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600" windowHeight="8160" tabRatio="756" firstSheet="19" activeTab="26"/>
  </bookViews>
  <sheets>
    <sheet name="Oct-18" sheetId="1" r:id="rId1"/>
    <sheet name="01-10-18" sheetId="2" r:id="rId2"/>
    <sheet name="02-10-18" sheetId="3" r:id="rId3"/>
    <sheet name="03-10-2018" sheetId="4" r:id="rId4"/>
    <sheet name="04-10-18" sheetId="5" r:id="rId5"/>
    <sheet name="06-10-2018" sheetId="6" r:id="rId6"/>
    <sheet name="16-01-2019" sheetId="7" r:id="rId7"/>
    <sheet name="14-03-2019" sheetId="11" r:id="rId8"/>
    <sheet name="15-03-2019" sheetId="12" r:id="rId9"/>
    <sheet name="16-03-2019" sheetId="13" r:id="rId10"/>
    <sheet name="17-03-2019" sheetId="14" r:id="rId11"/>
    <sheet name="18-03-2019" sheetId="15" r:id="rId12"/>
    <sheet name="Chart1" sheetId="17" r:id="rId13"/>
    <sheet name="19-3-2019" sheetId="16" r:id="rId14"/>
    <sheet name="20-3-2019" sheetId="18" r:id="rId15"/>
    <sheet name="21-3-2019" sheetId="19" r:id="rId16"/>
    <sheet name="Sheet1" sheetId="20" r:id="rId17"/>
    <sheet name="25-03-2019" sheetId="21" r:id="rId18"/>
    <sheet name="26-03-2019" sheetId="22" r:id="rId19"/>
    <sheet name="27-03-2019" sheetId="23" r:id="rId20"/>
    <sheet name="3-4-2019" sheetId="24" r:id="rId21"/>
    <sheet name="22-04-2019" sheetId="25" r:id="rId22"/>
    <sheet name="Sheet2" sheetId="26" r:id="rId23"/>
    <sheet name="Sheet3" sheetId="27" r:id="rId24"/>
    <sheet name="25-4-2019 " sheetId="29" r:id="rId25"/>
    <sheet name="Sheet4" sheetId="30" r:id="rId26"/>
    <sheet name="Sheet5" sheetId="31" r:id="rId2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31" l="1"/>
  <c r="V35" i="31"/>
  <c r="T35" i="31"/>
  <c r="Z13" i="31" s="1"/>
  <c r="S35" i="31"/>
  <c r="R35" i="31"/>
  <c r="Z12" i="31" s="1"/>
  <c r="Q35" i="31"/>
  <c r="Y12" i="31" s="1"/>
  <c r="P35" i="31"/>
  <c r="Z11" i="31" s="1"/>
  <c r="O35" i="31"/>
  <c r="N35" i="31"/>
  <c r="M35" i="31"/>
  <c r="Y10" i="31" s="1"/>
  <c r="L35" i="31"/>
  <c r="Z9" i="31" s="1"/>
  <c r="K35" i="31"/>
  <c r="J35" i="31"/>
  <c r="I35" i="31"/>
  <c r="Y8" i="31" s="1"/>
  <c r="H35" i="31"/>
  <c r="Z7" i="31" s="1"/>
  <c r="G35" i="31"/>
  <c r="F35" i="31"/>
  <c r="E35" i="31"/>
  <c r="Y6" i="31" s="1"/>
  <c r="D35" i="31"/>
  <c r="Z5" i="31" s="1"/>
  <c r="C35" i="31"/>
  <c r="B35" i="31"/>
  <c r="A35" i="31"/>
  <c r="Z14" i="31"/>
  <c r="X14" i="31"/>
  <c r="AA13" i="31"/>
  <c r="X13" i="31"/>
  <c r="AA12" i="31"/>
  <c r="X12" i="31"/>
  <c r="AA11" i="31"/>
  <c r="X11" i="31"/>
  <c r="AA10" i="31"/>
  <c r="Z10" i="31"/>
  <c r="X10" i="31"/>
  <c r="AA9" i="31"/>
  <c r="X9" i="31"/>
  <c r="AA8" i="31"/>
  <c r="Z8" i="31"/>
  <c r="X8" i="31"/>
  <c r="AA7" i="31"/>
  <c r="X7" i="31"/>
  <c r="AA6" i="31"/>
  <c r="Z6" i="31"/>
  <c r="X6" i="31"/>
  <c r="AA5" i="31"/>
  <c r="X5" i="31"/>
  <c r="AA4" i="31"/>
  <c r="Y4" i="31"/>
  <c r="X4" i="31"/>
  <c r="AA14" i="31"/>
  <c r="AB14" i="31" s="1"/>
  <c r="X4" i="30"/>
  <c r="AB12" i="31" l="1"/>
  <c r="AB10" i="31"/>
  <c r="AB6" i="31"/>
  <c r="B39" i="31"/>
  <c r="B44" i="31" s="1"/>
  <c r="Z4" i="31"/>
  <c r="AB8" i="31"/>
  <c r="AB5" i="31"/>
  <c r="AB7" i="31"/>
  <c r="AB9" i="31"/>
  <c r="AB11" i="31"/>
  <c r="AB13" i="31"/>
  <c r="AB4" i="31"/>
  <c r="B38" i="31"/>
  <c r="B42" i="31" s="1"/>
  <c r="AA15" i="31"/>
  <c r="AC4" i="31"/>
  <c r="AD4" i="31"/>
  <c r="Y5" i="31"/>
  <c r="AC6" i="31"/>
  <c r="Y7" i="31"/>
  <c r="AC8" i="31"/>
  <c r="Y9" i="31"/>
  <c r="AC10" i="31"/>
  <c r="Y11" i="31"/>
  <c r="AC12" i="31"/>
  <c r="Y13" i="31"/>
  <c r="Z15" i="31"/>
  <c r="AD6" i="31"/>
  <c r="AD8" i="31"/>
  <c r="AD10" i="31"/>
  <c r="AD12" i="31"/>
  <c r="U35" i="31"/>
  <c r="K36" i="31" s="1"/>
  <c r="B43" i="30"/>
  <c r="AA14" i="30"/>
  <c r="AA13" i="30"/>
  <c r="AA12" i="30"/>
  <c r="AA11" i="30"/>
  <c r="AA10" i="30"/>
  <c r="AA9" i="30"/>
  <c r="AA8" i="30"/>
  <c r="AA7" i="30"/>
  <c r="AA6" i="30"/>
  <c r="AA5" i="30"/>
  <c r="AA4" i="30"/>
  <c r="X14" i="30"/>
  <c r="X13" i="30"/>
  <c r="X12" i="30"/>
  <c r="X11" i="30"/>
  <c r="X10" i="30"/>
  <c r="X9" i="30"/>
  <c r="X8" i="30"/>
  <c r="X7" i="30"/>
  <c r="X6" i="30"/>
  <c r="X5" i="30"/>
  <c r="U36" i="31" l="1"/>
  <c r="Y14" i="31"/>
  <c r="AE5" i="31" s="1"/>
  <c r="AE11" i="31"/>
  <c r="AD11" i="31"/>
  <c r="AC11" i="31"/>
  <c r="AE7" i="31"/>
  <c r="AD7" i="31"/>
  <c r="AC7" i="31"/>
  <c r="Q36" i="31"/>
  <c r="G36" i="31"/>
  <c r="AE10" i="31"/>
  <c r="AE12" i="31"/>
  <c r="AB15" i="31"/>
  <c r="I36" i="31"/>
  <c r="S36" i="31"/>
  <c r="C36" i="31"/>
  <c r="M36" i="31"/>
  <c r="AE4" i="31"/>
  <c r="AE13" i="31"/>
  <c r="AD13" i="31"/>
  <c r="AC13" i="31"/>
  <c r="AE9" i="31"/>
  <c r="AD9" i="31"/>
  <c r="AC9" i="31"/>
  <c r="AD5" i="31"/>
  <c r="AC5" i="31"/>
  <c r="A36" i="31"/>
  <c r="O36" i="31"/>
  <c r="AE8" i="31"/>
  <c r="E36" i="31"/>
  <c r="AE6" i="31"/>
  <c r="AA15" i="30"/>
  <c r="J35" i="30"/>
  <c r="Z8" i="30" s="1"/>
  <c r="AB8" i="30" s="1"/>
  <c r="I35" i="30"/>
  <c r="Y8" i="30" s="1"/>
  <c r="A5" i="30"/>
  <c r="A35" i="30" s="1"/>
  <c r="Y4" i="30" s="1"/>
  <c r="U3" i="30"/>
  <c r="U35" i="30" s="1"/>
  <c r="Y14" i="30" s="1"/>
  <c r="V35" i="30"/>
  <c r="Z14" i="30" s="1"/>
  <c r="AB14" i="30" s="1"/>
  <c r="T35" i="30"/>
  <c r="Z13" i="30" s="1"/>
  <c r="AB13" i="30" s="1"/>
  <c r="S35" i="30"/>
  <c r="Y13" i="30" s="1"/>
  <c r="R35" i="30"/>
  <c r="Z12" i="30" s="1"/>
  <c r="AB12" i="30" s="1"/>
  <c r="Q35" i="30"/>
  <c r="Y12" i="30" s="1"/>
  <c r="P35" i="30"/>
  <c r="Z11" i="30" s="1"/>
  <c r="AB11" i="30" s="1"/>
  <c r="O35" i="30"/>
  <c r="Y11" i="30" s="1"/>
  <c r="N35" i="30"/>
  <c r="Z10" i="30" s="1"/>
  <c r="AB10" i="30" s="1"/>
  <c r="M35" i="30"/>
  <c r="Y10" i="30" s="1"/>
  <c r="L35" i="30"/>
  <c r="Z9" i="30" s="1"/>
  <c r="AB9" i="30" s="1"/>
  <c r="K35" i="30"/>
  <c r="Y9" i="30" s="1"/>
  <c r="H35" i="30"/>
  <c r="Z7" i="30" s="1"/>
  <c r="AB7" i="30" s="1"/>
  <c r="G35" i="30"/>
  <c r="Y7" i="30" s="1"/>
  <c r="F35" i="30"/>
  <c r="Z6" i="30" s="1"/>
  <c r="AB6" i="30" s="1"/>
  <c r="D35" i="30"/>
  <c r="Z5" i="30" s="1"/>
  <c r="AB5" i="30" s="1"/>
  <c r="C35" i="30"/>
  <c r="Y5" i="30" s="1"/>
  <c r="B35" i="30"/>
  <c r="Z4" i="30" s="1"/>
  <c r="AB4" i="30" s="1"/>
  <c r="E35" i="30"/>
  <c r="Y6" i="30" s="1"/>
  <c r="AE14" i="31" l="1"/>
  <c r="AD14" i="31"/>
  <c r="AC14" i="31"/>
  <c r="Y15" i="31"/>
  <c r="AD13" i="30"/>
  <c r="AC13" i="30"/>
  <c r="AD14" i="30"/>
  <c r="AC14" i="30"/>
  <c r="AC4" i="30"/>
  <c r="AD4" i="30"/>
  <c r="AC8" i="30"/>
  <c r="AD8" i="30"/>
  <c r="AD12" i="30"/>
  <c r="AC12" i="30"/>
  <c r="AD6" i="30"/>
  <c r="AC6" i="30"/>
  <c r="AC9" i="30"/>
  <c r="AD9" i="30"/>
  <c r="AD11" i="30"/>
  <c r="AC11" i="30"/>
  <c r="AD10" i="30"/>
  <c r="AC10" i="30"/>
  <c r="AE4" i="30"/>
  <c r="AE8" i="30"/>
  <c r="AE12" i="30"/>
  <c r="AE5" i="30"/>
  <c r="AE9" i="30"/>
  <c r="AE13" i="30"/>
  <c r="AE6" i="30"/>
  <c r="AE10" i="30"/>
  <c r="AE14" i="30"/>
  <c r="AE7" i="30"/>
  <c r="AE11" i="30"/>
  <c r="AD5" i="30"/>
  <c r="AC5" i="30"/>
  <c r="AD7" i="30"/>
  <c r="AC7" i="30"/>
  <c r="Y15" i="30"/>
  <c r="Z15" i="30"/>
  <c r="AB15" i="30" s="1"/>
  <c r="E36" i="30"/>
  <c r="B39" i="30"/>
  <c r="B44" i="30" s="1"/>
  <c r="B38" i="30"/>
  <c r="B42" i="30" s="1"/>
  <c r="I36" i="30"/>
  <c r="K36" i="30"/>
  <c r="S36" i="30"/>
  <c r="A36" i="30"/>
  <c r="G36" i="30"/>
  <c r="M36" i="30"/>
  <c r="Q36" i="30"/>
  <c r="U36" i="30"/>
  <c r="C36" i="30"/>
  <c r="O36" i="30"/>
  <c r="E15" i="29"/>
  <c r="AD15" i="31" l="1"/>
  <c r="AC15" i="31"/>
  <c r="AD15" i="30"/>
  <c r="AC15" i="30"/>
  <c r="T35" i="29"/>
  <c r="S35" i="29"/>
  <c r="R35" i="29"/>
  <c r="Q35" i="29"/>
  <c r="P35" i="29"/>
  <c r="O35" i="29"/>
  <c r="N35" i="29"/>
  <c r="M35" i="29"/>
  <c r="L35" i="29"/>
  <c r="K35" i="29"/>
  <c r="J35" i="29"/>
  <c r="H35" i="29"/>
  <c r="G35" i="29"/>
  <c r="F35" i="29"/>
  <c r="E35" i="29"/>
  <c r="D35" i="29"/>
  <c r="C35" i="29"/>
  <c r="B35" i="29"/>
  <c r="A35" i="29"/>
  <c r="I35" i="29"/>
  <c r="I36" i="29" l="1"/>
  <c r="Q36" i="29"/>
  <c r="C36" i="29"/>
  <c r="K36" i="29"/>
  <c r="S36" i="29"/>
  <c r="E36" i="29"/>
  <c r="M36" i="29"/>
  <c r="A36" i="29"/>
  <c r="G36" i="29"/>
  <c r="O36" i="29"/>
  <c r="B38" i="29"/>
  <c r="B42" i="29" s="1"/>
  <c r="B39" i="29"/>
  <c r="B44" i="29" s="1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35" i="26"/>
  <c r="B38" i="26" l="1"/>
  <c r="B42" i="26" s="1"/>
  <c r="B39" i="26"/>
  <c r="B44" i="26" s="1"/>
  <c r="Q18" i="25"/>
  <c r="M4" i="25" l="1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B38" i="25" l="1"/>
  <c r="B42" i="25" s="1"/>
  <c r="B39" i="25"/>
  <c r="B44" i="25" s="1"/>
  <c r="I5" i="24"/>
  <c r="T35" i="24"/>
  <c r="S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35" i="24"/>
  <c r="R35" i="24"/>
  <c r="B38" i="24" l="1"/>
  <c r="B42" i="24" s="1"/>
  <c r="B39" i="24"/>
  <c r="B44" i="24" s="1"/>
  <c r="S3" i="23"/>
  <c r="R3" i="23"/>
  <c r="U35" i="23"/>
  <c r="T35" i="23"/>
  <c r="S35" i="23"/>
  <c r="R35" i="23"/>
  <c r="Q35" i="23"/>
  <c r="P35" i="23"/>
  <c r="O35" i="23"/>
  <c r="N35" i="23"/>
  <c r="M35" i="23"/>
  <c r="K35" i="23"/>
  <c r="J35" i="23"/>
  <c r="I35" i="23"/>
  <c r="H35" i="23"/>
  <c r="G35" i="23"/>
  <c r="F35" i="23"/>
  <c r="E35" i="23"/>
  <c r="D35" i="23"/>
  <c r="C35" i="23"/>
  <c r="B35" i="23"/>
  <c r="A28" i="23"/>
  <c r="A29" i="23" s="1"/>
  <c r="A30" i="23" s="1"/>
  <c r="A31" i="23" s="1"/>
  <c r="A32" i="23" s="1"/>
  <c r="A33" i="23" s="1"/>
  <c r="A34" i="23" s="1"/>
  <c r="L35" i="23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C38" i="23" l="1"/>
  <c r="C42" i="23" s="1"/>
  <c r="C39" i="23"/>
  <c r="C44" i="23" s="1"/>
  <c r="L15" i="22"/>
  <c r="U35" i="22" l="1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28" i="22"/>
  <c r="A29" i="22" s="1"/>
  <c r="A30" i="22" s="1"/>
  <c r="A31" i="22" s="1"/>
  <c r="A32" i="22" s="1"/>
  <c r="A33" i="22" s="1"/>
  <c r="A34" i="22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C39" i="22" l="1"/>
  <c r="C44" i="22" s="1"/>
  <c r="C38" i="22"/>
  <c r="C42" i="22" s="1"/>
  <c r="U35" i="21"/>
  <c r="T35" i="21"/>
  <c r="S35" i="21"/>
  <c r="R35" i="21"/>
  <c r="Q35" i="21"/>
  <c r="O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28" i="21"/>
  <c r="A29" i="21" s="1"/>
  <c r="A30" i="21" s="1"/>
  <c r="A31" i="21" s="1"/>
  <c r="A32" i="21" s="1"/>
  <c r="A33" i="21" s="1"/>
  <c r="A34" i="21" s="1"/>
  <c r="N35" i="21"/>
  <c r="P35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4" i="21"/>
  <c r="C39" i="21" l="1"/>
  <c r="C44" i="21" s="1"/>
  <c r="C38" i="21"/>
  <c r="C42" i="21" s="1"/>
  <c r="N19" i="20"/>
  <c r="P6" i="20"/>
  <c r="U35" i="20"/>
  <c r="T35" i="20"/>
  <c r="S35" i="20"/>
  <c r="R35" i="20"/>
  <c r="Q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28" i="20"/>
  <c r="A29" i="20" s="1"/>
  <c r="A30" i="20" s="1"/>
  <c r="A31" i="20" s="1"/>
  <c r="A32" i="20" s="1"/>
  <c r="A33" i="20" s="1"/>
  <c r="A34" i="20" s="1"/>
  <c r="P35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4" i="20"/>
  <c r="C39" i="20" l="1"/>
  <c r="C44" i="20" s="1"/>
  <c r="C38" i="20"/>
  <c r="C42" i="20" s="1"/>
  <c r="P23" i="19"/>
  <c r="J7" i="19"/>
  <c r="U35" i="19"/>
  <c r="T35" i="19"/>
  <c r="S35" i="19"/>
  <c r="R35" i="19"/>
  <c r="Q35" i="19"/>
  <c r="O35" i="19"/>
  <c r="M35" i="19"/>
  <c r="K35" i="19"/>
  <c r="J35" i="19"/>
  <c r="I35" i="19"/>
  <c r="H35" i="19"/>
  <c r="G35" i="19"/>
  <c r="F35" i="19"/>
  <c r="E35" i="19"/>
  <c r="D35" i="19"/>
  <c r="C35" i="19"/>
  <c r="A28" i="19"/>
  <c r="A29" i="19" s="1"/>
  <c r="A30" i="19" s="1"/>
  <c r="A31" i="19" s="1"/>
  <c r="A32" i="19" s="1"/>
  <c r="A33" i="19" s="1"/>
  <c r="A34" i="19" s="1"/>
  <c r="P35" i="19"/>
  <c r="B35" i="19"/>
  <c r="L35" i="19"/>
  <c r="N3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C39" i="19" l="1"/>
  <c r="C44" i="19" s="1"/>
  <c r="C38" i="19"/>
  <c r="C42" i="19" s="1"/>
  <c r="L14" i="18"/>
  <c r="R25" i="18"/>
  <c r="J11" i="18"/>
  <c r="F17" i="18"/>
  <c r="N13" i="18"/>
  <c r="B26" i="18"/>
  <c r="P21" i="18"/>
  <c r="B15" i="18"/>
  <c r="B9" i="18"/>
  <c r="R7" i="18"/>
  <c r="R35" i="18" s="1"/>
  <c r="J7" i="18"/>
  <c r="J35" i="18" s="1"/>
  <c r="U35" i="18"/>
  <c r="T35" i="18"/>
  <c r="S35" i="18"/>
  <c r="Q35" i="18"/>
  <c r="P35" i="18"/>
  <c r="O35" i="18"/>
  <c r="N35" i="18"/>
  <c r="M35" i="18"/>
  <c r="L35" i="18"/>
  <c r="K35" i="18"/>
  <c r="I35" i="18"/>
  <c r="H35" i="18"/>
  <c r="G35" i="18"/>
  <c r="E35" i="18"/>
  <c r="D35" i="18"/>
  <c r="C35" i="18"/>
  <c r="B35" i="18"/>
  <c r="A29" i="18"/>
  <c r="A30" i="18" s="1"/>
  <c r="A31" i="18" s="1"/>
  <c r="A32" i="18" s="1"/>
  <c r="A33" i="18" s="1"/>
  <c r="A34" i="18" s="1"/>
  <c r="A28" i="18"/>
  <c r="F3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C39" i="18" l="1"/>
  <c r="C44" i="18" s="1"/>
  <c r="C38" i="18"/>
  <c r="C42" i="18" s="1"/>
  <c r="F6" i="16"/>
  <c r="L3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28" i="16"/>
  <c r="A29" i="16" s="1"/>
  <c r="A30" i="16" s="1"/>
  <c r="A31" i="16" s="1"/>
  <c r="A32" i="16" s="1"/>
  <c r="A33" i="16" s="1"/>
  <c r="A34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C44" i="16" l="1"/>
  <c r="C42" i="16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29" i="15"/>
  <c r="A30" i="15" s="1"/>
  <c r="A31" i="15" s="1"/>
  <c r="A32" i="15" s="1"/>
  <c r="A33" i="15" s="1"/>
  <c r="A34" i="15" s="1"/>
  <c r="A28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C39" i="15" l="1"/>
  <c r="C44" i="15" s="1"/>
  <c r="C38" i="15"/>
  <c r="C42" i="15" s="1"/>
  <c r="P18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A29" i="14"/>
  <c r="A30" i="14" s="1"/>
  <c r="A31" i="14" s="1"/>
  <c r="A32" i="14" s="1"/>
  <c r="A33" i="14" s="1"/>
  <c r="A34" i="14" s="1"/>
  <c r="A28" i="14"/>
  <c r="B35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C39" i="14" l="1"/>
  <c r="C44" i="14" s="1"/>
  <c r="C38" i="14"/>
  <c r="C42" i="14" s="1"/>
  <c r="W35" i="13"/>
  <c r="V35" i="13"/>
  <c r="B10" i="13"/>
  <c r="U35" i="13" l="1"/>
  <c r="S35" i="13"/>
  <c r="Q35" i="13"/>
  <c r="O35" i="13"/>
  <c r="N35" i="13"/>
  <c r="M35" i="13"/>
  <c r="K35" i="13"/>
  <c r="I35" i="13"/>
  <c r="H35" i="13"/>
  <c r="G35" i="13"/>
  <c r="F35" i="13"/>
  <c r="E35" i="13"/>
  <c r="C35" i="13"/>
  <c r="B35" i="13"/>
  <c r="A29" i="13"/>
  <c r="A30" i="13" s="1"/>
  <c r="A31" i="13" s="1"/>
  <c r="A32" i="13" s="1"/>
  <c r="A33" i="13" s="1"/>
  <c r="A34" i="13" s="1"/>
  <c r="A28" i="13"/>
  <c r="T35" i="13"/>
  <c r="D35" i="13"/>
  <c r="R35" i="13"/>
  <c r="P35" i="13"/>
  <c r="L35" i="13"/>
  <c r="J35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C39" i="13" l="1"/>
  <c r="C44" i="13" s="1"/>
  <c r="C38" i="13"/>
  <c r="C42" i="13" s="1"/>
  <c r="D22" i="12"/>
  <c r="D29" i="12"/>
  <c r="D24" i="12"/>
  <c r="D34" i="12"/>
  <c r="T25" i="12"/>
  <c r="J13" i="12"/>
  <c r="L10" i="12"/>
  <c r="L35" i="12" s="1"/>
  <c r="P12" i="12"/>
  <c r="J14" i="12"/>
  <c r="L9" i="12"/>
  <c r="R13" i="12"/>
  <c r="R35" i="12" s="1"/>
  <c r="P11" i="12"/>
  <c r="L8" i="12"/>
  <c r="R9" i="12"/>
  <c r="L7" i="12"/>
  <c r="J4" i="12"/>
  <c r="P8" i="12"/>
  <c r="P35" i="12" s="1"/>
  <c r="L4" i="12"/>
  <c r="U35" i="12"/>
  <c r="T35" i="12"/>
  <c r="S35" i="12"/>
  <c r="Q35" i="12"/>
  <c r="O35" i="12"/>
  <c r="N35" i="12"/>
  <c r="M35" i="12"/>
  <c r="K35" i="12"/>
  <c r="J35" i="12"/>
  <c r="I35" i="12"/>
  <c r="H35" i="12"/>
  <c r="G35" i="12"/>
  <c r="F35" i="12"/>
  <c r="E35" i="12"/>
  <c r="D35" i="12"/>
  <c r="C35" i="12"/>
  <c r="B35" i="12"/>
  <c r="A28" i="12"/>
  <c r="A29" i="12" s="1"/>
  <c r="A30" i="12" s="1"/>
  <c r="A31" i="12" s="1"/>
  <c r="A32" i="12" s="1"/>
  <c r="A33" i="12" s="1"/>
  <c r="A34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4" i="12"/>
  <c r="C38" i="12" l="1"/>
  <c r="C42" i="12" s="1"/>
  <c r="C39" i="12"/>
  <c r="C44" i="12" s="1"/>
  <c r="V35" i="12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35" i="11"/>
  <c r="B35" i="11"/>
  <c r="E35" i="11"/>
  <c r="D35" i="11"/>
  <c r="A29" i="11"/>
  <c r="A30" i="11" s="1"/>
  <c r="A31" i="11" s="1"/>
  <c r="A32" i="11" s="1"/>
  <c r="A33" i="11" s="1"/>
  <c r="A34" i="11" s="1"/>
  <c r="A28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C39" i="11" l="1"/>
  <c r="C44" i="11" s="1"/>
  <c r="V35" i="11"/>
  <c r="C38" i="11"/>
  <c r="C42" i="11" s="1"/>
  <c r="R14" i="7" l="1"/>
  <c r="I9" i="7"/>
  <c r="A47" i="6"/>
  <c r="S37" i="7" l="1"/>
  <c r="R37" i="7"/>
  <c r="Q37" i="7"/>
  <c r="P37" i="7"/>
  <c r="O37" i="7"/>
  <c r="N37" i="7"/>
  <c r="M37" i="7"/>
  <c r="L37" i="7"/>
  <c r="K37" i="7"/>
  <c r="I37" i="7"/>
  <c r="H37" i="7"/>
  <c r="G37" i="7"/>
  <c r="F37" i="7"/>
  <c r="E37" i="7"/>
  <c r="D37" i="7"/>
  <c r="A30" i="7"/>
  <c r="A31" i="7" s="1"/>
  <c r="A32" i="7" s="1"/>
  <c r="A33" i="7" s="1"/>
  <c r="A34" i="7" s="1"/>
  <c r="A35" i="7" s="1"/>
  <c r="A36" i="7" s="1"/>
  <c r="C37" i="7"/>
  <c r="B37" i="7"/>
  <c r="J37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C45" i="6"/>
  <c r="C43" i="6"/>
  <c r="C40" i="7" l="1"/>
  <c r="C44" i="7" s="1"/>
  <c r="C41" i="7"/>
  <c r="C46" i="7" s="1"/>
  <c r="T37" i="7"/>
  <c r="D30" i="6"/>
  <c r="L20" i="6"/>
  <c r="B23" i="6"/>
  <c r="C23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0" i="6"/>
  <c r="A31" i="6" s="1"/>
  <c r="A32" i="6" s="1"/>
  <c r="A33" i="6" s="1"/>
  <c r="A34" i="6" s="1"/>
  <c r="A35" i="6" s="1"/>
  <c r="A36" i="6" s="1"/>
  <c r="AC29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C41" i="6" l="1"/>
  <c r="C46" i="6" s="1"/>
  <c r="C40" i="6"/>
  <c r="C44" i="6" s="1"/>
  <c r="AB37" i="6"/>
  <c r="AA36" i="5"/>
  <c r="Z36" i="5"/>
  <c r="Y36" i="5"/>
  <c r="X36" i="5"/>
  <c r="W36" i="5"/>
  <c r="V36" i="5"/>
  <c r="U36" i="5"/>
  <c r="T36" i="5"/>
  <c r="S36" i="5"/>
  <c r="R36" i="5"/>
  <c r="Q36" i="5"/>
  <c r="O36" i="5"/>
  <c r="M36" i="5"/>
  <c r="K36" i="5"/>
  <c r="J36" i="5"/>
  <c r="I36" i="5"/>
  <c r="H36" i="5"/>
  <c r="G36" i="5"/>
  <c r="F36" i="5"/>
  <c r="E36" i="5"/>
  <c r="C40" i="5" s="1"/>
  <c r="C45" i="5" s="1"/>
  <c r="C36" i="5"/>
  <c r="B36" i="5"/>
  <c r="A29" i="5"/>
  <c r="A30" i="5" s="1"/>
  <c r="A31" i="5" s="1"/>
  <c r="A32" i="5" s="1"/>
  <c r="A33" i="5" s="1"/>
  <c r="A34" i="5" s="1"/>
  <c r="A35" i="5" s="1"/>
  <c r="AC28" i="5"/>
  <c r="L36" i="5"/>
  <c r="N36" i="5"/>
  <c r="P36" i="5"/>
  <c r="D36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B36" i="5" l="1"/>
  <c r="C39" i="5"/>
  <c r="C43" i="5" s="1"/>
  <c r="L24" i="4"/>
  <c r="P16" i="4"/>
  <c r="N18" i="4"/>
  <c r="D5" i="4"/>
  <c r="AA36" i="4" l="1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0" i="4"/>
  <c r="A31" i="4" s="1"/>
  <c r="A32" i="4" s="1"/>
  <c r="A33" i="4" s="1"/>
  <c r="A34" i="4" s="1"/>
  <c r="A35" i="4" s="1"/>
  <c r="A29" i="4"/>
  <c r="AC28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B36" i="3"/>
  <c r="C40" i="4" l="1"/>
  <c r="C45" i="4" s="1"/>
  <c r="C39" i="4"/>
  <c r="C43" i="4" s="1"/>
  <c r="AB36" i="4"/>
  <c r="AC28" i="3"/>
  <c r="H10" i="3"/>
  <c r="A6" i="3"/>
  <c r="A7" i="3"/>
  <c r="A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9" i="3" s="1"/>
  <c r="A30" i="3" s="1"/>
  <c r="A31" i="3" s="1"/>
  <c r="A32" i="3" s="1"/>
  <c r="A33" i="3" s="1"/>
  <c r="A34" i="3" s="1"/>
  <c r="A35" i="3" s="1"/>
  <c r="A5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C36" i="3"/>
  <c r="D36" i="3"/>
  <c r="AB36" i="3" l="1"/>
  <c r="C39" i="3"/>
  <c r="F39" i="3" s="1"/>
  <c r="D5" i="2"/>
  <c r="D4" i="2"/>
  <c r="D7" i="2"/>
  <c r="A5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B36" i="2"/>
  <c r="L13" i="1" l="1"/>
  <c r="L14" i="1"/>
  <c r="L15" i="1"/>
  <c r="L16" i="1"/>
  <c r="L17" i="1"/>
  <c r="L18" i="1"/>
  <c r="L19" i="1"/>
  <c r="L20" i="1"/>
  <c r="L21" i="1"/>
  <c r="H22" i="1" l="1"/>
  <c r="I22" i="1"/>
  <c r="C22" i="1"/>
  <c r="L4" i="1"/>
  <c r="K4" i="1"/>
  <c r="J4" i="1"/>
  <c r="F4" i="1"/>
  <c r="E4" i="1"/>
  <c r="L11" i="1" l="1"/>
  <c r="L6" i="1"/>
  <c r="L8" i="1"/>
  <c r="L10" i="1"/>
  <c r="L12" i="1"/>
  <c r="L5" i="1"/>
  <c r="L7" i="1"/>
  <c r="L9" i="1"/>
  <c r="G22" i="1"/>
  <c r="H2" i="1"/>
  <c r="D2" i="1"/>
  <c r="I2" i="1"/>
  <c r="D22" i="1"/>
  <c r="F22" i="1" s="1"/>
  <c r="C2" i="1"/>
  <c r="F2" i="1" l="1"/>
  <c r="L22" i="1"/>
  <c r="K2" i="1"/>
  <c r="J2" i="1"/>
  <c r="E2" i="1"/>
  <c r="K22" i="1"/>
  <c r="J22" i="1"/>
  <c r="E22" i="1"/>
</calcChain>
</file>

<file path=xl/sharedStrings.xml><?xml version="1.0" encoding="utf-8"?>
<sst xmlns="http://schemas.openxmlformats.org/spreadsheetml/2006/main" count="1000" uniqueCount="75">
  <si>
    <t>Sold Units</t>
  </si>
  <si>
    <t>Invoices</t>
  </si>
  <si>
    <t>ATV</t>
  </si>
  <si>
    <t>UPT</t>
  </si>
  <si>
    <t>Working Days</t>
  </si>
  <si>
    <t>Achievement</t>
  </si>
  <si>
    <t>Per Day AVG.</t>
  </si>
  <si>
    <t>Growth</t>
  </si>
  <si>
    <t>Quarters</t>
  </si>
  <si>
    <t>STAFF NAME</t>
  </si>
  <si>
    <t>Target M/O Oct-18</t>
  </si>
  <si>
    <t>Aamir</t>
  </si>
  <si>
    <t>Zeeshan</t>
  </si>
  <si>
    <t>Anil</t>
  </si>
  <si>
    <t>Umair</t>
  </si>
  <si>
    <t>Usama</t>
  </si>
  <si>
    <t>Zubair</t>
  </si>
  <si>
    <t>Raza</t>
  </si>
  <si>
    <t>Khizraan</t>
  </si>
  <si>
    <t>Zahid</t>
  </si>
  <si>
    <t>Yasir</t>
  </si>
  <si>
    <t>Bilal</t>
  </si>
  <si>
    <t>Zunair</t>
  </si>
  <si>
    <t>Saima</t>
  </si>
  <si>
    <t>Sumair</t>
  </si>
  <si>
    <t>Target Achieved</t>
  </si>
  <si>
    <t>ASP</t>
  </si>
  <si>
    <t>STAFF INDIVIDUAL TARGETS</t>
  </si>
  <si>
    <t xml:space="preserve">Sale </t>
  </si>
  <si>
    <t>unit</t>
  </si>
  <si>
    <t>S.No</t>
  </si>
  <si>
    <t>STAFF DAILY SALE REPORT</t>
  </si>
  <si>
    <t>Total Sale</t>
  </si>
  <si>
    <t>Total Units</t>
  </si>
  <si>
    <t>Defrnts</t>
  </si>
  <si>
    <t>Total 
Sale</t>
  </si>
  <si>
    <t>Total
 Units</t>
  </si>
  <si>
    <t>REAL 
SALE</t>
  </si>
  <si>
    <t>real 
units</t>
  </si>
  <si>
    <t>Girls dpt</t>
  </si>
  <si>
    <t>mens L/XL</t>
  </si>
  <si>
    <t>Mens S/M</t>
  </si>
  <si>
    <t>All</t>
  </si>
  <si>
    <t>JB</t>
  </si>
  <si>
    <t>JG</t>
  </si>
  <si>
    <t>TG</t>
  </si>
  <si>
    <t>JS</t>
  </si>
  <si>
    <t>BS</t>
  </si>
  <si>
    <t>MADIA</t>
  </si>
  <si>
    <t>anwar</t>
  </si>
  <si>
    <t>saima</t>
  </si>
  <si>
    <t>sale</t>
  </si>
  <si>
    <t>aqsaa</t>
  </si>
  <si>
    <t>KHIZRAN</t>
  </si>
  <si>
    <t>SALE</t>
  </si>
  <si>
    <t>UNIT</t>
  </si>
  <si>
    <t>Sharjeel</t>
  </si>
  <si>
    <t>Naveed</t>
  </si>
  <si>
    <t>Real 
units</t>
  </si>
  <si>
    <t xml:space="preserve"> </t>
  </si>
  <si>
    <t>noor</t>
  </si>
  <si>
    <t>Anwar</t>
  </si>
  <si>
    <t>Talha</t>
  </si>
  <si>
    <t>Khalil</t>
  </si>
  <si>
    <t>Aqsa</t>
  </si>
  <si>
    <t>Malik</t>
  </si>
  <si>
    <t>Mohsin</t>
  </si>
  <si>
    <t>Kiran</t>
  </si>
  <si>
    <t>Benson</t>
  </si>
  <si>
    <t>Hamza</t>
  </si>
  <si>
    <t>Hamza Khan</t>
  </si>
  <si>
    <t>NAME</t>
  </si>
  <si>
    <t>TRNS</t>
  </si>
  <si>
    <t>TOTAL</t>
  </si>
  <si>
    <t xml:space="preserve">Sale Rank Positon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</si>
</sst>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Arial Narrow"/>
      <family val="2"/>
    </font>
    <font>
      <b/>
      <i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164" fontId="4" fillId="0" borderId="1" xfId="1" applyNumberFormat="1" applyFont="1" applyBorder="1"/>
    <xf numFmtId="165" fontId="4" fillId="0" borderId="1" xfId="1" applyNumberFormat="1" applyFont="1" applyBorder="1"/>
    <xf numFmtId="9" fontId="3" fillId="0" borderId="1" xfId="2" applyFont="1" applyBorder="1"/>
    <xf numFmtId="9" fontId="3" fillId="0" borderId="1" xfId="2" applyFont="1" applyBorder="1" applyAlignment="1">
      <alignment horizontal="right"/>
    </xf>
    <xf numFmtId="164" fontId="4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/>
    <xf numFmtId="164" fontId="3" fillId="0" borderId="3" xfId="1" applyNumberFormat="1" applyFont="1" applyBorder="1" applyAlignment="1">
      <alignment horizontal="center" vertical="center"/>
    </xf>
    <xf numFmtId="9" fontId="3" fillId="0" borderId="3" xfId="2" applyFont="1" applyBorder="1"/>
    <xf numFmtId="164" fontId="5" fillId="0" borderId="3" xfId="1" applyNumberFormat="1" applyFont="1" applyBorder="1"/>
    <xf numFmtId="9" fontId="3" fillId="0" borderId="3" xfId="2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12" xfId="0" applyBorder="1"/>
    <xf numFmtId="3" fontId="3" fillId="3" borderId="12" xfId="0" applyNumberFormat="1" applyFont="1" applyFill="1" applyBorder="1" applyAlignment="1">
      <alignment vertical="center"/>
    </xf>
    <xf numFmtId="164" fontId="3" fillId="0" borderId="12" xfId="1" applyNumberFormat="1" applyFont="1" applyBorder="1"/>
    <xf numFmtId="164" fontId="3" fillId="0" borderId="12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 wrapText="1"/>
    </xf>
    <xf numFmtId="38" fontId="3" fillId="3" borderId="12" xfId="0" applyNumberFormat="1" applyFont="1" applyFill="1" applyBorder="1" applyAlignment="1"/>
    <xf numFmtId="9" fontId="3" fillId="0" borderId="12" xfId="2" applyFont="1" applyBorder="1"/>
    <xf numFmtId="164" fontId="5" fillId="0" borderId="12" xfId="1" applyNumberFormat="1" applyFont="1" applyBorder="1"/>
    <xf numFmtId="9" fontId="3" fillId="0" borderId="12" xfId="2" applyFont="1" applyBorder="1" applyAlignment="1">
      <alignment horizontal="right" vertical="center"/>
    </xf>
    <xf numFmtId="0" fontId="0" fillId="0" borderId="8" xfId="0" applyBorder="1"/>
    <xf numFmtId="0" fontId="0" fillId="2" borderId="13" xfId="0" applyFill="1" applyBorder="1"/>
    <xf numFmtId="164" fontId="3" fillId="2" borderId="13" xfId="1" applyNumberFormat="1" applyFont="1" applyFill="1" applyBorder="1"/>
    <xf numFmtId="164" fontId="3" fillId="2" borderId="13" xfId="1" applyNumberFormat="1" applyFont="1" applyFill="1" applyBorder="1" applyAlignment="1">
      <alignment horizontal="center" vertical="center"/>
    </xf>
    <xf numFmtId="9" fontId="3" fillId="2" borderId="13" xfId="2" applyFont="1" applyFill="1" applyBorder="1"/>
    <xf numFmtId="164" fontId="5" fillId="2" borderId="13" xfId="1" applyNumberFormat="1" applyFont="1" applyFill="1" applyBorder="1"/>
    <xf numFmtId="9" fontId="3" fillId="2" borderId="13" xfId="2" applyFont="1" applyFill="1" applyBorder="1" applyAlignment="1">
      <alignment horizontal="right" vertical="center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6" xfId="0" applyFill="1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Fill="1" applyBorder="1"/>
    <xf numFmtId="0" fontId="0" fillId="0" borderId="0" xfId="0" applyAlignment="1">
      <alignment wrapText="1"/>
    </xf>
    <xf numFmtId="164" fontId="0" fillId="0" borderId="3" xfId="1" applyNumberFormat="1" applyFont="1" applyBorder="1"/>
    <xf numFmtId="164" fontId="0" fillId="0" borderId="10" xfId="1" applyNumberFormat="1" applyFont="1" applyBorder="1"/>
    <xf numFmtId="164" fontId="0" fillId="0" borderId="17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2" fillId="0" borderId="2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0" xfId="0" applyFill="1" applyBorder="1"/>
    <xf numFmtId="0" fontId="2" fillId="0" borderId="2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3" xfId="0" applyBorder="1"/>
    <xf numFmtId="0" fontId="0" fillId="0" borderId="28" xfId="0" applyBorder="1"/>
    <xf numFmtId="164" fontId="0" fillId="0" borderId="28" xfId="1" applyNumberFormat="1" applyFont="1" applyBorder="1"/>
    <xf numFmtId="164" fontId="0" fillId="0" borderId="34" xfId="1" applyNumberFormat="1" applyFont="1" applyBorder="1"/>
    <xf numFmtId="0" fontId="0" fillId="0" borderId="29" xfId="0" applyBorder="1"/>
    <xf numFmtId="164" fontId="0" fillId="0" borderId="0" xfId="0" applyNumberFormat="1"/>
    <xf numFmtId="0" fontId="8" fillId="3" borderId="3" xfId="0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164" fontId="0" fillId="0" borderId="30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0" fontId="2" fillId="0" borderId="3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1" fillId="5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164" fontId="2" fillId="7" borderId="3" xfId="0" applyNumberFormat="1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164" fontId="0" fillId="0" borderId="38" xfId="1" applyNumberFormat="1" applyFont="1" applyBorder="1"/>
    <xf numFmtId="164" fontId="0" fillId="0" borderId="39" xfId="1" applyNumberFormat="1" applyFont="1" applyBorder="1"/>
    <xf numFmtId="164" fontId="2" fillId="8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4" xfId="1" applyNumberFormat="1" applyFont="1" applyBorder="1"/>
    <xf numFmtId="0" fontId="0" fillId="0" borderId="34" xfId="0" applyBorder="1" applyAlignment="1">
      <alignment horizontal="center"/>
    </xf>
    <xf numFmtId="164" fontId="0" fillId="0" borderId="11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26" xfId="1" applyNumberFormat="1" applyFont="1" applyFill="1" applyBorder="1"/>
    <xf numFmtId="0" fontId="2" fillId="0" borderId="3" xfId="0" applyFont="1" applyBorder="1" applyAlignment="1">
      <alignment horizontal="center"/>
    </xf>
    <xf numFmtId="164" fontId="0" fillId="0" borderId="33" xfId="1" applyNumberFormat="1" applyFont="1" applyBorder="1"/>
    <xf numFmtId="164" fontId="0" fillId="0" borderId="25" xfId="1" applyNumberFormat="1" applyFont="1" applyBorder="1"/>
    <xf numFmtId="0" fontId="2" fillId="0" borderId="3" xfId="0" applyFont="1" applyBorder="1" applyAlignment="1">
      <alignment horizontal="center"/>
    </xf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6" xfId="0" applyNumberFormat="1" applyBorder="1"/>
    <xf numFmtId="0" fontId="0" fillId="0" borderId="16" xfId="0" applyBorder="1"/>
    <xf numFmtId="165" fontId="0" fillId="0" borderId="16" xfId="0" applyNumberFormat="1" applyBorder="1"/>
    <xf numFmtId="1" fontId="0" fillId="0" borderId="16" xfId="0" applyNumberFormat="1" applyBorder="1"/>
    <xf numFmtId="0" fontId="12" fillId="0" borderId="0" xfId="0" applyFont="1"/>
    <xf numFmtId="164" fontId="12" fillId="0" borderId="0" xfId="0" applyNumberFormat="1" applyFont="1"/>
    <xf numFmtId="165" fontId="12" fillId="0" borderId="0" xfId="0" applyNumberFormat="1" applyFont="1"/>
    <xf numFmtId="1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center" vertical="center"/>
    </xf>
    <xf numFmtId="164" fontId="0" fillId="0" borderId="42" xfId="0" applyNumberFormat="1" applyBorder="1"/>
    <xf numFmtId="164" fontId="0" fillId="0" borderId="30" xfId="0" applyNumberFormat="1" applyBorder="1"/>
    <xf numFmtId="164" fontId="0" fillId="0" borderId="4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2" fillId="0" borderId="2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92D050"/>
        </patternFill>
      </fill>
    </dxf>
    <dxf>
      <font>
        <b/>
        <i/>
        <color rgb="FFFF000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'19-3-2019'!$A$1:$A$2</c:f>
              <c:strCache>
                <c:ptCount val="1"/>
                <c:pt idx="0">
                  <c:v>S.No</c:v>
                </c:pt>
              </c:strCache>
            </c:strRef>
          </c:tx>
          <c:invertIfNegative val="0"/>
          <c:val>
            <c:numRef>
              <c:f>'19-3-2019'!$A$3:$A$35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</c:ser>
        <c:ser>
          <c:idx val="1"/>
          <c:order val="1"/>
          <c:tx>
            <c:strRef>
              <c:f>'19-3-2019'!$B$1:$B$2</c:f>
              <c:strCache>
                <c:ptCount val="1"/>
                <c:pt idx="0">
                  <c:v>Aamir Sale </c:v>
                </c:pt>
              </c:strCache>
            </c:strRef>
          </c:tx>
          <c:invertIfNegative val="0"/>
          <c:val>
            <c:numRef>
              <c:f>'19-3-2019'!$B$3:$B$35</c:f>
              <c:numCache>
                <c:formatCode>_(* #,##0_);_(* \(#,##0\);_(* "-"??_);_(@_)</c:formatCode>
                <c:ptCount val="33"/>
                <c:pt idx="0">
                  <c:v>6470</c:v>
                </c:pt>
                <c:pt idx="1">
                  <c:v>390</c:v>
                </c:pt>
                <c:pt idx="2">
                  <c:v>5850</c:v>
                </c:pt>
                <c:pt idx="3">
                  <c:v>390</c:v>
                </c:pt>
                <c:pt idx="4">
                  <c:v>1170</c:v>
                </c:pt>
                <c:pt idx="5">
                  <c:v>1250</c:v>
                </c:pt>
                <c:pt idx="6">
                  <c:v>3020</c:v>
                </c:pt>
                <c:pt idx="7">
                  <c:v>1560</c:v>
                </c:pt>
                <c:pt idx="8">
                  <c:v>1590</c:v>
                </c:pt>
                <c:pt idx="9">
                  <c:v>4350</c:v>
                </c:pt>
                <c:pt idx="10">
                  <c:v>3020</c:v>
                </c:pt>
                <c:pt idx="11">
                  <c:v>2930</c:v>
                </c:pt>
                <c:pt idx="32">
                  <c:v>31990</c:v>
                </c:pt>
              </c:numCache>
            </c:numRef>
          </c:val>
        </c:ser>
        <c:ser>
          <c:idx val="2"/>
          <c:order val="2"/>
          <c:tx>
            <c:strRef>
              <c:f>'19-3-2019'!$C$1:$C$2</c:f>
              <c:strCache>
                <c:ptCount val="1"/>
                <c:pt idx="0">
                  <c:v>Aamir unit</c:v>
                </c:pt>
              </c:strCache>
            </c:strRef>
          </c:tx>
          <c:invertIfNegative val="0"/>
          <c:val>
            <c:numRef>
              <c:f>'19-3-2019'!$C$3:$C$35</c:f>
              <c:numCache>
                <c:formatCode>_(* #,##0_);_(* \(#,##0\);_(* "-"??_);_(@_)</c:formatCode>
                <c:ptCount val="33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32">
                  <c:v>37</c:v>
                </c:pt>
              </c:numCache>
            </c:numRef>
          </c:val>
        </c:ser>
        <c:ser>
          <c:idx val="3"/>
          <c:order val="3"/>
          <c:tx>
            <c:strRef>
              <c:f>'19-3-2019'!$D$1:$D$2</c:f>
              <c:strCache>
                <c:ptCount val="1"/>
                <c:pt idx="0">
                  <c:v>Anil Sale </c:v>
                </c:pt>
              </c:strCache>
            </c:strRef>
          </c:tx>
          <c:invertIfNegative val="0"/>
          <c:val>
            <c:numRef>
              <c:f>'19-3-2019'!$D$3:$D$35</c:f>
              <c:numCache>
                <c:formatCode>_(* #,##0_);_(* \(#,##0\);_(* "-"??_);_(@_)</c:formatCode>
                <c:ptCount val="33"/>
                <c:pt idx="0">
                  <c:v>290</c:v>
                </c:pt>
                <c:pt idx="1">
                  <c:v>2030</c:v>
                </c:pt>
                <c:pt idx="2">
                  <c:v>1880</c:v>
                </c:pt>
                <c:pt idx="3">
                  <c:v>4840</c:v>
                </c:pt>
                <c:pt idx="4">
                  <c:v>1260</c:v>
                </c:pt>
                <c:pt idx="5">
                  <c:v>6470</c:v>
                </c:pt>
                <c:pt idx="6">
                  <c:v>790</c:v>
                </c:pt>
                <c:pt idx="7">
                  <c:v>1150</c:v>
                </c:pt>
                <c:pt idx="8">
                  <c:v>3020</c:v>
                </c:pt>
                <c:pt idx="9">
                  <c:v>1560</c:v>
                </c:pt>
                <c:pt idx="10">
                  <c:v>1590</c:v>
                </c:pt>
                <c:pt idx="11">
                  <c:v>4350</c:v>
                </c:pt>
                <c:pt idx="12">
                  <c:v>110</c:v>
                </c:pt>
                <c:pt idx="13">
                  <c:v>2900</c:v>
                </c:pt>
                <c:pt idx="32">
                  <c:v>32240</c:v>
                </c:pt>
              </c:numCache>
            </c:numRef>
          </c:val>
        </c:ser>
        <c:ser>
          <c:idx val="4"/>
          <c:order val="4"/>
          <c:tx>
            <c:strRef>
              <c:f>'19-3-2019'!$E$1:$E$2</c:f>
              <c:strCache>
                <c:ptCount val="1"/>
                <c:pt idx="0">
                  <c:v>Anil unit</c:v>
                </c:pt>
              </c:strCache>
            </c:strRef>
          </c:tx>
          <c:invertIfNegative val="0"/>
          <c:val>
            <c:numRef>
              <c:f>'19-3-2019'!$E$3:$E$35</c:f>
              <c:numCache>
                <c:formatCode>_(* #,##0_);_(* \(#,##0\);_(* "-"??_);_(@_)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32">
                  <c:v>37</c:v>
                </c:pt>
              </c:numCache>
            </c:numRef>
          </c:val>
        </c:ser>
        <c:ser>
          <c:idx val="5"/>
          <c:order val="5"/>
          <c:tx>
            <c:strRef>
              <c:f>'19-3-2019'!$F$1:$F$2</c:f>
              <c:strCache>
                <c:ptCount val="1"/>
                <c:pt idx="0">
                  <c:v>Zeeshan Sale </c:v>
                </c:pt>
              </c:strCache>
            </c:strRef>
          </c:tx>
          <c:invertIfNegative val="0"/>
          <c:val>
            <c:numRef>
              <c:f>'19-3-2019'!$F$3:$F$35</c:f>
              <c:numCache>
                <c:formatCode>_(* #,##0_);_(* \(#,##0\);_(* "-"??_);_(@_)</c:formatCode>
                <c:ptCount val="33"/>
                <c:pt idx="0">
                  <c:v>890</c:v>
                </c:pt>
                <c:pt idx="1">
                  <c:v>1350</c:v>
                </c:pt>
                <c:pt idx="2">
                  <c:v>890</c:v>
                </c:pt>
                <c:pt idx="3">
                  <c:v>1780</c:v>
                </c:pt>
                <c:pt idx="4">
                  <c:v>1250</c:v>
                </c:pt>
                <c:pt idx="5">
                  <c:v>1750</c:v>
                </c:pt>
                <c:pt idx="6">
                  <c:v>1700</c:v>
                </c:pt>
                <c:pt idx="7">
                  <c:v>2240</c:v>
                </c:pt>
                <c:pt idx="8">
                  <c:v>3420</c:v>
                </c:pt>
                <c:pt idx="9">
                  <c:v>650</c:v>
                </c:pt>
                <c:pt idx="32">
                  <c:v>15920</c:v>
                </c:pt>
              </c:numCache>
            </c:numRef>
          </c:val>
        </c:ser>
        <c:ser>
          <c:idx val="6"/>
          <c:order val="6"/>
          <c:tx>
            <c:strRef>
              <c:f>'19-3-2019'!$G$1:$G$2</c:f>
              <c:strCache>
                <c:ptCount val="1"/>
                <c:pt idx="0">
                  <c:v>Zeeshan unit</c:v>
                </c:pt>
              </c:strCache>
            </c:strRef>
          </c:tx>
          <c:invertIfNegative val="0"/>
          <c:val>
            <c:numRef>
              <c:f>'19-3-2019'!$G$3:$G$35</c:f>
              <c:numCache>
                <c:formatCode>_(* #,##0_);_(* \(#,##0\);_(* "-"??_);_(@_)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32">
                  <c:v>21</c:v>
                </c:pt>
              </c:numCache>
            </c:numRef>
          </c:val>
        </c:ser>
        <c:ser>
          <c:idx val="7"/>
          <c:order val="7"/>
          <c:tx>
            <c:strRef>
              <c:f>'19-3-2019'!$H$1:$H$2</c:f>
              <c:strCache>
                <c:ptCount val="1"/>
                <c:pt idx="0">
                  <c:v>Umair Sale </c:v>
                </c:pt>
              </c:strCache>
            </c:strRef>
          </c:tx>
          <c:invertIfNegative val="0"/>
          <c:val>
            <c:numRef>
              <c:f>'19-3-2019'!$H$3:$H$35</c:f>
              <c:numCache>
                <c:formatCode>_(* #,##0_);_(* \(#,##0\);_(* "-"??_);_(@_)</c:formatCode>
                <c:ptCount val="33"/>
                <c:pt idx="0">
                  <c:v>1740</c:v>
                </c:pt>
                <c:pt idx="1">
                  <c:v>8880</c:v>
                </c:pt>
                <c:pt idx="2">
                  <c:v>490</c:v>
                </c:pt>
                <c:pt idx="3">
                  <c:v>480</c:v>
                </c:pt>
                <c:pt idx="4">
                  <c:v>490</c:v>
                </c:pt>
                <c:pt idx="5">
                  <c:v>1580</c:v>
                </c:pt>
                <c:pt idx="6">
                  <c:v>190</c:v>
                </c:pt>
                <c:pt idx="7">
                  <c:v>590</c:v>
                </c:pt>
                <c:pt idx="8">
                  <c:v>6740</c:v>
                </c:pt>
                <c:pt idx="9">
                  <c:v>2750</c:v>
                </c:pt>
                <c:pt idx="10">
                  <c:v>690</c:v>
                </c:pt>
                <c:pt idx="32">
                  <c:v>24620</c:v>
                </c:pt>
              </c:numCache>
            </c:numRef>
          </c:val>
        </c:ser>
        <c:ser>
          <c:idx val="8"/>
          <c:order val="8"/>
          <c:tx>
            <c:strRef>
              <c:f>'19-3-2019'!$I$1:$I$2</c:f>
              <c:strCache>
                <c:ptCount val="1"/>
                <c:pt idx="0">
                  <c:v>Umair unit</c:v>
                </c:pt>
              </c:strCache>
            </c:strRef>
          </c:tx>
          <c:invertIfNegative val="0"/>
          <c:val>
            <c:numRef>
              <c:f>'19-3-2019'!$I$3:$I$35</c:f>
              <c:numCache>
                <c:formatCode>_(* #,##0_);_(* \(#,##0\);_(* "-"??_);_(@_)</c:formatCode>
                <c:ptCount val="33"/>
                <c:pt idx="0">
                  <c:v>2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32">
                  <c:v>29</c:v>
                </c:pt>
              </c:numCache>
            </c:numRef>
          </c:val>
        </c:ser>
        <c:ser>
          <c:idx val="9"/>
          <c:order val="9"/>
          <c:tx>
            <c:strRef>
              <c:f>'19-3-2019'!$J$1:$J$2</c:f>
              <c:strCache>
                <c:ptCount val="1"/>
                <c:pt idx="0">
                  <c:v>saima sale</c:v>
                </c:pt>
              </c:strCache>
            </c:strRef>
          </c:tx>
          <c:invertIfNegative val="0"/>
          <c:val>
            <c:numRef>
              <c:f>'19-3-2019'!$J$3:$J$35</c:f>
              <c:numCache>
                <c:formatCode>_(* #,##0_);_(* \(#,##0\);_(* "-"??_);_(@_)</c:formatCode>
                <c:ptCount val="33"/>
                <c:pt idx="3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'19-3-2019'!$K$1:$K$2</c:f>
              <c:strCache>
                <c:ptCount val="1"/>
                <c:pt idx="0">
                  <c:v>saima unit</c:v>
                </c:pt>
              </c:strCache>
            </c:strRef>
          </c:tx>
          <c:invertIfNegative val="0"/>
          <c:val>
            <c:numRef>
              <c:f>'19-3-2019'!$K$3:$K$35</c:f>
              <c:numCache>
                <c:formatCode>_(* #,##0_);_(* \(#,##0\);_(* "-"??_);_(@_)</c:formatCode>
                <c:ptCount val="33"/>
                <c:pt idx="3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'19-3-2019'!$L$1:$L$2</c:f>
              <c:strCache>
                <c:ptCount val="1"/>
                <c:pt idx="0">
                  <c:v>Zubair Sale </c:v>
                </c:pt>
              </c:strCache>
            </c:strRef>
          </c:tx>
          <c:invertIfNegative val="0"/>
          <c:val>
            <c:numRef>
              <c:f>'19-3-2019'!$L$3:$L$35</c:f>
              <c:numCache>
                <c:formatCode>_(* #,##0_);_(* \(#,##0\);_(* "-"??_);_(@_)</c:formatCode>
                <c:ptCount val="33"/>
                <c:pt idx="0">
                  <c:v>3420</c:v>
                </c:pt>
                <c:pt idx="1">
                  <c:v>3060</c:v>
                </c:pt>
                <c:pt idx="2">
                  <c:v>2160</c:v>
                </c:pt>
                <c:pt idx="3">
                  <c:v>390</c:v>
                </c:pt>
                <c:pt idx="4">
                  <c:v>750</c:v>
                </c:pt>
                <c:pt idx="5">
                  <c:v>1440</c:v>
                </c:pt>
                <c:pt idx="6">
                  <c:v>1170</c:v>
                </c:pt>
                <c:pt idx="7">
                  <c:v>2660</c:v>
                </c:pt>
                <c:pt idx="8">
                  <c:v>12980</c:v>
                </c:pt>
                <c:pt idx="9">
                  <c:v>1030</c:v>
                </c:pt>
                <c:pt idx="10">
                  <c:v>1290</c:v>
                </c:pt>
                <c:pt idx="32">
                  <c:v>30350</c:v>
                </c:pt>
              </c:numCache>
            </c:numRef>
          </c:val>
        </c:ser>
        <c:ser>
          <c:idx val="12"/>
          <c:order val="12"/>
          <c:tx>
            <c:strRef>
              <c:f>'19-3-2019'!$M$1:$M$2</c:f>
              <c:strCache>
                <c:ptCount val="1"/>
                <c:pt idx="0">
                  <c:v>Zubair unit</c:v>
                </c:pt>
              </c:strCache>
            </c:strRef>
          </c:tx>
          <c:invertIfNegative val="0"/>
          <c:val>
            <c:numRef>
              <c:f>'19-3-2019'!$M$3:$M$35</c:f>
              <c:numCache>
                <c:formatCode>_(* #,##0_);_(* \(#,##0\);_(* "-"??_);_(@_)</c:formatCode>
                <c:ptCount val="33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9">
                  <c:v>7</c:v>
                </c:pt>
                <c:pt idx="10">
                  <c:v>1</c:v>
                </c:pt>
                <c:pt idx="32">
                  <c:v>56</c:v>
                </c:pt>
              </c:numCache>
            </c:numRef>
          </c:val>
        </c:ser>
        <c:ser>
          <c:idx val="13"/>
          <c:order val="13"/>
          <c:tx>
            <c:strRef>
              <c:f>'19-3-2019'!$N$1:$N$2</c:f>
              <c:strCache>
                <c:ptCount val="1"/>
                <c:pt idx="0">
                  <c:v>Sharjeel Sale </c:v>
                </c:pt>
              </c:strCache>
            </c:strRef>
          </c:tx>
          <c:invertIfNegative val="0"/>
          <c:val>
            <c:numRef>
              <c:f>'19-3-2019'!$N$3:$N$35</c:f>
              <c:numCache>
                <c:formatCode>_(* #,##0_);_(* \(#,##0\);_(* "-"??_);_(@_)</c:formatCode>
                <c:ptCount val="33"/>
                <c:pt idx="0">
                  <c:v>730</c:v>
                </c:pt>
                <c:pt idx="1">
                  <c:v>1950</c:v>
                </c:pt>
                <c:pt idx="2">
                  <c:v>490</c:v>
                </c:pt>
                <c:pt idx="3">
                  <c:v>1750</c:v>
                </c:pt>
                <c:pt idx="4">
                  <c:v>3070</c:v>
                </c:pt>
                <c:pt idx="5">
                  <c:v>290</c:v>
                </c:pt>
                <c:pt idx="6">
                  <c:v>990</c:v>
                </c:pt>
                <c:pt idx="7">
                  <c:v>1250</c:v>
                </c:pt>
                <c:pt idx="8">
                  <c:v>2950</c:v>
                </c:pt>
                <c:pt idx="9">
                  <c:v>490</c:v>
                </c:pt>
                <c:pt idx="10">
                  <c:v>950</c:v>
                </c:pt>
                <c:pt idx="32">
                  <c:v>14910</c:v>
                </c:pt>
              </c:numCache>
            </c:numRef>
          </c:val>
        </c:ser>
        <c:ser>
          <c:idx val="14"/>
          <c:order val="14"/>
          <c:tx>
            <c:strRef>
              <c:f>'19-3-2019'!$O$1:$O$2</c:f>
              <c:strCache>
                <c:ptCount val="1"/>
                <c:pt idx="0">
                  <c:v>Sharjeel unit</c:v>
                </c:pt>
              </c:strCache>
            </c:strRef>
          </c:tx>
          <c:invertIfNegative val="0"/>
          <c:val>
            <c:numRef>
              <c:f>'19-3-2019'!$O$3:$O$35</c:f>
              <c:numCache>
                <c:formatCode>_(* #,##0_);_(* \(#,##0\);_(* "-"??_);_(@_)</c:formatCode>
                <c:ptCount val="33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32">
                  <c:v>21</c:v>
                </c:pt>
              </c:numCache>
            </c:numRef>
          </c:val>
        </c:ser>
        <c:ser>
          <c:idx val="15"/>
          <c:order val="15"/>
          <c:tx>
            <c:strRef>
              <c:f>'19-3-2019'!$P$1:$P$2</c:f>
              <c:strCache>
                <c:ptCount val="1"/>
                <c:pt idx="0">
                  <c:v>aqsaa Sale </c:v>
                </c:pt>
              </c:strCache>
            </c:strRef>
          </c:tx>
          <c:invertIfNegative val="0"/>
          <c:val>
            <c:numRef>
              <c:f>'19-3-2019'!$P$3:$P$35</c:f>
              <c:numCache>
                <c:formatCode>_(* #,##0_);_(* \(#,##0\);_(* "-"??_);_(@_)</c:formatCode>
                <c:ptCount val="33"/>
                <c:pt idx="0">
                  <c:v>280</c:v>
                </c:pt>
                <c:pt idx="1">
                  <c:v>1460</c:v>
                </c:pt>
                <c:pt idx="2">
                  <c:v>190</c:v>
                </c:pt>
                <c:pt idx="3">
                  <c:v>1560</c:v>
                </c:pt>
                <c:pt idx="4">
                  <c:v>1590</c:v>
                </c:pt>
                <c:pt idx="5">
                  <c:v>4350</c:v>
                </c:pt>
                <c:pt idx="6">
                  <c:v>3020</c:v>
                </c:pt>
                <c:pt idx="7">
                  <c:v>1740</c:v>
                </c:pt>
                <c:pt idx="8">
                  <c:v>580</c:v>
                </c:pt>
                <c:pt idx="9">
                  <c:v>840</c:v>
                </c:pt>
                <c:pt idx="32">
                  <c:v>15610</c:v>
                </c:pt>
              </c:numCache>
            </c:numRef>
          </c:val>
        </c:ser>
        <c:ser>
          <c:idx val="16"/>
          <c:order val="16"/>
          <c:tx>
            <c:strRef>
              <c:f>'19-3-2019'!$Q$1:$Q$2</c:f>
              <c:strCache>
                <c:ptCount val="1"/>
                <c:pt idx="0">
                  <c:v>aqsaa unit</c:v>
                </c:pt>
              </c:strCache>
            </c:strRef>
          </c:tx>
          <c:invertIfNegative val="0"/>
          <c:val>
            <c:numRef>
              <c:f>'19-3-2019'!$Q$3:$Q$35</c:f>
              <c:numCache>
                <c:formatCode>_(* #,##0_);_(* \(#,##0\);_(* "-"??_);_(@_)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32">
                  <c:v>51</c:v>
                </c:pt>
              </c:numCache>
            </c:numRef>
          </c:val>
        </c:ser>
        <c:ser>
          <c:idx val="17"/>
          <c:order val="17"/>
          <c:tx>
            <c:strRef>
              <c:f>'19-3-2019'!$R$1:$R$2</c:f>
              <c:strCache>
                <c:ptCount val="1"/>
                <c:pt idx="0">
                  <c:v>Raza Sale </c:v>
                </c:pt>
              </c:strCache>
            </c:strRef>
          </c:tx>
          <c:invertIfNegative val="0"/>
          <c:val>
            <c:numRef>
              <c:f>'19-3-2019'!$R$3:$R$35</c:f>
              <c:numCache>
                <c:formatCode>_(* #,##0_);_(* \(#,##0\);_(* "-"??_);_(@_)</c:formatCode>
                <c:ptCount val="33"/>
                <c:pt idx="3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'19-3-2019'!$S$1:$S$2</c:f>
              <c:strCache>
                <c:ptCount val="1"/>
                <c:pt idx="0">
                  <c:v>Raza unit</c:v>
                </c:pt>
              </c:strCache>
            </c:strRef>
          </c:tx>
          <c:invertIfNegative val="0"/>
          <c:val>
            <c:numRef>
              <c:f>'19-3-2019'!$S$3:$S$35</c:f>
              <c:numCache>
                <c:formatCode>_(* #,##0_);_(* \(#,##0\);_(* "-"??_);_(@_)</c:formatCode>
                <c:ptCount val="33"/>
                <c:pt idx="3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'19-3-2019'!$T$1:$T$2</c:f>
              <c:strCache>
                <c:ptCount val="1"/>
                <c:pt idx="0">
                  <c:v>KHIZRAN SALE</c:v>
                </c:pt>
              </c:strCache>
            </c:strRef>
          </c:tx>
          <c:invertIfNegative val="0"/>
          <c:val>
            <c:numRef>
              <c:f>'19-3-2019'!$T$3:$T$35</c:f>
              <c:numCache>
                <c:formatCode>_(* #,##0_);_(* \(#,##0\);_(* "-"??_);_(@_)</c:formatCode>
                <c:ptCount val="33"/>
                <c:pt idx="0">
                  <c:v>2210</c:v>
                </c:pt>
                <c:pt idx="1">
                  <c:v>1560</c:v>
                </c:pt>
                <c:pt idx="2">
                  <c:v>1590</c:v>
                </c:pt>
                <c:pt idx="3">
                  <c:v>4350</c:v>
                </c:pt>
                <c:pt idx="4">
                  <c:v>3020</c:v>
                </c:pt>
                <c:pt idx="5">
                  <c:v>1560</c:v>
                </c:pt>
                <c:pt idx="6">
                  <c:v>1590</c:v>
                </c:pt>
                <c:pt idx="7">
                  <c:v>4350</c:v>
                </c:pt>
                <c:pt idx="8">
                  <c:v>3020</c:v>
                </c:pt>
                <c:pt idx="32">
                  <c:v>23250</c:v>
                </c:pt>
              </c:numCache>
            </c:numRef>
          </c:val>
        </c:ser>
        <c:ser>
          <c:idx val="20"/>
          <c:order val="20"/>
          <c:tx>
            <c:strRef>
              <c:f>'19-3-2019'!$U$1:$U$2</c:f>
              <c:strCache>
                <c:ptCount val="1"/>
                <c:pt idx="0">
                  <c:v>KHIZRAN UNIT</c:v>
                </c:pt>
              </c:strCache>
            </c:strRef>
          </c:tx>
          <c:invertIfNegative val="0"/>
          <c:val>
            <c:numRef>
              <c:f>'19-3-2019'!$U$3:$U$35</c:f>
              <c:numCache>
                <c:formatCode>_(* #,##0_);_(* \(#,##0\);_(* "-"??_);_(@_)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15</c:v>
                </c:pt>
                <c:pt idx="8">
                  <c:v>4</c:v>
                </c:pt>
                <c:pt idx="3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4528"/>
        <c:axId val="87816064"/>
      </c:barChart>
      <c:catAx>
        <c:axId val="878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7816064"/>
        <c:crosses val="autoZero"/>
        <c:auto val="1"/>
        <c:lblAlgn val="ctr"/>
        <c:lblOffset val="100"/>
        <c:noMultiLvlLbl val="0"/>
      </c:catAx>
      <c:valAx>
        <c:axId val="878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4" sqref="C4"/>
    </sheetView>
  </sheetViews>
  <sheetFormatPr defaultRowHeight="15" x14ac:dyDescent="0.25"/>
  <cols>
    <col min="1" max="1" width="11.42578125" customWidth="1"/>
    <col min="2" max="2" width="11.85546875" customWidth="1"/>
    <col min="9" max="9" width="13.85546875" customWidth="1"/>
    <col min="10" max="10" width="11.5703125" customWidth="1"/>
    <col min="11" max="11" width="11.7109375" customWidth="1"/>
  </cols>
  <sheetData>
    <row r="1" spans="1:13" ht="49.5" customHeight="1" thickBot="1" x14ac:dyDescent="0.75">
      <c r="A1" s="145" t="s">
        <v>27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</row>
    <row r="2" spans="1:13" x14ac:dyDescent="0.25">
      <c r="A2" s="141" t="s">
        <v>9</v>
      </c>
      <c r="B2" s="143" t="s">
        <v>10</v>
      </c>
      <c r="C2" s="1">
        <f>SUBTOTAL(9,C4:C21)</f>
        <v>0</v>
      </c>
      <c r="D2" s="1">
        <f>SUBTOTAL(9,D4:D21)</f>
        <v>0</v>
      </c>
      <c r="E2" s="1">
        <f>IFERROR((#REF!/D2),0)</f>
        <v>0</v>
      </c>
      <c r="F2" s="2">
        <f>IFERROR((C2/D2),0)</f>
        <v>0</v>
      </c>
      <c r="G2" s="2"/>
      <c r="H2" s="1">
        <f>SUBTOTAL(9,H4:H21)</f>
        <v>0</v>
      </c>
      <c r="I2" s="1">
        <f>SUBTOTAL(9,I4:I21)</f>
        <v>0</v>
      </c>
      <c r="J2" s="3">
        <f>IFERROR((#REF!/I2),0)</f>
        <v>0</v>
      </c>
      <c r="K2" s="1">
        <f>IFERROR((#REF!/H2),0)</f>
        <v>0</v>
      </c>
      <c r="L2" s="4"/>
      <c r="M2" s="5"/>
    </row>
    <row r="3" spans="1:13" ht="34.5" customHeight="1" thickBot="1" x14ac:dyDescent="0.3">
      <c r="A3" s="142"/>
      <c r="B3" s="144"/>
      <c r="C3" s="14" t="s">
        <v>0</v>
      </c>
      <c r="D3" s="14" t="s">
        <v>1</v>
      </c>
      <c r="E3" s="14" t="s">
        <v>2</v>
      </c>
      <c r="F3" s="14" t="s">
        <v>3</v>
      </c>
      <c r="G3" s="14" t="s">
        <v>26</v>
      </c>
      <c r="H3" s="13" t="s">
        <v>4</v>
      </c>
      <c r="I3" s="14" t="s">
        <v>25</v>
      </c>
      <c r="J3" s="14" t="s">
        <v>5</v>
      </c>
      <c r="K3" s="14" t="s">
        <v>6</v>
      </c>
      <c r="L3" s="14" t="s">
        <v>7</v>
      </c>
      <c r="M3" s="15" t="s">
        <v>8</v>
      </c>
    </row>
    <row r="4" spans="1:13" x14ac:dyDescent="0.25">
      <c r="A4" s="19"/>
      <c r="B4" s="20"/>
      <c r="C4" s="21"/>
      <c r="D4" s="22"/>
      <c r="E4" s="22">
        <f>IFERROR((#REF!/D4),0)</f>
        <v>0</v>
      </c>
      <c r="F4" s="23">
        <f>IFERROR((C4/D4),0)</f>
        <v>0</v>
      </c>
      <c r="G4" s="23"/>
      <c r="H4" s="24"/>
      <c r="I4" s="25"/>
      <c r="J4" s="26">
        <f>IFERROR((#REF!/I4),0)</f>
        <v>0</v>
      </c>
      <c r="K4" s="27">
        <f>IFERROR((#REF!/H4),0)</f>
        <v>0</v>
      </c>
      <c r="L4" s="28">
        <f>IFERROR(((#REF!-#REF!)/#REF!),0)</f>
        <v>0</v>
      </c>
      <c r="M4" s="17"/>
    </row>
    <row r="5" spans="1:13" x14ac:dyDescent="0.25">
      <c r="A5" s="16" t="s">
        <v>11</v>
      </c>
      <c r="B5" s="12"/>
      <c r="C5" s="6"/>
      <c r="D5" s="6"/>
      <c r="E5" s="6"/>
      <c r="F5" s="7"/>
      <c r="G5" s="7"/>
      <c r="H5" s="6"/>
      <c r="I5" s="6"/>
      <c r="J5" s="8"/>
      <c r="K5" s="9"/>
      <c r="L5" s="10">
        <f>IFERROR(((#REF!-#REF!)/#REF!),0)</f>
        <v>0</v>
      </c>
      <c r="M5" s="11"/>
    </row>
    <row r="6" spans="1:13" x14ac:dyDescent="0.25">
      <c r="A6" s="16" t="s">
        <v>12</v>
      </c>
      <c r="B6" s="12"/>
      <c r="C6" s="6"/>
      <c r="D6" s="6"/>
      <c r="E6" s="6"/>
      <c r="F6" s="7"/>
      <c r="G6" s="7"/>
      <c r="H6" s="6"/>
      <c r="I6" s="6"/>
      <c r="J6" s="8"/>
      <c r="K6" s="9"/>
      <c r="L6" s="10">
        <f>IFERROR(((#REF!-#REF!)/#REF!),0)</f>
        <v>0</v>
      </c>
      <c r="M6" s="11"/>
    </row>
    <row r="7" spans="1:13" x14ac:dyDescent="0.25">
      <c r="A7" s="16" t="s">
        <v>13</v>
      </c>
      <c r="B7" s="12"/>
      <c r="C7" s="6"/>
      <c r="D7" s="6"/>
      <c r="E7" s="6"/>
      <c r="F7" s="7"/>
      <c r="G7" s="7"/>
      <c r="H7" s="6"/>
      <c r="I7" s="6"/>
      <c r="J7" s="8"/>
      <c r="K7" s="9"/>
      <c r="L7" s="10">
        <f>IFERROR(((#REF!-#REF!)/#REF!),0)</f>
        <v>0</v>
      </c>
      <c r="M7" s="11"/>
    </row>
    <row r="8" spans="1:13" x14ac:dyDescent="0.25">
      <c r="A8" s="16" t="s">
        <v>14</v>
      </c>
      <c r="B8" s="12"/>
      <c r="C8" s="6"/>
      <c r="D8" s="6"/>
      <c r="E8" s="6"/>
      <c r="F8" s="7"/>
      <c r="G8" s="7"/>
      <c r="H8" s="6"/>
      <c r="I8" s="6"/>
      <c r="J8" s="8"/>
      <c r="K8" s="9"/>
      <c r="L8" s="10">
        <f>IFERROR(((#REF!-#REF!)/#REF!),0)</f>
        <v>0</v>
      </c>
      <c r="M8" s="11"/>
    </row>
    <row r="9" spans="1:13" x14ac:dyDescent="0.25">
      <c r="A9" s="16" t="s">
        <v>15</v>
      </c>
      <c r="B9" s="12"/>
      <c r="C9" s="6"/>
      <c r="D9" s="6"/>
      <c r="E9" s="6"/>
      <c r="F9" s="7"/>
      <c r="G9" s="7"/>
      <c r="H9" s="6"/>
      <c r="I9" s="6"/>
      <c r="J9" s="8"/>
      <c r="K9" s="9"/>
      <c r="L9" s="10">
        <f>IFERROR(((#REF!-#REF!)/#REF!),0)</f>
        <v>0</v>
      </c>
      <c r="M9" s="11"/>
    </row>
    <row r="10" spans="1:13" x14ac:dyDescent="0.25">
      <c r="A10" s="16" t="s">
        <v>16</v>
      </c>
      <c r="B10" s="12"/>
      <c r="C10" s="6"/>
      <c r="D10" s="6"/>
      <c r="E10" s="6"/>
      <c r="F10" s="7"/>
      <c r="G10" s="7"/>
      <c r="H10" s="6"/>
      <c r="I10" s="6"/>
      <c r="J10" s="8"/>
      <c r="K10" s="9"/>
      <c r="L10" s="10">
        <f>IFERROR(((#REF!-#REF!)/#REF!),0)</f>
        <v>0</v>
      </c>
      <c r="M10" s="11"/>
    </row>
    <row r="11" spans="1:13" x14ac:dyDescent="0.25">
      <c r="A11" s="16" t="s">
        <v>17</v>
      </c>
      <c r="B11" s="12"/>
      <c r="C11" s="6"/>
      <c r="D11" s="6"/>
      <c r="E11" s="6"/>
      <c r="F11" s="7"/>
      <c r="G11" s="7"/>
      <c r="H11" s="6"/>
      <c r="I11" s="6"/>
      <c r="J11" s="8"/>
      <c r="K11" s="9"/>
      <c r="L11" s="10">
        <f>IFERROR(((#REF!-#REF!)/#REF!),0)</f>
        <v>0</v>
      </c>
      <c r="M11" s="11"/>
    </row>
    <row r="12" spans="1:13" x14ac:dyDescent="0.25">
      <c r="A12" s="16" t="s">
        <v>18</v>
      </c>
      <c r="B12" s="12"/>
      <c r="C12" s="6"/>
      <c r="D12" s="6"/>
      <c r="E12" s="6"/>
      <c r="F12" s="7"/>
      <c r="G12" s="7"/>
      <c r="H12" s="6"/>
      <c r="I12" s="6"/>
      <c r="J12" s="8"/>
      <c r="K12" s="9"/>
      <c r="L12" s="10">
        <f>IFERROR(((#REF!-#REF!)/#REF!),0)</f>
        <v>0</v>
      </c>
      <c r="M12" s="11"/>
    </row>
    <row r="13" spans="1:13" x14ac:dyDescent="0.25">
      <c r="A13" s="16" t="s">
        <v>19</v>
      </c>
      <c r="B13" s="12"/>
      <c r="C13" s="6"/>
      <c r="D13" s="6"/>
      <c r="E13" s="6"/>
      <c r="F13" s="7"/>
      <c r="G13" s="7"/>
      <c r="H13" s="6"/>
      <c r="I13" s="6"/>
      <c r="J13" s="8"/>
      <c r="K13" s="9"/>
      <c r="L13" s="10">
        <f>IFERROR(((#REF!-#REF!)/#REF!),0)</f>
        <v>0</v>
      </c>
      <c r="M13" s="11"/>
    </row>
    <row r="14" spans="1:13" x14ac:dyDescent="0.25">
      <c r="A14" s="16" t="s">
        <v>20</v>
      </c>
      <c r="B14" s="12"/>
      <c r="C14" s="6"/>
      <c r="D14" s="6"/>
      <c r="E14" s="6"/>
      <c r="F14" s="7"/>
      <c r="G14" s="7"/>
      <c r="H14" s="6"/>
      <c r="I14" s="6"/>
      <c r="J14" s="8"/>
      <c r="K14" s="9"/>
      <c r="L14" s="10">
        <f>IFERROR(((#REF!-#REF!)/#REF!),0)</f>
        <v>0</v>
      </c>
      <c r="M14" s="11"/>
    </row>
    <row r="15" spans="1:13" x14ac:dyDescent="0.25">
      <c r="A15" s="16" t="s">
        <v>21</v>
      </c>
      <c r="B15" s="12"/>
      <c r="C15" s="6"/>
      <c r="D15" s="6"/>
      <c r="E15" s="6"/>
      <c r="F15" s="7"/>
      <c r="G15" s="7"/>
      <c r="H15" s="6"/>
      <c r="I15" s="6"/>
      <c r="J15" s="8"/>
      <c r="K15" s="9"/>
      <c r="L15" s="10">
        <f>IFERROR(((#REF!-#REF!)/#REF!),0)</f>
        <v>0</v>
      </c>
      <c r="M15" s="11"/>
    </row>
    <row r="16" spans="1:13" x14ac:dyDescent="0.25">
      <c r="A16" s="16" t="s">
        <v>22</v>
      </c>
      <c r="B16" s="12"/>
      <c r="C16" s="6"/>
      <c r="D16" s="6"/>
      <c r="E16" s="6"/>
      <c r="F16" s="7"/>
      <c r="G16" s="7"/>
      <c r="H16" s="6"/>
      <c r="I16" s="6"/>
      <c r="J16" s="8"/>
      <c r="K16" s="9"/>
      <c r="L16" s="10">
        <f>IFERROR(((#REF!-#REF!)/#REF!),0)</f>
        <v>0</v>
      </c>
      <c r="M16" s="11"/>
    </row>
    <row r="17" spans="1:13" x14ac:dyDescent="0.25">
      <c r="A17" s="16" t="s">
        <v>23</v>
      </c>
      <c r="B17" s="12"/>
      <c r="C17" s="6"/>
      <c r="D17" s="6"/>
      <c r="E17" s="6"/>
      <c r="F17" s="7"/>
      <c r="G17" s="7"/>
      <c r="H17" s="6"/>
      <c r="I17" s="6"/>
      <c r="J17" s="8"/>
      <c r="K17" s="9"/>
      <c r="L17" s="10">
        <f>IFERROR(((#REF!-#REF!)/#REF!),0)</f>
        <v>0</v>
      </c>
      <c r="M17" s="11"/>
    </row>
    <row r="18" spans="1:13" x14ac:dyDescent="0.25">
      <c r="A18" s="16" t="s">
        <v>24</v>
      </c>
      <c r="B18" s="12"/>
      <c r="C18" s="6"/>
      <c r="D18" s="6"/>
      <c r="E18" s="6"/>
      <c r="F18" s="7"/>
      <c r="G18" s="7"/>
      <c r="H18" s="6"/>
      <c r="I18" s="6"/>
      <c r="J18" s="8"/>
      <c r="K18" s="9"/>
      <c r="L18" s="10">
        <f>IFERROR(((#REF!-#REF!)/#REF!),0)</f>
        <v>0</v>
      </c>
      <c r="M18" s="11"/>
    </row>
    <row r="19" spans="1:13" x14ac:dyDescent="0.25">
      <c r="A19" s="16"/>
      <c r="B19" s="12"/>
      <c r="C19" s="6"/>
      <c r="D19" s="6"/>
      <c r="E19" s="6"/>
      <c r="F19" s="7"/>
      <c r="G19" s="7"/>
      <c r="H19" s="6"/>
      <c r="I19" s="6"/>
      <c r="J19" s="8"/>
      <c r="K19" s="9"/>
      <c r="L19" s="10">
        <f>IFERROR(((#REF!-#REF!)/#REF!),0)</f>
        <v>0</v>
      </c>
      <c r="M19" s="11"/>
    </row>
    <row r="20" spans="1:13" x14ac:dyDescent="0.25">
      <c r="A20" s="16"/>
      <c r="B20" s="12"/>
      <c r="C20" s="6"/>
      <c r="D20" s="6"/>
      <c r="E20" s="6"/>
      <c r="F20" s="7"/>
      <c r="G20" s="7"/>
      <c r="H20" s="6"/>
      <c r="I20" s="6"/>
      <c r="J20" s="8"/>
      <c r="K20" s="9"/>
      <c r="L20" s="10">
        <f>IFERROR(((#REF!-#REF!)/#REF!),0)</f>
        <v>0</v>
      </c>
      <c r="M20" s="11"/>
    </row>
    <row r="21" spans="1:13" x14ac:dyDescent="0.25">
      <c r="A21" s="16"/>
      <c r="B21" s="12"/>
      <c r="C21" s="6"/>
      <c r="D21" s="6"/>
      <c r="E21" s="6"/>
      <c r="F21" s="7"/>
      <c r="G21" s="7"/>
      <c r="H21" s="6"/>
      <c r="I21" s="6"/>
      <c r="J21" s="8"/>
      <c r="K21" s="9"/>
      <c r="L21" s="10">
        <f>IFERROR(((#REF!-#REF!)/#REF!),0)</f>
        <v>0</v>
      </c>
      <c r="M21" s="11"/>
    </row>
    <row r="22" spans="1:13" ht="15.75" thickBot="1" x14ac:dyDescent="0.3">
      <c r="A22" s="29"/>
      <c r="B22" s="30"/>
      <c r="C22" s="31">
        <f>SUM(C10:C21)</f>
        <v>0</v>
      </c>
      <c r="D22" s="31">
        <f>SUM(D10:D21)</f>
        <v>0</v>
      </c>
      <c r="E22" s="31">
        <f>IFERROR((#REF!/D22),0)</f>
        <v>0</v>
      </c>
      <c r="F22" s="31">
        <f>IFERROR((C22/D22),0)</f>
        <v>0</v>
      </c>
      <c r="G22" s="32" t="e">
        <f t="shared" ref="G22" si="0">I22/C22</f>
        <v>#DIV/0!</v>
      </c>
      <c r="H22" s="31">
        <f>SUM(H10:H21)</f>
        <v>0</v>
      </c>
      <c r="I22" s="31">
        <f>SUM(I10:I21)</f>
        <v>0</v>
      </c>
      <c r="J22" s="33">
        <f>IFERROR((#REF!/I22),0)</f>
        <v>0</v>
      </c>
      <c r="K22" s="34">
        <f>IFERROR((#REF!/H22),0)</f>
        <v>0</v>
      </c>
      <c r="L22" s="35">
        <f>IFERROR(((#REF!-#REF!)/#REF!),0)</f>
        <v>0</v>
      </c>
      <c r="M22" s="18"/>
    </row>
  </sheetData>
  <mergeCells count="3">
    <mergeCell ref="A2:A3"/>
    <mergeCell ref="B2:B3"/>
    <mergeCell ref="A1:M1"/>
  </mergeCells>
  <conditionalFormatting sqref="J2 J4:J22">
    <cfRule type="cellIs" dxfId="5" priority="5" operator="lessThan">
      <formula>0</formula>
    </cfRule>
  </conditionalFormatting>
  <conditionalFormatting sqref="L2">
    <cfRule type="cellIs" dxfId="4" priority="4" operator="lessThan">
      <formula>0</formula>
    </cfRule>
  </conditionalFormatting>
  <conditionalFormatting sqref="L4:L22"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L4:L22">
    <cfRule type="cellIs" dxfId="1" priority="1" operator="lessThan">
      <formula>0</formula>
    </cfRule>
  </conditionalFormatting>
  <pageMargins left="0.7" right="0.7" top="0.75" bottom="0.75" header="0.3" footer="0.3"/>
  <pageSetup paperSize="121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6" zoomScaleNormal="86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B42" sqref="B42"/>
    </sheetView>
  </sheetViews>
  <sheetFormatPr defaultRowHeight="15" x14ac:dyDescent="0.25"/>
  <cols>
    <col min="1" max="1" width="5.5703125" bestFit="1" customWidth="1"/>
    <col min="2" max="2" width="8.85546875" customWidth="1"/>
    <col min="3" max="3" width="9.5703125" bestFit="1" customWidth="1"/>
    <col min="4" max="4" width="10" customWidth="1"/>
    <col min="5" max="5" width="4.7109375" bestFit="1" customWidth="1"/>
    <col min="6" max="6" width="8.42578125" bestFit="1" customWidth="1"/>
    <col min="7" max="7" width="5.140625" bestFit="1" customWidth="1"/>
    <col min="8" max="8" width="8.42578125" bestFit="1" customWidth="1"/>
    <col min="9" max="9" width="5" customWidth="1"/>
    <col min="10" max="10" width="8.42578125" bestFit="1" customWidth="1"/>
    <col min="11" max="11" width="4.5703125" bestFit="1" customWidth="1"/>
    <col min="12" max="12" width="8.7109375" customWidth="1"/>
    <col min="13" max="13" width="5.140625" bestFit="1" customWidth="1"/>
    <col min="14" max="14" width="8.5703125" customWidth="1"/>
    <col min="15" max="15" width="5.140625" bestFit="1" customWidth="1"/>
    <col min="16" max="16" width="8.42578125" bestFit="1" customWidth="1"/>
    <col min="17" max="17" width="5.7109375" bestFit="1" customWidth="1"/>
    <col min="18" max="18" width="8.42578125" bestFit="1" customWidth="1"/>
    <col min="19" max="19" width="6" bestFit="1" customWidth="1"/>
    <col min="20" max="20" width="8.42578125" bestFit="1" customWidth="1"/>
    <col min="21" max="21" width="5.7109375" bestFit="1" customWidth="1"/>
    <col min="22" max="22" width="6.42578125" customWidth="1"/>
  </cols>
  <sheetData>
    <row r="1" spans="1:23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  <c r="V1" s="160" t="s">
        <v>57</v>
      </c>
      <c r="W1" s="161"/>
    </row>
    <row r="2" spans="1:23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  <c r="V2" s="84" t="s">
        <v>54</v>
      </c>
      <c r="W2" s="84" t="s">
        <v>55</v>
      </c>
    </row>
    <row r="3" spans="1:23" x14ac:dyDescent="0.25">
      <c r="A3" s="67">
        <v>1</v>
      </c>
      <c r="B3" s="56">
        <v>1280</v>
      </c>
      <c r="C3" s="56">
        <v>2</v>
      </c>
      <c r="D3" s="56">
        <v>4830</v>
      </c>
      <c r="E3" s="56">
        <v>6</v>
      </c>
      <c r="F3" s="59">
        <v>850</v>
      </c>
      <c r="G3" s="59">
        <v>1</v>
      </c>
      <c r="H3" s="56">
        <v>90</v>
      </c>
      <c r="I3" s="56">
        <v>1</v>
      </c>
      <c r="J3" s="59">
        <v>1290</v>
      </c>
      <c r="K3" s="59">
        <v>1</v>
      </c>
      <c r="L3" s="56">
        <v>2910</v>
      </c>
      <c r="M3" s="56">
        <v>5</v>
      </c>
      <c r="N3" s="59">
        <v>490</v>
      </c>
      <c r="O3" s="59">
        <v>1</v>
      </c>
      <c r="P3" s="56">
        <v>3000</v>
      </c>
      <c r="Q3" s="56">
        <v>10</v>
      </c>
      <c r="R3" s="56">
        <v>180</v>
      </c>
      <c r="S3" s="56">
        <v>2</v>
      </c>
      <c r="T3" s="56">
        <v>3020</v>
      </c>
      <c r="U3" s="56">
        <v>8</v>
      </c>
    </row>
    <row r="4" spans="1:23" x14ac:dyDescent="0.25">
      <c r="A4" s="68">
        <f>A3+1</f>
        <v>2</v>
      </c>
      <c r="B4" s="56">
        <v>1640</v>
      </c>
      <c r="C4" s="56">
        <v>2</v>
      </c>
      <c r="D4" s="56">
        <v>4390</v>
      </c>
      <c r="E4" s="56">
        <v>6</v>
      </c>
      <c r="F4" s="59">
        <v>990</v>
      </c>
      <c r="G4" s="59">
        <v>1</v>
      </c>
      <c r="H4" s="56">
        <v>2090</v>
      </c>
      <c r="I4" s="56">
        <v>3</v>
      </c>
      <c r="J4" s="56">
        <v>2700</v>
      </c>
      <c r="K4" s="56">
        <v>2</v>
      </c>
      <c r="L4" s="56">
        <v>6710</v>
      </c>
      <c r="M4" s="56">
        <v>8</v>
      </c>
      <c r="N4" s="56">
        <v>1250</v>
      </c>
      <c r="O4" s="56">
        <v>1</v>
      </c>
      <c r="P4" s="56">
        <v>1910</v>
      </c>
      <c r="Q4" s="56">
        <v>5</v>
      </c>
      <c r="R4" s="56">
        <v>2910</v>
      </c>
      <c r="S4" s="56">
        <v>6</v>
      </c>
      <c r="T4" s="56">
        <v>790</v>
      </c>
      <c r="U4" s="56">
        <v>1</v>
      </c>
    </row>
    <row r="5" spans="1:23" x14ac:dyDescent="0.25">
      <c r="A5" s="68">
        <f t="shared" ref="A5:A34" si="0">A4+1</f>
        <v>3</v>
      </c>
      <c r="B5" s="56">
        <v>1980</v>
      </c>
      <c r="C5" s="56">
        <v>3</v>
      </c>
      <c r="D5" s="56">
        <v>1430</v>
      </c>
      <c r="E5" s="56">
        <v>3</v>
      </c>
      <c r="F5" s="56">
        <v>950</v>
      </c>
      <c r="G5" s="56">
        <v>1</v>
      </c>
      <c r="H5" s="56">
        <v>21280</v>
      </c>
      <c r="I5" s="56">
        <v>31</v>
      </c>
      <c r="J5" s="56">
        <v>2030</v>
      </c>
      <c r="K5" s="56">
        <v>3</v>
      </c>
      <c r="L5" s="56">
        <v>3870</v>
      </c>
      <c r="M5" s="56">
        <v>5</v>
      </c>
      <c r="N5" s="56">
        <v>1250</v>
      </c>
      <c r="O5" s="56">
        <v>1</v>
      </c>
      <c r="P5" s="56">
        <v>1530</v>
      </c>
      <c r="Q5" s="56">
        <v>3</v>
      </c>
      <c r="R5" s="56">
        <v>1250</v>
      </c>
      <c r="S5" s="56">
        <v>1</v>
      </c>
      <c r="T5" s="56">
        <v>1340</v>
      </c>
      <c r="U5" s="56">
        <v>2</v>
      </c>
    </row>
    <row r="6" spans="1:23" x14ac:dyDescent="0.25">
      <c r="A6" s="68">
        <f t="shared" si="0"/>
        <v>4</v>
      </c>
      <c r="B6" s="56">
        <v>180</v>
      </c>
      <c r="C6" s="56">
        <v>2</v>
      </c>
      <c r="D6" s="56">
        <v>1620</v>
      </c>
      <c r="E6" s="56">
        <v>3</v>
      </c>
      <c r="F6" s="56">
        <v>980</v>
      </c>
      <c r="G6" s="56">
        <v>2</v>
      </c>
      <c r="H6" s="56">
        <v>590</v>
      </c>
      <c r="I6" s="56">
        <v>1</v>
      </c>
      <c r="J6" s="56">
        <v>1090</v>
      </c>
      <c r="K6" s="56">
        <v>1</v>
      </c>
      <c r="L6" s="56">
        <v>1370</v>
      </c>
      <c r="M6" s="56">
        <v>4</v>
      </c>
      <c r="N6" s="56">
        <v>1090</v>
      </c>
      <c r="O6" s="56">
        <v>6</v>
      </c>
      <c r="P6" s="56">
        <v>5250</v>
      </c>
      <c r="Q6" s="56">
        <v>9</v>
      </c>
      <c r="R6" s="56">
        <v>1100</v>
      </c>
      <c r="S6" s="56">
        <v>1</v>
      </c>
      <c r="T6" s="56">
        <v>1820</v>
      </c>
      <c r="U6" s="56">
        <v>4</v>
      </c>
    </row>
    <row r="7" spans="1:23" x14ac:dyDescent="0.25">
      <c r="A7" s="68">
        <f t="shared" si="0"/>
        <v>5</v>
      </c>
      <c r="B7" s="56">
        <v>4430</v>
      </c>
      <c r="C7" s="56">
        <v>8</v>
      </c>
      <c r="D7" s="59">
        <v>2530</v>
      </c>
      <c r="E7" s="59">
        <v>5</v>
      </c>
      <c r="F7" s="56">
        <v>2710</v>
      </c>
      <c r="G7" s="56">
        <v>3</v>
      </c>
      <c r="H7" s="56">
        <v>390</v>
      </c>
      <c r="I7" s="56">
        <v>1</v>
      </c>
      <c r="J7" s="56">
        <v>490</v>
      </c>
      <c r="K7" s="56">
        <v>1</v>
      </c>
      <c r="L7" s="56">
        <v>1880</v>
      </c>
      <c r="M7" s="56">
        <v>4</v>
      </c>
      <c r="N7" s="56">
        <v>1090</v>
      </c>
      <c r="O7" s="56">
        <v>1</v>
      </c>
      <c r="P7" s="56">
        <v>840</v>
      </c>
      <c r="Q7" s="56">
        <v>2</v>
      </c>
      <c r="R7" s="56">
        <v>3020</v>
      </c>
      <c r="S7" s="56">
        <v>4</v>
      </c>
      <c r="T7" s="56">
        <v>560</v>
      </c>
      <c r="U7" s="56">
        <v>4</v>
      </c>
    </row>
    <row r="8" spans="1:23" x14ac:dyDescent="0.25">
      <c r="A8" s="68">
        <f t="shared" si="0"/>
        <v>6</v>
      </c>
      <c r="B8" s="56">
        <v>2530</v>
      </c>
      <c r="C8" s="56">
        <v>3</v>
      </c>
      <c r="D8" s="59">
        <v>6570</v>
      </c>
      <c r="E8" s="59">
        <v>6</v>
      </c>
      <c r="F8" s="56">
        <v>1840</v>
      </c>
      <c r="G8" s="56">
        <v>2</v>
      </c>
      <c r="H8" s="56">
        <v>850</v>
      </c>
      <c r="I8" s="56">
        <v>1</v>
      </c>
      <c r="J8" s="56">
        <v>3000</v>
      </c>
      <c r="K8" s="56">
        <v>1</v>
      </c>
      <c r="L8" s="56">
        <v>770</v>
      </c>
      <c r="M8" s="56">
        <v>3</v>
      </c>
      <c r="N8" s="56">
        <v>2170</v>
      </c>
      <c r="O8" s="56">
        <v>3</v>
      </c>
      <c r="P8" s="56">
        <v>14260</v>
      </c>
      <c r="Q8" s="56">
        <v>24</v>
      </c>
      <c r="R8" s="56">
        <v>2900</v>
      </c>
      <c r="S8" s="56">
        <v>12</v>
      </c>
      <c r="T8" s="56">
        <v>4610</v>
      </c>
      <c r="U8" s="56">
        <v>5</v>
      </c>
    </row>
    <row r="9" spans="1:23" x14ac:dyDescent="0.25">
      <c r="A9" s="68">
        <f t="shared" si="0"/>
        <v>7</v>
      </c>
      <c r="B9" s="56">
        <v>4410</v>
      </c>
      <c r="C9" s="56">
        <v>7</v>
      </c>
      <c r="D9" s="56">
        <v>690</v>
      </c>
      <c r="E9" s="56">
        <v>1</v>
      </c>
      <c r="F9" s="56">
        <v>1090</v>
      </c>
      <c r="G9" s="56">
        <v>1</v>
      </c>
      <c r="H9" s="56">
        <v>980</v>
      </c>
      <c r="I9" s="56">
        <v>2</v>
      </c>
      <c r="J9" s="56">
        <v>390</v>
      </c>
      <c r="K9" s="56">
        <v>1</v>
      </c>
      <c r="L9" s="56">
        <v>690</v>
      </c>
      <c r="M9" s="56">
        <v>1</v>
      </c>
      <c r="N9" s="56">
        <v>2830</v>
      </c>
      <c r="O9" s="56">
        <v>3</v>
      </c>
      <c r="P9" s="56">
        <v>5260</v>
      </c>
      <c r="Q9" s="56">
        <v>14</v>
      </c>
      <c r="R9" s="56">
        <v>1220</v>
      </c>
      <c r="S9" s="56">
        <v>3</v>
      </c>
      <c r="T9" s="56">
        <v>4280</v>
      </c>
      <c r="U9" s="56">
        <v>8</v>
      </c>
    </row>
    <row r="10" spans="1:23" x14ac:dyDescent="0.25">
      <c r="A10" s="68">
        <f t="shared" si="0"/>
        <v>8</v>
      </c>
      <c r="B10" s="56">
        <f>520+90</f>
        <v>610</v>
      </c>
      <c r="C10" s="56">
        <v>4</v>
      </c>
      <c r="D10" s="56">
        <v>590</v>
      </c>
      <c r="E10" s="56">
        <v>1</v>
      </c>
      <c r="F10" s="56">
        <v>2340</v>
      </c>
      <c r="G10" s="56">
        <v>2</v>
      </c>
      <c r="H10" s="56">
        <v>950</v>
      </c>
      <c r="I10" s="56">
        <v>5</v>
      </c>
      <c r="J10" s="56">
        <v>490</v>
      </c>
      <c r="K10" s="56">
        <v>1</v>
      </c>
      <c r="L10" s="56">
        <v>1960</v>
      </c>
      <c r="M10" s="56">
        <v>5</v>
      </c>
      <c r="N10" s="56">
        <v>490</v>
      </c>
      <c r="O10" s="56">
        <v>1</v>
      </c>
      <c r="P10" s="56">
        <v>1990</v>
      </c>
      <c r="Q10" s="56">
        <v>6</v>
      </c>
      <c r="R10" s="56">
        <v>2780</v>
      </c>
      <c r="S10" s="56">
        <v>4</v>
      </c>
      <c r="T10" s="56">
        <v>2640</v>
      </c>
      <c r="U10" s="56">
        <v>3</v>
      </c>
    </row>
    <row r="11" spans="1:23" x14ac:dyDescent="0.25">
      <c r="A11" s="68">
        <f t="shared" si="0"/>
        <v>9</v>
      </c>
      <c r="B11" s="56">
        <v>2530</v>
      </c>
      <c r="C11" s="56">
        <v>3</v>
      </c>
      <c r="D11" s="56">
        <v>5960</v>
      </c>
      <c r="E11" s="56">
        <v>6</v>
      </c>
      <c r="F11" s="56">
        <v>1150</v>
      </c>
      <c r="G11" s="56">
        <v>1</v>
      </c>
      <c r="H11" s="56">
        <v>790</v>
      </c>
      <c r="I11" s="56">
        <v>1</v>
      </c>
      <c r="J11" s="56">
        <v>1390</v>
      </c>
      <c r="K11" s="56">
        <v>2</v>
      </c>
      <c r="L11" s="56">
        <v>1510</v>
      </c>
      <c r="M11" s="56">
        <v>4</v>
      </c>
      <c r="N11" s="56">
        <v>5930</v>
      </c>
      <c r="O11" s="56">
        <v>9</v>
      </c>
      <c r="P11" s="56">
        <v>1960</v>
      </c>
      <c r="Q11" s="56">
        <v>4</v>
      </c>
      <c r="R11" s="56">
        <v>3870</v>
      </c>
      <c r="S11" s="56">
        <v>6</v>
      </c>
      <c r="T11" s="56">
        <v>2920</v>
      </c>
      <c r="U11" s="56">
        <v>6</v>
      </c>
    </row>
    <row r="12" spans="1:23" x14ac:dyDescent="0.25">
      <c r="A12" s="68">
        <f t="shared" si="0"/>
        <v>10</v>
      </c>
      <c r="B12" s="56">
        <v>6980</v>
      </c>
      <c r="C12" s="56">
        <v>13</v>
      </c>
      <c r="D12" s="56">
        <v>1250</v>
      </c>
      <c r="E12" s="56">
        <v>1</v>
      </c>
      <c r="F12" s="56">
        <v>13450</v>
      </c>
      <c r="G12" s="56">
        <v>11</v>
      </c>
      <c r="H12" s="56">
        <v>440</v>
      </c>
      <c r="I12" s="56">
        <v>1</v>
      </c>
      <c r="J12" s="56">
        <v>190</v>
      </c>
      <c r="K12" s="56">
        <v>1</v>
      </c>
      <c r="L12" s="56">
        <v>340</v>
      </c>
      <c r="M12" s="56">
        <v>1</v>
      </c>
      <c r="N12" s="56">
        <v>6330</v>
      </c>
      <c r="O12" s="56">
        <v>9</v>
      </c>
      <c r="P12" s="56">
        <v>2780</v>
      </c>
      <c r="Q12" s="56">
        <v>8</v>
      </c>
      <c r="R12" s="56">
        <v>90</v>
      </c>
      <c r="S12" s="56">
        <v>1</v>
      </c>
      <c r="T12" s="56">
        <v>5270</v>
      </c>
      <c r="U12" s="56">
        <v>19</v>
      </c>
    </row>
    <row r="13" spans="1:23" x14ac:dyDescent="0.25">
      <c r="A13" s="68">
        <f t="shared" si="0"/>
        <v>11</v>
      </c>
      <c r="B13" s="56">
        <v>3810</v>
      </c>
      <c r="C13" s="56">
        <v>5</v>
      </c>
      <c r="D13" s="56">
        <v>6250</v>
      </c>
      <c r="E13" s="56">
        <v>7</v>
      </c>
      <c r="F13" s="56">
        <v>4030</v>
      </c>
      <c r="G13" s="56">
        <v>8</v>
      </c>
      <c r="H13" s="56">
        <v>1660</v>
      </c>
      <c r="I13" s="56">
        <v>5</v>
      </c>
      <c r="J13" s="56">
        <v>4050</v>
      </c>
      <c r="K13" s="56">
        <v>5</v>
      </c>
      <c r="L13" s="56">
        <v>780</v>
      </c>
      <c r="M13" s="56">
        <v>2</v>
      </c>
      <c r="N13" s="56">
        <v>1310</v>
      </c>
      <c r="O13" s="56">
        <v>4</v>
      </c>
      <c r="P13" s="56">
        <v>1580</v>
      </c>
      <c r="Q13" s="56">
        <v>2</v>
      </c>
      <c r="R13" s="56">
        <v>380</v>
      </c>
      <c r="S13" s="56">
        <v>2</v>
      </c>
      <c r="T13" s="56">
        <v>1720</v>
      </c>
      <c r="U13" s="56">
        <v>4</v>
      </c>
    </row>
    <row r="14" spans="1:23" x14ac:dyDescent="0.25">
      <c r="A14" s="68">
        <f t="shared" si="0"/>
        <v>12</v>
      </c>
      <c r="B14" s="56">
        <v>3250</v>
      </c>
      <c r="C14" s="56">
        <v>1</v>
      </c>
      <c r="D14" s="56">
        <v>1410</v>
      </c>
      <c r="E14" s="56">
        <v>4</v>
      </c>
      <c r="F14" s="56">
        <v>890</v>
      </c>
      <c r="G14" s="56">
        <v>1</v>
      </c>
      <c r="H14" s="56">
        <v>1680</v>
      </c>
      <c r="I14" s="56">
        <v>2</v>
      </c>
      <c r="J14" s="56">
        <v>790</v>
      </c>
      <c r="K14" s="56">
        <v>1</v>
      </c>
      <c r="L14" s="56">
        <v>800</v>
      </c>
      <c r="M14" s="56">
        <v>1</v>
      </c>
      <c r="N14" s="56">
        <v>2340</v>
      </c>
      <c r="O14" s="56">
        <v>2</v>
      </c>
      <c r="P14" s="56">
        <v>6710</v>
      </c>
      <c r="Q14" s="56">
        <v>8</v>
      </c>
      <c r="R14" s="56">
        <v>1350</v>
      </c>
      <c r="S14" s="56">
        <v>1</v>
      </c>
      <c r="T14" s="56">
        <v>550</v>
      </c>
      <c r="U14" s="56">
        <v>1</v>
      </c>
    </row>
    <row r="15" spans="1:23" x14ac:dyDescent="0.25">
      <c r="A15" s="68">
        <f t="shared" si="0"/>
        <v>13</v>
      </c>
      <c r="B15" s="56">
        <v>790</v>
      </c>
      <c r="C15" s="56">
        <v>1</v>
      </c>
      <c r="D15" s="56">
        <v>390</v>
      </c>
      <c r="E15" s="56">
        <v>1</v>
      </c>
      <c r="F15" s="56">
        <v>690</v>
      </c>
      <c r="G15" s="56">
        <v>1</v>
      </c>
      <c r="H15" s="56">
        <v>690</v>
      </c>
      <c r="I15" s="56">
        <v>1</v>
      </c>
      <c r="J15" s="56">
        <v>1880</v>
      </c>
      <c r="K15" s="56">
        <v>2</v>
      </c>
      <c r="L15" s="56">
        <v>3280</v>
      </c>
      <c r="M15" s="56">
        <v>8</v>
      </c>
      <c r="N15" s="56">
        <v>730</v>
      </c>
      <c r="O15" s="56">
        <v>2</v>
      </c>
      <c r="P15" s="56">
        <v>3870</v>
      </c>
      <c r="Q15" s="56">
        <v>5</v>
      </c>
      <c r="R15" s="56">
        <v>780</v>
      </c>
      <c r="S15" s="56">
        <v>1</v>
      </c>
      <c r="T15" s="56">
        <v>1700</v>
      </c>
      <c r="U15" s="56">
        <v>2</v>
      </c>
    </row>
    <row r="16" spans="1:23" x14ac:dyDescent="0.25">
      <c r="A16" s="68">
        <f t="shared" si="0"/>
        <v>14</v>
      </c>
      <c r="B16" s="56">
        <v>390</v>
      </c>
      <c r="C16" s="56">
        <v>1</v>
      </c>
      <c r="D16" s="56">
        <v>690</v>
      </c>
      <c r="E16" s="56">
        <v>1</v>
      </c>
      <c r="F16" s="56">
        <v>1580</v>
      </c>
      <c r="G16" s="56">
        <v>2</v>
      </c>
      <c r="H16" s="56">
        <v>700</v>
      </c>
      <c r="I16" s="56">
        <v>1</v>
      </c>
      <c r="J16" s="56">
        <v>1380</v>
      </c>
      <c r="K16" s="56">
        <v>2</v>
      </c>
      <c r="L16" s="56">
        <v>750</v>
      </c>
      <c r="M16" s="56">
        <v>1</v>
      </c>
      <c r="N16" s="56">
        <v>1770</v>
      </c>
      <c r="O16" s="56">
        <v>3</v>
      </c>
      <c r="P16" s="56">
        <v>1370</v>
      </c>
      <c r="Q16" s="56">
        <v>4</v>
      </c>
      <c r="R16" s="56">
        <v>8580</v>
      </c>
      <c r="S16" s="56">
        <v>18</v>
      </c>
      <c r="T16" s="56">
        <v>2090</v>
      </c>
      <c r="U16" s="56">
        <v>6</v>
      </c>
    </row>
    <row r="17" spans="1:21" x14ac:dyDescent="0.25">
      <c r="A17" s="68">
        <f t="shared" si="0"/>
        <v>15</v>
      </c>
      <c r="B17" s="56">
        <v>3030</v>
      </c>
      <c r="C17" s="56">
        <v>3</v>
      </c>
      <c r="D17" s="56">
        <v>3950</v>
      </c>
      <c r="E17" s="56">
        <v>5</v>
      </c>
      <c r="F17" s="56">
        <v>2300</v>
      </c>
      <c r="G17" s="56">
        <v>2</v>
      </c>
      <c r="H17" s="56">
        <v>530</v>
      </c>
      <c r="I17" s="56">
        <v>2</v>
      </c>
      <c r="J17" s="56"/>
      <c r="K17" s="56"/>
      <c r="L17" s="56">
        <v>2850</v>
      </c>
      <c r="M17" s="56">
        <v>3</v>
      </c>
      <c r="N17" s="56">
        <v>1350</v>
      </c>
      <c r="O17" s="56">
        <v>1</v>
      </c>
      <c r="P17" s="56">
        <v>3030</v>
      </c>
      <c r="Q17" s="56">
        <v>8</v>
      </c>
      <c r="R17" s="56">
        <v>3810</v>
      </c>
      <c r="S17" s="56">
        <v>9</v>
      </c>
      <c r="T17" s="56">
        <v>1860</v>
      </c>
      <c r="U17" s="56">
        <v>4</v>
      </c>
    </row>
    <row r="18" spans="1:21" x14ac:dyDescent="0.25">
      <c r="A18" s="68">
        <f t="shared" si="0"/>
        <v>16</v>
      </c>
      <c r="B18" s="56">
        <v>950</v>
      </c>
      <c r="C18" s="56">
        <v>1</v>
      </c>
      <c r="D18" s="56">
        <v>2230</v>
      </c>
      <c r="E18" s="56">
        <v>3</v>
      </c>
      <c r="F18" s="56">
        <v>3460</v>
      </c>
      <c r="G18" s="56">
        <v>3</v>
      </c>
      <c r="H18" s="56">
        <v>290</v>
      </c>
      <c r="I18" s="56">
        <v>1</v>
      </c>
      <c r="J18" s="56"/>
      <c r="K18" s="56"/>
      <c r="L18" s="56">
        <v>4360</v>
      </c>
      <c r="M18" s="56">
        <v>6</v>
      </c>
      <c r="N18" s="56">
        <v>780</v>
      </c>
      <c r="O18" s="56">
        <v>2</v>
      </c>
      <c r="P18" s="56">
        <v>290</v>
      </c>
      <c r="Q18" s="56">
        <v>1</v>
      </c>
      <c r="R18" s="56">
        <v>1580</v>
      </c>
      <c r="S18" s="56">
        <v>2</v>
      </c>
      <c r="T18" s="56">
        <v>10230</v>
      </c>
      <c r="U18" s="56">
        <v>21</v>
      </c>
    </row>
    <row r="19" spans="1:21" x14ac:dyDescent="0.25">
      <c r="A19" s="68">
        <f t="shared" si="0"/>
        <v>17</v>
      </c>
      <c r="B19" s="56">
        <v>1040</v>
      </c>
      <c r="C19" s="56">
        <v>2</v>
      </c>
      <c r="D19" s="56">
        <v>1150</v>
      </c>
      <c r="E19" s="56">
        <v>1</v>
      </c>
      <c r="F19" s="56">
        <v>280</v>
      </c>
      <c r="G19" s="56">
        <v>2</v>
      </c>
      <c r="H19" s="56">
        <v>1070</v>
      </c>
      <c r="I19" s="56">
        <v>3</v>
      </c>
      <c r="J19" s="56"/>
      <c r="K19" s="56"/>
      <c r="L19" s="56">
        <v>470</v>
      </c>
      <c r="M19" s="56">
        <v>3</v>
      </c>
      <c r="N19" s="56">
        <v>1090</v>
      </c>
      <c r="O19" s="56">
        <v>1</v>
      </c>
      <c r="P19" s="56">
        <v>2430</v>
      </c>
      <c r="Q19" s="56">
        <v>7</v>
      </c>
      <c r="R19" s="56">
        <v>1150</v>
      </c>
      <c r="S19" s="56">
        <v>1</v>
      </c>
      <c r="T19" s="56">
        <v>730</v>
      </c>
      <c r="U19" s="56">
        <v>2</v>
      </c>
    </row>
    <row r="20" spans="1:21" x14ac:dyDescent="0.25">
      <c r="A20" s="68">
        <f t="shared" si="0"/>
        <v>18</v>
      </c>
      <c r="B20" s="56">
        <v>1080</v>
      </c>
      <c r="C20" s="56">
        <v>2</v>
      </c>
      <c r="D20" s="56">
        <v>1090</v>
      </c>
      <c r="E20" s="56">
        <v>1</v>
      </c>
      <c r="F20" s="56">
        <v>1470</v>
      </c>
      <c r="G20" s="56">
        <v>4</v>
      </c>
      <c r="H20" s="56">
        <v>890</v>
      </c>
      <c r="I20" s="56">
        <v>2</v>
      </c>
      <c r="J20" s="56"/>
      <c r="K20" s="56"/>
      <c r="L20" s="56">
        <v>1660</v>
      </c>
      <c r="M20" s="56">
        <v>4</v>
      </c>
      <c r="N20" s="56">
        <v>1770</v>
      </c>
      <c r="O20" s="56">
        <v>3</v>
      </c>
      <c r="P20" s="56">
        <v>2690</v>
      </c>
      <c r="Q20" s="56">
        <v>4</v>
      </c>
      <c r="R20" s="56">
        <v>1150</v>
      </c>
      <c r="S20" s="56">
        <v>1</v>
      </c>
      <c r="T20" s="56">
        <v>2100</v>
      </c>
      <c r="U20" s="56">
        <v>5</v>
      </c>
    </row>
    <row r="21" spans="1:21" x14ac:dyDescent="0.25">
      <c r="A21" s="68">
        <f t="shared" si="0"/>
        <v>19</v>
      </c>
      <c r="B21" s="56">
        <v>3170</v>
      </c>
      <c r="C21" s="56">
        <v>3</v>
      </c>
      <c r="D21" s="56">
        <v>1350</v>
      </c>
      <c r="E21" s="56">
        <v>5</v>
      </c>
      <c r="F21" s="56">
        <v>790</v>
      </c>
      <c r="G21" s="56">
        <v>1</v>
      </c>
      <c r="H21" s="56">
        <v>2180</v>
      </c>
      <c r="I21" s="56">
        <v>2</v>
      </c>
      <c r="J21" s="56"/>
      <c r="K21" s="56"/>
      <c r="L21" s="56">
        <v>3630</v>
      </c>
      <c r="M21" s="56">
        <v>8</v>
      </c>
      <c r="N21" s="56">
        <v>390</v>
      </c>
      <c r="O21" s="56">
        <v>1</v>
      </c>
      <c r="P21" s="56">
        <v>1390</v>
      </c>
      <c r="Q21" s="56">
        <v>2</v>
      </c>
      <c r="R21" s="56">
        <v>1150</v>
      </c>
      <c r="S21" s="85">
        <v>1</v>
      </c>
      <c r="T21" s="56">
        <v>1090</v>
      </c>
      <c r="U21" s="56">
        <v>2</v>
      </c>
    </row>
    <row r="22" spans="1:21" x14ac:dyDescent="0.25">
      <c r="A22" s="68">
        <f t="shared" si="0"/>
        <v>20</v>
      </c>
      <c r="B22" s="56">
        <v>1100</v>
      </c>
      <c r="C22" s="56">
        <v>1</v>
      </c>
      <c r="D22" s="56">
        <v>690</v>
      </c>
      <c r="E22" s="56">
        <v>1</v>
      </c>
      <c r="F22" s="56">
        <v>2630</v>
      </c>
      <c r="G22" s="56">
        <v>3</v>
      </c>
      <c r="H22" s="56">
        <v>1830</v>
      </c>
      <c r="I22" s="56">
        <v>3</v>
      </c>
      <c r="J22" s="56"/>
      <c r="K22" s="56"/>
      <c r="L22" s="56">
        <v>2340</v>
      </c>
      <c r="M22" s="56">
        <v>2</v>
      </c>
      <c r="N22" s="56">
        <v>640</v>
      </c>
      <c r="O22" s="56">
        <v>1</v>
      </c>
      <c r="P22" s="56">
        <v>1310</v>
      </c>
      <c r="Q22" s="56">
        <v>4</v>
      </c>
      <c r="R22" s="56">
        <v>2080</v>
      </c>
      <c r="S22" s="85">
        <v>3</v>
      </c>
      <c r="T22" s="56">
        <v>1780</v>
      </c>
      <c r="U22" s="56">
        <v>2</v>
      </c>
    </row>
    <row r="23" spans="1:21" x14ac:dyDescent="0.25">
      <c r="A23" s="68">
        <f t="shared" si="0"/>
        <v>21</v>
      </c>
      <c r="B23" s="56">
        <v>380</v>
      </c>
      <c r="C23" s="56">
        <v>2</v>
      </c>
      <c r="D23" s="56">
        <v>970</v>
      </c>
      <c r="E23" s="56">
        <v>3</v>
      </c>
      <c r="F23" s="56">
        <v>1840</v>
      </c>
      <c r="G23" s="56">
        <v>1</v>
      </c>
      <c r="H23" s="56">
        <v>1250</v>
      </c>
      <c r="I23" s="56">
        <v>1</v>
      </c>
      <c r="J23" s="56"/>
      <c r="K23" s="56"/>
      <c r="L23" s="56">
        <v>790</v>
      </c>
      <c r="M23" s="56">
        <v>1</v>
      </c>
      <c r="N23" s="56">
        <v>390</v>
      </c>
      <c r="O23" s="56">
        <v>1</v>
      </c>
      <c r="P23" s="56">
        <v>3800</v>
      </c>
      <c r="Q23" s="56">
        <v>9</v>
      </c>
      <c r="R23" s="56">
        <v>290</v>
      </c>
      <c r="S23" s="85">
        <v>1</v>
      </c>
      <c r="T23" s="56">
        <v>630</v>
      </c>
      <c r="U23" s="56">
        <v>2</v>
      </c>
    </row>
    <row r="24" spans="1:21" x14ac:dyDescent="0.25">
      <c r="A24" s="68">
        <v>22</v>
      </c>
      <c r="B24" s="56">
        <v>780</v>
      </c>
      <c r="C24" s="56">
        <v>2</v>
      </c>
      <c r="D24" s="56">
        <v>190</v>
      </c>
      <c r="E24" s="56">
        <v>1</v>
      </c>
      <c r="F24" s="56">
        <v>590</v>
      </c>
      <c r="G24" s="56">
        <v>1</v>
      </c>
      <c r="H24" s="56">
        <v>1650</v>
      </c>
      <c r="I24" s="56">
        <v>1</v>
      </c>
      <c r="J24" s="56"/>
      <c r="K24" s="56"/>
      <c r="L24" s="56">
        <v>1350</v>
      </c>
      <c r="M24" s="56">
        <v>1</v>
      </c>
      <c r="N24" s="56">
        <v>90</v>
      </c>
      <c r="O24" s="56">
        <v>1</v>
      </c>
      <c r="P24" s="56"/>
      <c r="Q24" s="56"/>
      <c r="R24" s="56">
        <v>3140</v>
      </c>
      <c r="S24" s="85">
        <v>4</v>
      </c>
      <c r="T24" s="56">
        <v>2710</v>
      </c>
      <c r="U24" s="56">
        <v>5</v>
      </c>
    </row>
    <row r="25" spans="1:21" x14ac:dyDescent="0.25">
      <c r="A25" s="68">
        <v>23</v>
      </c>
      <c r="B25" s="56">
        <v>390</v>
      </c>
      <c r="C25" s="56">
        <v>1</v>
      </c>
      <c r="D25" s="56">
        <v>5220</v>
      </c>
      <c r="E25" s="56">
        <v>8</v>
      </c>
      <c r="F25" s="56">
        <v>490</v>
      </c>
      <c r="G25" s="56">
        <v>1</v>
      </c>
      <c r="H25" s="56">
        <v>2250</v>
      </c>
      <c r="I25" s="56">
        <v>6</v>
      </c>
      <c r="J25" s="56"/>
      <c r="K25" s="56"/>
      <c r="L25" s="56"/>
      <c r="M25" s="56"/>
      <c r="N25" s="56">
        <v>1000</v>
      </c>
      <c r="O25" s="56">
        <v>1</v>
      </c>
      <c r="P25" s="56"/>
      <c r="Q25" s="56"/>
      <c r="R25" s="56">
        <v>1960</v>
      </c>
      <c r="S25" s="85">
        <v>4</v>
      </c>
      <c r="T25" s="56">
        <v>4200</v>
      </c>
      <c r="U25" s="56">
        <v>10</v>
      </c>
    </row>
    <row r="26" spans="1:21" x14ac:dyDescent="0.25">
      <c r="A26" s="68">
        <v>24</v>
      </c>
      <c r="B26" s="56">
        <v>650</v>
      </c>
      <c r="C26" s="56">
        <v>1</v>
      </c>
      <c r="D26" s="56">
        <v>1090</v>
      </c>
      <c r="E26" s="56">
        <v>1</v>
      </c>
      <c r="F26" s="56">
        <v>590</v>
      </c>
      <c r="G26" s="56">
        <v>1</v>
      </c>
      <c r="H26" s="56">
        <v>390</v>
      </c>
      <c r="I26" s="56">
        <v>1</v>
      </c>
      <c r="J26" s="56"/>
      <c r="K26" s="56"/>
      <c r="L26" s="56"/>
      <c r="M26" s="56"/>
      <c r="N26" s="56">
        <v>2240</v>
      </c>
      <c r="O26" s="56">
        <v>2</v>
      </c>
      <c r="P26" s="56"/>
      <c r="Q26" s="56"/>
      <c r="R26" s="56">
        <v>1700</v>
      </c>
      <c r="S26" s="56">
        <v>2</v>
      </c>
      <c r="T26" s="56">
        <v>1600</v>
      </c>
      <c r="U26" s="56">
        <v>10</v>
      </c>
    </row>
    <row r="27" spans="1:21" x14ac:dyDescent="0.25">
      <c r="A27" s="68">
        <v>25</v>
      </c>
      <c r="B27" s="56">
        <v>290</v>
      </c>
      <c r="C27" s="56">
        <v>1</v>
      </c>
      <c r="D27" s="56">
        <v>390</v>
      </c>
      <c r="E27" s="56">
        <v>1</v>
      </c>
      <c r="F27" s="56">
        <v>1090</v>
      </c>
      <c r="G27" s="56">
        <v>1</v>
      </c>
      <c r="H27" s="56">
        <v>690</v>
      </c>
      <c r="I27" s="56">
        <v>1</v>
      </c>
      <c r="J27" s="56"/>
      <c r="K27" s="56"/>
      <c r="L27" s="56"/>
      <c r="M27" s="56"/>
      <c r="N27" s="56">
        <v>1270</v>
      </c>
      <c r="O27" s="56">
        <v>3</v>
      </c>
      <c r="P27" s="56"/>
      <c r="Q27" s="56"/>
      <c r="R27" s="56">
        <v>4570</v>
      </c>
      <c r="S27" s="56">
        <v>5</v>
      </c>
      <c r="T27" s="56">
        <v>9130</v>
      </c>
      <c r="U27" s="56">
        <v>19</v>
      </c>
    </row>
    <row r="28" spans="1:21" x14ac:dyDescent="0.25">
      <c r="A28" s="68">
        <f t="shared" si="0"/>
        <v>26</v>
      </c>
      <c r="B28" s="56">
        <v>3960</v>
      </c>
      <c r="C28" s="56">
        <v>4</v>
      </c>
      <c r="D28" s="56">
        <v>1150</v>
      </c>
      <c r="E28" s="56">
        <v>1</v>
      </c>
      <c r="F28" s="56">
        <v>3050</v>
      </c>
      <c r="G28" s="56">
        <v>3</v>
      </c>
      <c r="H28" s="56">
        <v>2400</v>
      </c>
      <c r="I28" s="56">
        <v>6</v>
      </c>
      <c r="J28" s="56"/>
      <c r="K28" s="56"/>
      <c r="L28" s="56"/>
      <c r="M28" s="56"/>
      <c r="N28" s="56"/>
      <c r="O28" s="56"/>
      <c r="P28" s="56"/>
      <c r="Q28" s="56"/>
      <c r="R28" s="56">
        <v>1820</v>
      </c>
      <c r="S28" s="56">
        <v>2</v>
      </c>
      <c r="T28" s="56">
        <v>1590</v>
      </c>
      <c r="U28" s="56">
        <v>1</v>
      </c>
    </row>
    <row r="29" spans="1:21" x14ac:dyDescent="0.25">
      <c r="A29" s="68">
        <f t="shared" si="0"/>
        <v>27</v>
      </c>
      <c r="B29" s="56">
        <v>4520</v>
      </c>
      <c r="C29" s="56">
        <v>4</v>
      </c>
      <c r="D29" s="56">
        <v>680</v>
      </c>
      <c r="E29" s="56">
        <v>2</v>
      </c>
      <c r="F29" s="56"/>
      <c r="G29" s="56"/>
      <c r="H29" s="56">
        <v>770</v>
      </c>
      <c r="I29" s="56">
        <v>3</v>
      </c>
      <c r="J29" s="56"/>
      <c r="K29" s="56"/>
      <c r="L29" s="56"/>
      <c r="M29" s="56"/>
      <c r="N29" s="56"/>
      <c r="O29" s="56"/>
      <c r="P29" s="56"/>
      <c r="Q29" s="56"/>
      <c r="R29" s="56">
        <v>1570</v>
      </c>
      <c r="S29" s="56">
        <v>3</v>
      </c>
      <c r="T29" s="56"/>
      <c r="U29" s="56"/>
    </row>
    <row r="30" spans="1:21" x14ac:dyDescent="0.25">
      <c r="A30" s="68">
        <f t="shared" si="0"/>
        <v>28</v>
      </c>
      <c r="B30" s="75"/>
      <c r="C30" s="56"/>
      <c r="D30" s="56"/>
      <c r="E30" s="56"/>
      <c r="F30" s="56"/>
      <c r="G30" s="56"/>
      <c r="H30" s="56">
        <v>2070</v>
      </c>
      <c r="I30" s="56">
        <v>2</v>
      </c>
      <c r="J30" s="56"/>
      <c r="K30" s="56"/>
      <c r="L30" s="56"/>
      <c r="M30" s="56"/>
      <c r="N30" s="56"/>
      <c r="O30" s="56"/>
      <c r="P30" s="56"/>
      <c r="Q30" s="56"/>
      <c r="R30" s="56">
        <v>850</v>
      </c>
      <c r="S30" s="56">
        <v>5</v>
      </c>
      <c r="T30" s="56"/>
      <c r="U30" s="56"/>
    </row>
    <row r="31" spans="1:21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>
        <v>290</v>
      </c>
      <c r="I31" s="56">
        <v>1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>
        <v>590</v>
      </c>
      <c r="I32" s="56">
        <v>1</v>
      </c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3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3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</row>
    <row r="35" spans="1:23" ht="15.75" thickBot="1" x14ac:dyDescent="0.3">
      <c r="A35" s="69"/>
      <c r="B35" s="58">
        <f>SUM(B3:B34)</f>
        <v>56150</v>
      </c>
      <c r="C35" s="58">
        <f t="shared" ref="C35:S35" si="1">SUM(C3:C34)</f>
        <v>82</v>
      </c>
      <c r="D35" s="58">
        <f t="shared" si="1"/>
        <v>58750</v>
      </c>
      <c r="E35" s="58">
        <f t="shared" si="1"/>
        <v>84</v>
      </c>
      <c r="F35" s="58">
        <f t="shared" si="1"/>
        <v>52120</v>
      </c>
      <c r="G35" s="58">
        <f t="shared" si="1"/>
        <v>60</v>
      </c>
      <c r="H35" s="58">
        <f t="shared" si="1"/>
        <v>52320</v>
      </c>
      <c r="I35" s="58">
        <f>SUM(I3:I34)</f>
        <v>92</v>
      </c>
      <c r="J35" s="58">
        <f t="shared" si="1"/>
        <v>21160</v>
      </c>
      <c r="K35" s="58">
        <f t="shared" si="1"/>
        <v>24</v>
      </c>
      <c r="L35" s="58">
        <f t="shared" si="1"/>
        <v>45070</v>
      </c>
      <c r="M35" s="58">
        <f t="shared" si="1"/>
        <v>80</v>
      </c>
      <c r="N35" s="58">
        <f t="shared" si="1"/>
        <v>40080</v>
      </c>
      <c r="O35" s="58">
        <f t="shared" si="1"/>
        <v>63</v>
      </c>
      <c r="P35" s="58">
        <f t="shared" si="1"/>
        <v>67250</v>
      </c>
      <c r="Q35" s="58">
        <f t="shared" si="1"/>
        <v>139</v>
      </c>
      <c r="R35" s="58">
        <f t="shared" si="1"/>
        <v>57230</v>
      </c>
      <c r="S35" s="87">
        <f t="shared" si="1"/>
        <v>105</v>
      </c>
      <c r="T35" s="95">
        <f>SUM(T3:T34)</f>
        <v>70960</v>
      </c>
      <c r="U35" s="96">
        <f>SUM(U3:U34)</f>
        <v>156</v>
      </c>
      <c r="V35" s="95">
        <f>SUM(V3:V34)</f>
        <v>0</v>
      </c>
      <c r="W35" s="96">
        <f>SUM(W3:W34)</f>
        <v>0</v>
      </c>
    </row>
    <row r="38" spans="1:23" ht="31.5" x14ac:dyDescent="0.25">
      <c r="B38" s="83" t="s">
        <v>35</v>
      </c>
      <c r="C38" s="93">
        <f>B35+D35+F35+H35+C37+J35+L35+N35+P35+R35+T35</f>
        <v>521090</v>
      </c>
    </row>
    <row r="39" spans="1:23" ht="31.5" x14ac:dyDescent="0.25">
      <c r="B39" s="83" t="s">
        <v>36</v>
      </c>
      <c r="C39" s="94">
        <f>C35+E35+G35+I35+K35+M35+O35+Q35+S35+U35</f>
        <v>885</v>
      </c>
    </row>
    <row r="40" spans="1:23" ht="18.75" x14ac:dyDescent="0.3">
      <c r="B40" s="82"/>
      <c r="C40" s="12"/>
    </row>
    <row r="41" spans="1:23" ht="31.5" x14ac:dyDescent="0.25">
      <c r="B41" s="83" t="s">
        <v>37</v>
      </c>
      <c r="C41" s="90">
        <v>521090</v>
      </c>
    </row>
    <row r="42" spans="1:23" ht="18.75" x14ac:dyDescent="0.3">
      <c r="B42" s="82" t="s">
        <v>34</v>
      </c>
      <c r="C42" s="92">
        <f>C41-C38</f>
        <v>0</v>
      </c>
    </row>
    <row r="43" spans="1:23" ht="37.5" x14ac:dyDescent="0.3">
      <c r="B43" s="79" t="s">
        <v>58</v>
      </c>
      <c r="C43" s="91">
        <v>885</v>
      </c>
    </row>
    <row r="44" spans="1:23" ht="18.75" x14ac:dyDescent="0.3">
      <c r="B44" s="82" t="s">
        <v>34</v>
      </c>
      <c r="C44" s="92">
        <f>C43-C39</f>
        <v>0</v>
      </c>
    </row>
  </sheetData>
  <mergeCells count="12">
    <mergeCell ref="J1:K1"/>
    <mergeCell ref="V1:W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5" zoomScaleNormal="85" workbookViewId="0">
      <pane ySplit="2" topLeftCell="A18" activePane="bottomLeft" state="frozen"/>
      <selection pane="bottomLeft" activeCell="L27" sqref="L27"/>
    </sheetView>
  </sheetViews>
  <sheetFormatPr defaultRowHeight="15" x14ac:dyDescent="0.25"/>
  <cols>
    <col min="1" max="1" width="5.5703125" bestFit="1" customWidth="1"/>
    <col min="2" max="2" width="8.85546875" customWidth="1"/>
    <col min="3" max="3" width="10.85546875" customWidth="1"/>
    <col min="4" max="4" width="8.7109375" customWidth="1"/>
    <col min="5" max="5" width="5.140625" bestFit="1" customWidth="1"/>
    <col min="6" max="6" width="8.42578125" bestFit="1" customWidth="1"/>
    <col min="7" max="7" width="5.140625" bestFit="1" customWidth="1"/>
    <col min="8" max="8" width="7.85546875" customWidth="1"/>
    <col min="9" max="9" width="5" customWidth="1"/>
    <col min="10" max="10" width="8.140625" customWidth="1"/>
    <col min="11" max="11" width="5.140625" bestFit="1" customWidth="1"/>
    <col min="12" max="12" width="8.7109375" customWidth="1"/>
    <col min="13" max="13" width="5.140625" bestFit="1" customWidth="1"/>
    <col min="14" max="14" width="8.42578125" customWidth="1"/>
    <col min="15" max="15" width="5.140625" bestFit="1" customWidth="1"/>
    <col min="16" max="16" width="7.7109375" customWidth="1"/>
    <col min="17" max="17" width="5.7109375" bestFit="1" customWidth="1"/>
    <col min="18" max="18" width="8.28515625" customWidth="1"/>
    <col min="19" max="19" width="6" bestFit="1" customWidth="1"/>
    <col min="20" max="20" width="7.85546875" customWidth="1"/>
    <col min="21" max="21" width="5.7109375" bestFit="1" customWidth="1"/>
    <col min="22" max="22" width="7.7109375" customWidth="1"/>
    <col min="23" max="23" width="6.28515625" customWidth="1"/>
  </cols>
  <sheetData>
    <row r="1" spans="1:23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  <c r="V1" s="160" t="s">
        <v>57</v>
      </c>
      <c r="W1" s="161"/>
    </row>
    <row r="2" spans="1:23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  <c r="V2" s="84" t="s">
        <v>54</v>
      </c>
      <c r="W2" s="84" t="s">
        <v>55</v>
      </c>
    </row>
    <row r="3" spans="1:23" x14ac:dyDescent="0.25">
      <c r="A3" s="67">
        <v>1</v>
      </c>
      <c r="B3" s="56">
        <v>2440</v>
      </c>
      <c r="C3" s="56">
        <v>3</v>
      </c>
      <c r="D3" s="56">
        <v>1090</v>
      </c>
      <c r="E3" s="56">
        <v>1</v>
      </c>
      <c r="F3" s="59">
        <v>990</v>
      </c>
      <c r="G3" s="59">
        <v>1</v>
      </c>
      <c r="H3" s="56"/>
      <c r="I3" s="56"/>
      <c r="J3" s="59">
        <v>690</v>
      </c>
      <c r="K3" s="59">
        <v>1</v>
      </c>
      <c r="L3" s="56">
        <v>3540</v>
      </c>
      <c r="M3" s="56">
        <v>7</v>
      </c>
      <c r="N3" s="59">
        <v>590</v>
      </c>
      <c r="O3" s="59">
        <v>1</v>
      </c>
      <c r="P3" s="56">
        <v>3070</v>
      </c>
      <c r="Q3" s="56">
        <v>5</v>
      </c>
      <c r="R3" s="56">
        <v>590</v>
      </c>
      <c r="S3" s="56">
        <v>1</v>
      </c>
      <c r="T3" s="56">
        <v>8660</v>
      </c>
      <c r="U3" s="56">
        <v>12</v>
      </c>
      <c r="V3" s="56">
        <v>490</v>
      </c>
      <c r="W3" s="56">
        <v>1</v>
      </c>
    </row>
    <row r="4" spans="1:23" x14ac:dyDescent="0.25">
      <c r="A4" s="68">
        <f>A3+1</f>
        <v>2</v>
      </c>
      <c r="B4" s="56">
        <v>2730</v>
      </c>
      <c r="C4" s="56">
        <v>3</v>
      </c>
      <c r="D4" s="56">
        <v>1090</v>
      </c>
      <c r="E4" s="56">
        <v>1</v>
      </c>
      <c r="F4" s="59">
        <v>3590</v>
      </c>
      <c r="G4" s="59">
        <v>3</v>
      </c>
      <c r="H4" s="56"/>
      <c r="I4" s="56"/>
      <c r="J4" s="56">
        <v>3890</v>
      </c>
      <c r="K4" s="56">
        <v>3</v>
      </c>
      <c r="L4" s="56">
        <v>730</v>
      </c>
      <c r="M4" s="56">
        <v>2</v>
      </c>
      <c r="N4" s="56">
        <v>2320</v>
      </c>
      <c r="O4" s="56">
        <v>5</v>
      </c>
      <c r="P4" s="56">
        <v>2760</v>
      </c>
      <c r="Q4" s="56">
        <v>4</v>
      </c>
      <c r="R4" s="56">
        <v>200</v>
      </c>
      <c r="S4" s="56">
        <v>1</v>
      </c>
      <c r="T4" s="56">
        <v>940</v>
      </c>
      <c r="U4" s="56">
        <v>2</v>
      </c>
      <c r="V4" s="56">
        <v>3880</v>
      </c>
      <c r="W4" s="56">
        <v>10</v>
      </c>
    </row>
    <row r="5" spans="1:23" x14ac:dyDescent="0.25">
      <c r="A5" s="68">
        <f t="shared" ref="A5:A34" si="0">A4+1</f>
        <v>3</v>
      </c>
      <c r="B5" s="56">
        <v>2080</v>
      </c>
      <c r="C5" s="56">
        <v>3</v>
      </c>
      <c r="D5" s="56">
        <v>980</v>
      </c>
      <c r="E5" s="56">
        <v>2</v>
      </c>
      <c r="F5" s="56">
        <v>1000</v>
      </c>
      <c r="G5" s="56">
        <v>1</v>
      </c>
      <c r="H5" s="56"/>
      <c r="I5" s="56"/>
      <c r="J5" s="56">
        <v>1750</v>
      </c>
      <c r="K5" s="56">
        <v>1</v>
      </c>
      <c r="L5" s="56">
        <v>3420</v>
      </c>
      <c r="M5" s="56">
        <v>5</v>
      </c>
      <c r="N5" s="56">
        <v>790</v>
      </c>
      <c r="O5" s="56">
        <v>1</v>
      </c>
      <c r="P5" s="56">
        <v>880</v>
      </c>
      <c r="Q5" s="56">
        <v>2</v>
      </c>
      <c r="R5" s="56">
        <v>2020</v>
      </c>
      <c r="S5" s="56">
        <v>3</v>
      </c>
      <c r="T5" s="56">
        <v>2320</v>
      </c>
      <c r="U5" s="56">
        <v>5</v>
      </c>
      <c r="V5" s="56">
        <v>780</v>
      </c>
      <c r="W5" s="56">
        <v>2</v>
      </c>
    </row>
    <row r="6" spans="1:23" x14ac:dyDescent="0.25">
      <c r="A6" s="68">
        <f t="shared" si="0"/>
        <v>4</v>
      </c>
      <c r="B6" s="56">
        <v>1100</v>
      </c>
      <c r="C6" s="56">
        <v>1</v>
      </c>
      <c r="D6" s="56">
        <v>5200</v>
      </c>
      <c r="E6" s="56">
        <v>7</v>
      </c>
      <c r="F6" s="56">
        <v>4890</v>
      </c>
      <c r="G6" s="56">
        <v>8</v>
      </c>
      <c r="H6" s="56"/>
      <c r="I6" s="56"/>
      <c r="J6" s="56">
        <v>980</v>
      </c>
      <c r="K6" s="56">
        <v>2</v>
      </c>
      <c r="L6" s="56">
        <v>290</v>
      </c>
      <c r="M6" s="56">
        <v>1</v>
      </c>
      <c r="N6" s="56">
        <v>790</v>
      </c>
      <c r="O6" s="56">
        <v>1</v>
      </c>
      <c r="P6" s="56">
        <v>390</v>
      </c>
      <c r="Q6" s="56">
        <v>1</v>
      </c>
      <c r="R6" s="56">
        <v>1250</v>
      </c>
      <c r="S6" s="56">
        <v>1</v>
      </c>
      <c r="T6" s="56">
        <v>1100</v>
      </c>
      <c r="U6" s="56">
        <v>1</v>
      </c>
      <c r="V6" s="56">
        <v>3450</v>
      </c>
      <c r="W6" s="56">
        <v>7</v>
      </c>
    </row>
    <row r="7" spans="1:23" x14ac:dyDescent="0.25">
      <c r="A7" s="68">
        <f t="shared" si="0"/>
        <v>5</v>
      </c>
      <c r="B7" s="56">
        <v>2400</v>
      </c>
      <c r="C7" s="56">
        <v>2</v>
      </c>
      <c r="D7" s="56">
        <v>3370</v>
      </c>
      <c r="E7" s="56">
        <v>4</v>
      </c>
      <c r="F7" s="56">
        <v>4230</v>
      </c>
      <c r="G7" s="56">
        <v>7</v>
      </c>
      <c r="H7" s="56"/>
      <c r="I7" s="56"/>
      <c r="J7" s="56">
        <v>1880</v>
      </c>
      <c r="K7" s="56">
        <v>2</v>
      </c>
      <c r="L7" s="56">
        <v>1710</v>
      </c>
      <c r="M7" s="56">
        <v>4</v>
      </c>
      <c r="N7" s="56">
        <v>490</v>
      </c>
      <c r="O7" s="56">
        <v>1</v>
      </c>
      <c r="P7" s="56">
        <v>1770</v>
      </c>
      <c r="Q7" s="56">
        <v>2</v>
      </c>
      <c r="R7" s="56">
        <v>2200</v>
      </c>
      <c r="S7" s="56">
        <v>3</v>
      </c>
      <c r="T7" s="56">
        <v>1440</v>
      </c>
      <c r="U7" s="56">
        <v>2</v>
      </c>
      <c r="V7" s="56"/>
      <c r="W7" s="56"/>
    </row>
    <row r="8" spans="1:23" x14ac:dyDescent="0.25">
      <c r="A8" s="68">
        <f t="shared" si="0"/>
        <v>6</v>
      </c>
      <c r="B8" s="56">
        <v>1690</v>
      </c>
      <c r="C8" s="56">
        <v>2</v>
      </c>
      <c r="D8" s="56">
        <v>1580</v>
      </c>
      <c r="E8" s="56">
        <v>3</v>
      </c>
      <c r="F8" s="56">
        <v>3370</v>
      </c>
      <c r="G8" s="56">
        <v>4</v>
      </c>
      <c r="H8" s="56"/>
      <c r="I8" s="56"/>
      <c r="J8" s="56">
        <v>790</v>
      </c>
      <c r="K8" s="56">
        <v>1</v>
      </c>
      <c r="L8" s="56">
        <v>800</v>
      </c>
      <c r="M8" s="56">
        <v>1</v>
      </c>
      <c r="N8" s="56">
        <v>790</v>
      </c>
      <c r="O8" s="56">
        <v>1</v>
      </c>
      <c r="P8" s="56">
        <v>2920</v>
      </c>
      <c r="Q8" s="56">
        <v>4</v>
      </c>
      <c r="R8" s="56">
        <v>1980</v>
      </c>
      <c r="S8" s="56">
        <v>2</v>
      </c>
      <c r="T8" s="56">
        <v>2580</v>
      </c>
      <c r="U8" s="56">
        <v>4</v>
      </c>
      <c r="V8" s="56"/>
      <c r="W8" s="56"/>
    </row>
    <row r="9" spans="1:23" x14ac:dyDescent="0.25">
      <c r="A9" s="68">
        <f t="shared" si="0"/>
        <v>7</v>
      </c>
      <c r="B9" s="56">
        <v>2460</v>
      </c>
      <c r="C9" s="56">
        <v>4</v>
      </c>
      <c r="D9" s="56">
        <v>480</v>
      </c>
      <c r="E9" s="56">
        <v>2</v>
      </c>
      <c r="F9" s="56">
        <v>1580</v>
      </c>
      <c r="G9" s="56">
        <v>3</v>
      </c>
      <c r="H9" s="56"/>
      <c r="I9" s="56"/>
      <c r="J9" s="56">
        <v>790</v>
      </c>
      <c r="K9" s="56">
        <v>1</v>
      </c>
      <c r="L9" s="56">
        <v>1350</v>
      </c>
      <c r="M9" s="56">
        <v>1</v>
      </c>
      <c r="N9" s="56">
        <v>790</v>
      </c>
      <c r="O9" s="56">
        <v>1</v>
      </c>
      <c r="P9" s="56">
        <v>5090</v>
      </c>
      <c r="Q9" s="56">
        <v>7</v>
      </c>
      <c r="R9" s="56">
        <v>790</v>
      </c>
      <c r="S9" s="56">
        <v>1</v>
      </c>
      <c r="T9" s="56">
        <v>790</v>
      </c>
      <c r="U9" s="56">
        <v>1</v>
      </c>
      <c r="V9" s="56"/>
      <c r="W9" s="56"/>
    </row>
    <row r="10" spans="1:23" x14ac:dyDescent="0.25">
      <c r="A10" s="68">
        <f t="shared" si="0"/>
        <v>8</v>
      </c>
      <c r="B10" s="56">
        <v>1970</v>
      </c>
      <c r="C10" s="56">
        <v>3</v>
      </c>
      <c r="D10" s="56">
        <v>6230</v>
      </c>
      <c r="E10" s="56">
        <v>8</v>
      </c>
      <c r="F10" s="56">
        <v>480</v>
      </c>
      <c r="G10" s="56">
        <v>2</v>
      </c>
      <c r="H10" s="56"/>
      <c r="I10" s="56"/>
      <c r="J10" s="56">
        <v>490</v>
      </c>
      <c r="K10" s="56">
        <v>1</v>
      </c>
      <c r="L10" s="56">
        <v>3250</v>
      </c>
      <c r="M10" s="56">
        <v>5</v>
      </c>
      <c r="N10" s="56">
        <v>490</v>
      </c>
      <c r="O10" s="56">
        <v>1</v>
      </c>
      <c r="P10" s="56">
        <v>4800</v>
      </c>
      <c r="Q10" s="56">
        <v>8</v>
      </c>
      <c r="R10" s="56">
        <v>790</v>
      </c>
      <c r="S10" s="56">
        <v>1</v>
      </c>
      <c r="T10" s="56">
        <v>790</v>
      </c>
      <c r="U10" s="56">
        <v>1</v>
      </c>
      <c r="V10" s="56"/>
      <c r="W10" s="56"/>
    </row>
    <row r="11" spans="1:23" x14ac:dyDescent="0.25">
      <c r="A11" s="68">
        <f t="shared" si="0"/>
        <v>9</v>
      </c>
      <c r="B11" s="56">
        <v>3370</v>
      </c>
      <c r="C11" s="56">
        <v>4</v>
      </c>
      <c r="D11" s="56">
        <v>390</v>
      </c>
      <c r="E11" s="56">
        <v>1</v>
      </c>
      <c r="F11" s="56">
        <v>3230</v>
      </c>
      <c r="G11" s="56">
        <v>10</v>
      </c>
      <c r="H11" s="56"/>
      <c r="I11" s="56"/>
      <c r="J11" s="56">
        <v>19840</v>
      </c>
      <c r="K11" s="56">
        <v>28</v>
      </c>
      <c r="L11" s="56">
        <v>1870</v>
      </c>
      <c r="M11" s="56">
        <v>4</v>
      </c>
      <c r="N11" s="56">
        <v>390</v>
      </c>
      <c r="O11" s="56">
        <v>1</v>
      </c>
      <c r="P11" s="56">
        <v>680</v>
      </c>
      <c r="Q11" s="56">
        <v>2</v>
      </c>
      <c r="R11" s="56">
        <v>490</v>
      </c>
      <c r="S11" s="56">
        <v>1</v>
      </c>
      <c r="T11" s="56">
        <v>490</v>
      </c>
      <c r="U11" s="56">
        <v>1</v>
      </c>
      <c r="V11" s="56"/>
      <c r="W11" s="56"/>
    </row>
    <row r="12" spans="1:23" x14ac:dyDescent="0.25">
      <c r="A12" s="68">
        <f t="shared" si="0"/>
        <v>10</v>
      </c>
      <c r="B12" s="56">
        <v>1580</v>
      </c>
      <c r="C12" s="56">
        <v>3</v>
      </c>
      <c r="D12" s="56">
        <v>2930</v>
      </c>
      <c r="E12" s="56">
        <v>3</v>
      </c>
      <c r="F12" s="56">
        <v>1790</v>
      </c>
      <c r="G12" s="56">
        <v>2</v>
      </c>
      <c r="H12" s="56"/>
      <c r="I12" s="56"/>
      <c r="J12" s="56">
        <v>1580</v>
      </c>
      <c r="K12" s="56">
        <v>2</v>
      </c>
      <c r="L12" s="56">
        <v>790</v>
      </c>
      <c r="M12" s="56">
        <v>1</v>
      </c>
      <c r="N12" s="56">
        <v>15500</v>
      </c>
      <c r="O12" s="56">
        <v>24</v>
      </c>
      <c r="P12" s="56">
        <v>3370</v>
      </c>
      <c r="Q12" s="56">
        <v>4</v>
      </c>
      <c r="R12" s="56">
        <v>6440</v>
      </c>
      <c r="S12" s="56">
        <v>9</v>
      </c>
      <c r="T12" s="56">
        <v>1810</v>
      </c>
      <c r="U12" s="56">
        <v>5</v>
      </c>
      <c r="V12" s="56"/>
      <c r="W12" s="56"/>
    </row>
    <row r="13" spans="1:23" x14ac:dyDescent="0.25">
      <c r="A13" s="68">
        <f t="shared" si="0"/>
        <v>11</v>
      </c>
      <c r="B13" s="56">
        <v>480</v>
      </c>
      <c r="C13" s="56">
        <v>2</v>
      </c>
      <c r="D13" s="56">
        <v>2180</v>
      </c>
      <c r="E13" s="56">
        <v>2</v>
      </c>
      <c r="F13" s="56">
        <v>790</v>
      </c>
      <c r="G13" s="56">
        <v>1</v>
      </c>
      <c r="H13" s="56"/>
      <c r="I13" s="56"/>
      <c r="J13" s="56">
        <v>790</v>
      </c>
      <c r="K13" s="56">
        <v>1</v>
      </c>
      <c r="L13" s="56">
        <v>490</v>
      </c>
      <c r="M13" s="56">
        <v>1</v>
      </c>
      <c r="N13" s="56">
        <v>10020</v>
      </c>
      <c r="O13" s="56">
        <v>14</v>
      </c>
      <c r="P13" s="56">
        <v>1580</v>
      </c>
      <c r="Q13" s="56">
        <v>3</v>
      </c>
      <c r="R13" s="56">
        <v>790</v>
      </c>
      <c r="S13" s="56">
        <v>1</v>
      </c>
      <c r="T13" s="56">
        <v>790</v>
      </c>
      <c r="U13" s="56">
        <v>1</v>
      </c>
      <c r="V13" s="56"/>
      <c r="W13" s="56"/>
    </row>
    <row r="14" spans="1:23" x14ac:dyDescent="0.25">
      <c r="A14" s="68">
        <f t="shared" si="0"/>
        <v>12</v>
      </c>
      <c r="B14" s="56">
        <v>1350</v>
      </c>
      <c r="C14" s="56">
        <v>1</v>
      </c>
      <c r="D14" s="56">
        <v>1560</v>
      </c>
      <c r="E14" s="56">
        <v>4</v>
      </c>
      <c r="F14" s="56">
        <v>490</v>
      </c>
      <c r="G14" s="56">
        <v>1</v>
      </c>
      <c r="H14" s="56"/>
      <c r="I14" s="56"/>
      <c r="J14" s="56">
        <v>490</v>
      </c>
      <c r="K14" s="56">
        <v>1</v>
      </c>
      <c r="L14" s="56">
        <v>1810</v>
      </c>
      <c r="M14" s="56">
        <v>5</v>
      </c>
      <c r="N14" s="56">
        <v>1180</v>
      </c>
      <c r="O14" s="56">
        <v>2</v>
      </c>
      <c r="P14" s="56">
        <v>480</v>
      </c>
      <c r="Q14" s="56">
        <v>2</v>
      </c>
      <c r="R14" s="56">
        <v>490</v>
      </c>
      <c r="S14" s="56">
        <v>1</v>
      </c>
      <c r="T14" s="56">
        <v>490</v>
      </c>
      <c r="U14" s="56">
        <v>1</v>
      </c>
      <c r="V14" s="56"/>
      <c r="W14" s="56"/>
    </row>
    <row r="15" spans="1:23" x14ac:dyDescent="0.25">
      <c r="A15" s="68">
        <f t="shared" si="0"/>
        <v>13</v>
      </c>
      <c r="B15" s="56">
        <v>4710</v>
      </c>
      <c r="C15" s="56">
        <v>3</v>
      </c>
      <c r="D15" s="56">
        <v>1100</v>
      </c>
      <c r="E15" s="56">
        <v>1</v>
      </c>
      <c r="F15" s="56">
        <v>1810</v>
      </c>
      <c r="G15" s="56">
        <v>3</v>
      </c>
      <c r="H15" s="56"/>
      <c r="I15" s="56"/>
      <c r="J15" s="56">
        <v>1810</v>
      </c>
      <c r="K15" s="56">
        <v>2</v>
      </c>
      <c r="L15" s="56">
        <v>2250</v>
      </c>
      <c r="M15" s="56">
        <v>4</v>
      </c>
      <c r="N15" s="56"/>
      <c r="O15" s="56"/>
      <c r="P15" s="56">
        <v>11810</v>
      </c>
      <c r="Q15" s="56">
        <v>31</v>
      </c>
      <c r="R15" s="56">
        <v>1810</v>
      </c>
      <c r="S15" s="56">
        <v>5</v>
      </c>
      <c r="T15" s="56">
        <v>1810</v>
      </c>
      <c r="U15" s="56">
        <v>5</v>
      </c>
      <c r="V15" s="56"/>
      <c r="W15" s="56"/>
    </row>
    <row r="16" spans="1:23" x14ac:dyDescent="0.25">
      <c r="A16" s="68">
        <f t="shared" si="0"/>
        <v>14</v>
      </c>
      <c r="B16" s="56">
        <v>2090</v>
      </c>
      <c r="C16" s="56">
        <v>2</v>
      </c>
      <c r="D16" s="56">
        <v>1930</v>
      </c>
      <c r="E16" s="56">
        <v>3</v>
      </c>
      <c r="F16" s="56">
        <v>3180</v>
      </c>
      <c r="G16" s="56">
        <v>3</v>
      </c>
      <c r="H16" s="56"/>
      <c r="I16" s="56"/>
      <c r="J16" s="56"/>
      <c r="K16" s="56"/>
      <c r="L16" s="56">
        <v>4140</v>
      </c>
      <c r="M16" s="56">
        <v>5</v>
      </c>
      <c r="N16" s="56"/>
      <c r="O16" s="56"/>
      <c r="P16" s="56">
        <v>760</v>
      </c>
      <c r="Q16" s="56">
        <v>7</v>
      </c>
      <c r="R16" s="56">
        <v>8150</v>
      </c>
      <c r="S16" s="56">
        <v>21</v>
      </c>
      <c r="T16" s="56">
        <v>1240</v>
      </c>
      <c r="U16" s="56">
        <v>6</v>
      </c>
      <c r="V16" s="56"/>
      <c r="W16" s="56"/>
    </row>
    <row r="17" spans="1:23" x14ac:dyDescent="0.25">
      <c r="A17" s="68">
        <f t="shared" si="0"/>
        <v>15</v>
      </c>
      <c r="B17" s="56">
        <v>1290</v>
      </c>
      <c r="C17" s="56">
        <v>1</v>
      </c>
      <c r="D17" s="56">
        <v>790</v>
      </c>
      <c r="E17" s="56">
        <v>1</v>
      </c>
      <c r="F17" s="56">
        <v>290</v>
      </c>
      <c r="G17" s="56">
        <v>1</v>
      </c>
      <c r="H17" s="56"/>
      <c r="I17" s="56"/>
      <c r="J17" s="56"/>
      <c r="K17" s="56"/>
      <c r="L17" s="56">
        <v>2710</v>
      </c>
      <c r="M17" s="56">
        <v>5</v>
      </c>
      <c r="N17" s="56"/>
      <c r="O17" s="56"/>
      <c r="P17" s="56">
        <v>2700</v>
      </c>
      <c r="Q17" s="56">
        <v>6</v>
      </c>
      <c r="R17" s="56">
        <v>1250</v>
      </c>
      <c r="S17" s="56">
        <v>1</v>
      </c>
      <c r="T17" s="56">
        <v>7390</v>
      </c>
      <c r="U17" s="56">
        <v>10</v>
      </c>
      <c r="V17" s="56"/>
      <c r="W17" s="56"/>
    </row>
    <row r="18" spans="1:23" x14ac:dyDescent="0.25">
      <c r="A18" s="68">
        <f t="shared" si="0"/>
        <v>16</v>
      </c>
      <c r="B18" s="56">
        <v>950</v>
      </c>
      <c r="C18" s="56">
        <v>5</v>
      </c>
      <c r="D18" s="56">
        <v>490</v>
      </c>
      <c r="E18" s="56">
        <v>1</v>
      </c>
      <c r="F18" s="56">
        <v>830</v>
      </c>
      <c r="G18" s="56">
        <v>2</v>
      </c>
      <c r="H18" s="56"/>
      <c r="I18" s="56"/>
      <c r="J18" s="56"/>
      <c r="K18" s="56"/>
      <c r="L18" s="56">
        <v>1370</v>
      </c>
      <c r="M18" s="56">
        <v>3</v>
      </c>
      <c r="N18" s="56"/>
      <c r="O18" s="56"/>
      <c r="P18" s="56">
        <f>80+880</f>
        <v>960</v>
      </c>
      <c r="Q18" s="56">
        <v>3</v>
      </c>
      <c r="R18" s="56">
        <v>1280</v>
      </c>
      <c r="S18" s="56">
        <v>2</v>
      </c>
      <c r="T18" s="56">
        <v>690</v>
      </c>
      <c r="U18" s="56">
        <v>1</v>
      </c>
      <c r="V18" s="56"/>
      <c r="W18" s="56"/>
    </row>
    <row r="19" spans="1:23" x14ac:dyDescent="0.25">
      <c r="A19" s="68">
        <f t="shared" si="0"/>
        <v>17</v>
      </c>
      <c r="B19" s="56">
        <v>390</v>
      </c>
      <c r="C19" s="56">
        <v>1</v>
      </c>
      <c r="D19" s="56">
        <v>1810</v>
      </c>
      <c r="E19" s="56">
        <v>2</v>
      </c>
      <c r="F19" s="56">
        <v>1680</v>
      </c>
      <c r="G19" s="56">
        <v>2</v>
      </c>
      <c r="H19" s="56"/>
      <c r="I19" s="56"/>
      <c r="J19" s="56"/>
      <c r="K19" s="56"/>
      <c r="L19" s="56">
        <v>1240</v>
      </c>
      <c r="M19" s="56">
        <v>2</v>
      </c>
      <c r="N19" s="56"/>
      <c r="O19" s="56"/>
      <c r="P19" s="56">
        <v>1960</v>
      </c>
      <c r="Q19" s="56">
        <v>3</v>
      </c>
      <c r="R19" s="56">
        <v>1680</v>
      </c>
      <c r="S19" s="56">
        <v>2</v>
      </c>
      <c r="T19" s="56">
        <v>10230</v>
      </c>
      <c r="U19" s="56">
        <v>16</v>
      </c>
      <c r="V19" s="56"/>
      <c r="W19" s="56"/>
    </row>
    <row r="20" spans="1:23" x14ac:dyDescent="0.25">
      <c r="A20" s="68">
        <f t="shared" si="0"/>
        <v>18</v>
      </c>
      <c r="B20" s="56">
        <v>3880</v>
      </c>
      <c r="C20" s="56">
        <v>8</v>
      </c>
      <c r="D20" s="56">
        <v>2850</v>
      </c>
      <c r="E20" s="56">
        <v>5</v>
      </c>
      <c r="F20" s="56">
        <v>880</v>
      </c>
      <c r="G20" s="56">
        <v>2</v>
      </c>
      <c r="H20" s="56"/>
      <c r="I20" s="56"/>
      <c r="J20" s="56"/>
      <c r="K20" s="56"/>
      <c r="L20" s="56">
        <v>930</v>
      </c>
      <c r="M20" s="56">
        <v>2</v>
      </c>
      <c r="N20" s="56"/>
      <c r="O20" s="56"/>
      <c r="P20" s="56"/>
      <c r="Q20" s="56"/>
      <c r="R20" s="56">
        <v>5310</v>
      </c>
      <c r="S20" s="56">
        <v>8</v>
      </c>
      <c r="T20" s="56"/>
      <c r="U20" s="56"/>
      <c r="V20" s="56"/>
      <c r="W20" s="56"/>
    </row>
    <row r="21" spans="1:23" x14ac:dyDescent="0.25">
      <c r="A21" s="68">
        <f t="shared" si="0"/>
        <v>19</v>
      </c>
      <c r="B21" s="56">
        <v>790</v>
      </c>
      <c r="C21" s="56">
        <v>1</v>
      </c>
      <c r="D21" s="56">
        <v>1640</v>
      </c>
      <c r="E21" s="56">
        <v>2</v>
      </c>
      <c r="F21" s="56">
        <v>1180</v>
      </c>
      <c r="G21" s="56">
        <v>2</v>
      </c>
      <c r="H21" s="56"/>
      <c r="I21" s="56"/>
      <c r="J21" s="56"/>
      <c r="K21" s="56"/>
      <c r="L21" s="56">
        <v>850</v>
      </c>
      <c r="M21" s="56">
        <v>1</v>
      </c>
      <c r="N21" s="56"/>
      <c r="O21" s="56"/>
      <c r="P21" s="56"/>
      <c r="Q21" s="56"/>
      <c r="R21" s="56">
        <v>850</v>
      </c>
      <c r="S21" s="85">
        <v>1</v>
      </c>
      <c r="T21" s="56"/>
      <c r="U21" s="56"/>
      <c r="V21" s="56"/>
      <c r="W21" s="56"/>
    </row>
    <row r="22" spans="1:23" x14ac:dyDescent="0.25">
      <c r="A22" s="68">
        <f t="shared" si="0"/>
        <v>20</v>
      </c>
      <c r="B22" s="56">
        <v>490</v>
      </c>
      <c r="C22" s="56">
        <v>1</v>
      </c>
      <c r="D22" s="56">
        <v>2500</v>
      </c>
      <c r="E22" s="56">
        <v>2</v>
      </c>
      <c r="F22" s="56">
        <v>780</v>
      </c>
      <c r="G22" s="56">
        <v>2</v>
      </c>
      <c r="H22" s="56"/>
      <c r="I22" s="56"/>
      <c r="J22" s="56"/>
      <c r="K22" s="56"/>
      <c r="L22" s="56">
        <v>370</v>
      </c>
      <c r="M22" s="56">
        <v>3</v>
      </c>
      <c r="N22" s="56"/>
      <c r="O22" s="56"/>
      <c r="P22" s="56"/>
      <c r="Q22" s="56"/>
      <c r="R22" s="56">
        <v>1180</v>
      </c>
      <c r="S22" s="85">
        <v>2</v>
      </c>
      <c r="T22" s="56"/>
      <c r="U22" s="56"/>
      <c r="V22" s="56"/>
      <c r="W22" s="56"/>
    </row>
    <row r="23" spans="1:23" x14ac:dyDescent="0.25">
      <c r="A23" s="68">
        <f t="shared" si="0"/>
        <v>21</v>
      </c>
      <c r="B23" s="56">
        <v>1810</v>
      </c>
      <c r="C23" s="56">
        <v>2</v>
      </c>
      <c r="D23" s="56">
        <v>1090</v>
      </c>
      <c r="E23" s="56">
        <v>1</v>
      </c>
      <c r="F23" s="56">
        <v>8360</v>
      </c>
      <c r="G23" s="56">
        <v>14</v>
      </c>
      <c r="H23" s="56"/>
      <c r="I23" s="56"/>
      <c r="J23" s="56"/>
      <c r="K23" s="56"/>
      <c r="L23" s="56">
        <v>2270</v>
      </c>
      <c r="M23" s="56">
        <v>5</v>
      </c>
      <c r="N23" s="56"/>
      <c r="O23" s="56"/>
      <c r="P23" s="56"/>
      <c r="Q23" s="56"/>
      <c r="R23" s="56">
        <v>780</v>
      </c>
      <c r="S23" s="85">
        <v>2</v>
      </c>
      <c r="T23" s="56"/>
      <c r="U23" s="56"/>
      <c r="V23" s="56"/>
      <c r="W23" s="56"/>
    </row>
    <row r="24" spans="1:23" x14ac:dyDescent="0.25">
      <c r="A24" s="68">
        <v>22</v>
      </c>
      <c r="B24" s="56">
        <v>1680</v>
      </c>
      <c r="C24" s="56">
        <v>2</v>
      </c>
      <c r="D24" s="56">
        <v>590</v>
      </c>
      <c r="E24" s="56">
        <v>1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5"/>
      <c r="T24" s="56"/>
      <c r="U24" s="56"/>
      <c r="V24" s="56"/>
      <c r="W24" s="56"/>
    </row>
    <row r="25" spans="1:23" x14ac:dyDescent="0.25">
      <c r="A25" s="68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85"/>
      <c r="T25" s="56"/>
      <c r="U25" s="56"/>
      <c r="V25" s="56"/>
      <c r="W25" s="56"/>
    </row>
    <row r="26" spans="1:23" x14ac:dyDescent="0.25">
      <c r="A26" s="68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x14ac:dyDescent="0.25">
      <c r="A27" s="68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x14ac:dyDescent="0.25">
      <c r="A28" s="68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 x14ac:dyDescent="0.25">
      <c r="A29" s="68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</row>
    <row r="30" spans="1:23" x14ac:dyDescent="0.25">
      <c r="A30" s="68">
        <f t="shared" si="0"/>
        <v>28</v>
      </c>
      <c r="B30" s="7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spans="1:23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3" spans="1:23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  <c r="V33" s="56"/>
      <c r="W33" s="56"/>
    </row>
    <row r="34" spans="1:23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  <c r="V34" s="57"/>
      <c r="W34" s="57"/>
    </row>
    <row r="35" spans="1:23" ht="15.75" thickBot="1" x14ac:dyDescent="0.3">
      <c r="A35" s="69"/>
      <c r="B35" s="58">
        <f>SUM(B3:B34)</f>
        <v>41730</v>
      </c>
      <c r="C35" s="58">
        <f t="shared" ref="C35:S35" si="1">SUM(C3:C34)</f>
        <v>57</v>
      </c>
      <c r="D35" s="58">
        <f t="shared" si="1"/>
        <v>41870</v>
      </c>
      <c r="E35" s="58">
        <f t="shared" si="1"/>
        <v>57</v>
      </c>
      <c r="F35" s="58">
        <f t="shared" si="1"/>
        <v>45420</v>
      </c>
      <c r="G35" s="58">
        <f t="shared" si="1"/>
        <v>74</v>
      </c>
      <c r="H35" s="58">
        <f t="shared" si="1"/>
        <v>0</v>
      </c>
      <c r="I35" s="58">
        <f>SUM(I3:I34)</f>
        <v>0</v>
      </c>
      <c r="J35" s="58">
        <f t="shared" si="1"/>
        <v>35770</v>
      </c>
      <c r="K35" s="58">
        <f t="shared" si="1"/>
        <v>46</v>
      </c>
      <c r="L35" s="58">
        <f t="shared" si="1"/>
        <v>36180</v>
      </c>
      <c r="M35" s="58">
        <f t="shared" si="1"/>
        <v>67</v>
      </c>
      <c r="N35" s="58">
        <f t="shared" si="1"/>
        <v>34140</v>
      </c>
      <c r="O35" s="58">
        <f t="shared" si="1"/>
        <v>53</v>
      </c>
      <c r="P35" s="58">
        <f t="shared" si="1"/>
        <v>45980</v>
      </c>
      <c r="Q35" s="58">
        <f t="shared" si="1"/>
        <v>94</v>
      </c>
      <c r="R35" s="58">
        <f t="shared" si="1"/>
        <v>40320</v>
      </c>
      <c r="S35" s="87">
        <f t="shared" si="1"/>
        <v>69</v>
      </c>
      <c r="T35" s="95">
        <f>SUM(T3:T34)</f>
        <v>43560</v>
      </c>
      <c r="U35" s="96">
        <f>SUM(U3:U34)</f>
        <v>74</v>
      </c>
      <c r="V35" s="95">
        <f>SUM(V3:V34)</f>
        <v>8600</v>
      </c>
      <c r="W35" s="96">
        <f>SUM(W3:W34)</f>
        <v>20</v>
      </c>
    </row>
    <row r="38" spans="1:23" ht="31.5" x14ac:dyDescent="0.25">
      <c r="B38" s="83" t="s">
        <v>35</v>
      </c>
      <c r="C38" s="93">
        <f>B35+D35+F35+H35+C37+J35+L35+N35+P35+R35+T35+V35</f>
        <v>373570</v>
      </c>
    </row>
    <row r="39" spans="1:23" ht="31.5" x14ac:dyDescent="0.25">
      <c r="B39" s="83" t="s">
        <v>36</v>
      </c>
      <c r="C39" s="97">
        <f>C35+E35+G35+I35+K35+M35+O35+Q35+S35+U35+W35</f>
        <v>611</v>
      </c>
    </row>
    <row r="40" spans="1:23" ht="18.75" x14ac:dyDescent="0.3">
      <c r="B40" s="82"/>
      <c r="C40" s="12"/>
    </row>
    <row r="41" spans="1:23" ht="31.5" x14ac:dyDescent="0.25">
      <c r="B41" s="83" t="s">
        <v>37</v>
      </c>
      <c r="C41" s="90">
        <v>373570</v>
      </c>
    </row>
    <row r="42" spans="1:23" ht="18.75" x14ac:dyDescent="0.3">
      <c r="B42" s="82" t="s">
        <v>34</v>
      </c>
      <c r="C42" s="92">
        <f>C41-C38</f>
        <v>0</v>
      </c>
    </row>
    <row r="43" spans="1:23" ht="37.5" x14ac:dyDescent="0.3">
      <c r="B43" s="79" t="s">
        <v>58</v>
      </c>
      <c r="C43" s="91">
        <v>611</v>
      </c>
    </row>
    <row r="44" spans="1:23" ht="18.75" x14ac:dyDescent="0.3">
      <c r="B44" s="82" t="s">
        <v>34</v>
      </c>
      <c r="C44" s="92">
        <f>C43-C39</f>
        <v>0</v>
      </c>
    </row>
  </sheetData>
  <mergeCells count="12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C1" zoomScale="80" zoomScaleNormal="80" workbookViewId="0">
      <selection activeCell="D3" sqref="D3:E22"/>
    </sheetView>
  </sheetViews>
  <sheetFormatPr defaultRowHeight="15" x14ac:dyDescent="0.25"/>
  <cols>
    <col min="1" max="1" width="5.5703125" bestFit="1" customWidth="1"/>
    <col min="2" max="2" width="8.85546875" customWidth="1"/>
    <col min="3" max="3" width="10.85546875" customWidth="1"/>
    <col min="4" max="4" width="8.7109375" customWidth="1"/>
    <col min="5" max="5" width="5.140625" bestFit="1" customWidth="1"/>
    <col min="6" max="6" width="8.42578125" bestFit="1" customWidth="1"/>
    <col min="7" max="7" width="5.140625" bestFit="1" customWidth="1"/>
    <col min="8" max="8" width="8.5703125" customWidth="1"/>
    <col min="9" max="9" width="5" customWidth="1"/>
    <col min="10" max="10" width="8.140625" customWidth="1"/>
    <col min="11" max="11" width="5.140625" bestFit="1" customWidth="1"/>
    <col min="12" max="12" width="8.7109375" customWidth="1"/>
    <col min="13" max="13" width="5.140625" bestFit="1" customWidth="1"/>
    <col min="14" max="14" width="8.42578125" customWidth="1"/>
    <col min="15" max="15" width="5.140625" bestFit="1" customWidth="1"/>
    <col min="16" max="16" width="7.7109375" customWidth="1"/>
    <col min="17" max="17" width="5.7109375" bestFit="1" customWidth="1"/>
    <col min="18" max="18" width="8.28515625" customWidth="1"/>
    <col min="19" max="19" width="6" bestFit="1" customWidth="1"/>
    <col min="20" max="20" width="9.5703125" customWidth="1"/>
    <col min="21" max="21" width="5.7109375" bestFit="1" customWidth="1"/>
    <col min="22" max="22" width="7.7109375" customWidth="1"/>
    <col min="23" max="23" width="6.28515625" customWidth="1"/>
  </cols>
  <sheetData>
    <row r="1" spans="1:23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  <c r="V1" s="160" t="s">
        <v>57</v>
      </c>
      <c r="W1" s="161"/>
    </row>
    <row r="2" spans="1:23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  <c r="V2" s="84" t="s">
        <v>54</v>
      </c>
      <c r="W2" s="84" t="s">
        <v>55</v>
      </c>
    </row>
    <row r="3" spans="1:23" x14ac:dyDescent="0.25">
      <c r="A3" s="67">
        <v>1</v>
      </c>
      <c r="B3" s="56"/>
      <c r="C3" s="56"/>
      <c r="D3" s="56">
        <v>1880</v>
      </c>
      <c r="E3" s="56">
        <v>2</v>
      </c>
      <c r="F3" s="59">
        <v>1640</v>
      </c>
      <c r="G3" s="59">
        <v>3</v>
      </c>
      <c r="H3" s="56">
        <v>2600</v>
      </c>
      <c r="I3" s="56">
        <v>3</v>
      </c>
      <c r="J3" s="59">
        <v>1580</v>
      </c>
      <c r="K3" s="59">
        <v>2</v>
      </c>
      <c r="L3" s="56">
        <v>2100</v>
      </c>
      <c r="M3" s="56">
        <v>5</v>
      </c>
      <c r="N3" s="59">
        <v>1090</v>
      </c>
      <c r="O3" s="59">
        <v>1</v>
      </c>
      <c r="P3" s="56"/>
      <c r="Q3" s="56"/>
      <c r="R3" s="56">
        <v>1640</v>
      </c>
      <c r="S3" s="56">
        <v>2</v>
      </c>
      <c r="T3" s="56">
        <v>1570</v>
      </c>
      <c r="U3" s="56">
        <v>3</v>
      </c>
      <c r="V3" s="56"/>
      <c r="W3" s="56"/>
    </row>
    <row r="4" spans="1:23" x14ac:dyDescent="0.25">
      <c r="A4" s="68">
        <f>A3+1</f>
        <v>2</v>
      </c>
      <c r="B4" s="56"/>
      <c r="C4" s="56"/>
      <c r="D4" s="56">
        <v>390</v>
      </c>
      <c r="E4" s="56">
        <v>1</v>
      </c>
      <c r="F4" s="59">
        <v>1150</v>
      </c>
      <c r="G4" s="59">
        <v>1</v>
      </c>
      <c r="H4" s="56">
        <v>1090</v>
      </c>
      <c r="I4" s="56">
        <v>1</v>
      </c>
      <c r="J4" s="56">
        <v>1730</v>
      </c>
      <c r="K4" s="56">
        <v>3</v>
      </c>
      <c r="L4" s="56">
        <v>1090</v>
      </c>
      <c r="M4" s="56">
        <v>2</v>
      </c>
      <c r="N4" s="56">
        <v>1280</v>
      </c>
      <c r="O4" s="56">
        <v>2</v>
      </c>
      <c r="P4" s="56"/>
      <c r="Q4" s="56"/>
      <c r="R4" s="56">
        <v>34340</v>
      </c>
      <c r="S4" s="56">
        <v>47</v>
      </c>
      <c r="T4" s="56">
        <v>1140</v>
      </c>
      <c r="U4" s="56">
        <v>2</v>
      </c>
      <c r="V4" s="56"/>
      <c r="W4" s="56"/>
    </row>
    <row r="5" spans="1:23" x14ac:dyDescent="0.25">
      <c r="A5" s="68">
        <f t="shared" ref="A5:A34" si="0">A4+1</f>
        <v>3</v>
      </c>
      <c r="B5" s="56"/>
      <c r="C5" s="56"/>
      <c r="D5" s="56">
        <v>1090</v>
      </c>
      <c r="E5" s="56">
        <v>1</v>
      </c>
      <c r="F5" s="56">
        <v>4320</v>
      </c>
      <c r="G5" s="56">
        <v>4</v>
      </c>
      <c r="H5" s="56">
        <v>190</v>
      </c>
      <c r="I5" s="56">
        <v>1</v>
      </c>
      <c r="J5" s="56">
        <v>1090</v>
      </c>
      <c r="K5" s="56">
        <v>1</v>
      </c>
      <c r="L5" s="56">
        <v>1240</v>
      </c>
      <c r="M5" s="56">
        <v>2</v>
      </c>
      <c r="N5" s="56">
        <v>1090</v>
      </c>
      <c r="O5" s="56">
        <v>1</v>
      </c>
      <c r="P5" s="56"/>
      <c r="Q5" s="56"/>
      <c r="R5" s="56">
        <v>1090</v>
      </c>
      <c r="S5" s="56">
        <v>1</v>
      </c>
      <c r="T5" s="56">
        <v>700</v>
      </c>
      <c r="U5" s="56">
        <v>1</v>
      </c>
      <c r="V5" s="56"/>
      <c r="W5" s="56"/>
    </row>
    <row r="6" spans="1:23" x14ac:dyDescent="0.25">
      <c r="A6" s="68">
        <f t="shared" si="0"/>
        <v>4</v>
      </c>
      <c r="B6" s="56"/>
      <c r="C6" s="56"/>
      <c r="D6" s="56">
        <v>190</v>
      </c>
      <c r="E6" s="56">
        <v>1</v>
      </c>
      <c r="F6" s="56">
        <v>1150</v>
      </c>
      <c r="G6" s="56">
        <v>1</v>
      </c>
      <c r="H6" s="56">
        <v>2570</v>
      </c>
      <c r="I6" s="56">
        <v>4</v>
      </c>
      <c r="J6" s="56">
        <v>1080</v>
      </c>
      <c r="K6" s="56">
        <v>2</v>
      </c>
      <c r="L6" s="56">
        <v>2190</v>
      </c>
      <c r="M6" s="56">
        <v>2</v>
      </c>
      <c r="N6" s="56">
        <v>190</v>
      </c>
      <c r="O6" s="56">
        <v>1</v>
      </c>
      <c r="P6" s="56"/>
      <c r="Q6" s="56"/>
      <c r="R6" s="56">
        <v>190</v>
      </c>
      <c r="S6" s="56">
        <v>1</v>
      </c>
      <c r="T6" s="56">
        <v>1350</v>
      </c>
      <c r="U6" s="56">
        <v>1</v>
      </c>
      <c r="V6" s="56"/>
      <c r="W6" s="56"/>
    </row>
    <row r="7" spans="1:23" x14ac:dyDescent="0.25">
      <c r="A7" s="68">
        <f t="shared" si="0"/>
        <v>5</v>
      </c>
      <c r="B7" s="56"/>
      <c r="C7" s="56"/>
      <c r="D7" s="56">
        <v>2570</v>
      </c>
      <c r="E7" s="56">
        <v>4</v>
      </c>
      <c r="F7" s="56">
        <v>690</v>
      </c>
      <c r="G7" s="56">
        <v>1</v>
      </c>
      <c r="H7" s="56">
        <v>3820</v>
      </c>
      <c r="I7" s="56">
        <v>4</v>
      </c>
      <c r="J7" s="56">
        <v>690</v>
      </c>
      <c r="K7" s="56">
        <v>1</v>
      </c>
      <c r="L7" s="56">
        <v>390</v>
      </c>
      <c r="M7" s="56">
        <v>1</v>
      </c>
      <c r="N7" s="56">
        <v>2570</v>
      </c>
      <c r="O7" s="56">
        <v>4</v>
      </c>
      <c r="P7" s="56"/>
      <c r="Q7" s="56"/>
      <c r="R7" s="56">
        <v>2570</v>
      </c>
      <c r="S7" s="56">
        <v>4</v>
      </c>
      <c r="T7" s="56">
        <v>1090</v>
      </c>
      <c r="U7" s="56">
        <v>1</v>
      </c>
      <c r="V7" s="56"/>
      <c r="W7" s="56"/>
    </row>
    <row r="8" spans="1:23" x14ac:dyDescent="0.25">
      <c r="A8" s="68">
        <f t="shared" si="0"/>
        <v>6</v>
      </c>
      <c r="B8" s="56"/>
      <c r="C8" s="56"/>
      <c r="D8" s="56">
        <v>3820</v>
      </c>
      <c r="E8" s="56">
        <v>4</v>
      </c>
      <c r="F8" s="56">
        <v>1090</v>
      </c>
      <c r="G8" s="56">
        <v>1</v>
      </c>
      <c r="H8" s="56">
        <v>1090</v>
      </c>
      <c r="I8" s="56">
        <v>1</v>
      </c>
      <c r="J8" s="56">
        <v>1840</v>
      </c>
      <c r="K8" s="56">
        <v>2</v>
      </c>
      <c r="L8" s="56">
        <v>1090</v>
      </c>
      <c r="M8" s="56">
        <v>1</v>
      </c>
      <c r="N8" s="56">
        <v>3820</v>
      </c>
      <c r="O8" s="56">
        <v>4</v>
      </c>
      <c r="P8" s="56"/>
      <c r="Q8" s="56"/>
      <c r="R8" s="56">
        <v>3820</v>
      </c>
      <c r="S8" s="56">
        <v>4</v>
      </c>
      <c r="T8" s="56">
        <v>190</v>
      </c>
      <c r="U8" s="56">
        <v>1</v>
      </c>
      <c r="V8" s="56"/>
      <c r="W8" s="56"/>
    </row>
    <row r="9" spans="1:23" x14ac:dyDescent="0.25">
      <c r="A9" s="68">
        <f t="shared" si="0"/>
        <v>7</v>
      </c>
      <c r="B9" s="56"/>
      <c r="C9" s="56"/>
      <c r="D9" s="56">
        <v>7450</v>
      </c>
      <c r="E9" s="56">
        <v>18</v>
      </c>
      <c r="F9" s="56">
        <v>190</v>
      </c>
      <c r="G9" s="56">
        <v>1</v>
      </c>
      <c r="H9" s="56">
        <v>190</v>
      </c>
      <c r="I9" s="56">
        <v>1</v>
      </c>
      <c r="J9" s="56">
        <v>1090</v>
      </c>
      <c r="K9" s="56">
        <v>1</v>
      </c>
      <c r="L9" s="56">
        <v>190</v>
      </c>
      <c r="M9" s="56">
        <v>1</v>
      </c>
      <c r="N9" s="56">
        <v>1350</v>
      </c>
      <c r="O9" s="56">
        <v>1</v>
      </c>
      <c r="P9" s="56"/>
      <c r="Q9" s="56"/>
      <c r="R9" s="56">
        <v>690</v>
      </c>
      <c r="S9" s="56">
        <v>1</v>
      </c>
      <c r="T9" s="56">
        <v>2570</v>
      </c>
      <c r="U9" s="56">
        <v>4</v>
      </c>
      <c r="V9" s="56"/>
      <c r="W9" s="56"/>
    </row>
    <row r="10" spans="1:23" x14ac:dyDescent="0.25">
      <c r="A10" s="68">
        <f t="shared" si="0"/>
        <v>8</v>
      </c>
      <c r="B10" s="56"/>
      <c r="C10" s="56"/>
      <c r="D10" s="56">
        <v>490</v>
      </c>
      <c r="E10" s="56">
        <v>1</v>
      </c>
      <c r="F10" s="56">
        <v>2570</v>
      </c>
      <c r="G10" s="56">
        <v>4</v>
      </c>
      <c r="H10" s="56">
        <v>2570</v>
      </c>
      <c r="I10" s="56">
        <v>4</v>
      </c>
      <c r="J10" s="56">
        <v>190</v>
      </c>
      <c r="K10" s="56">
        <v>1</v>
      </c>
      <c r="L10" s="56">
        <v>2570</v>
      </c>
      <c r="M10" s="56">
        <v>4</v>
      </c>
      <c r="N10" s="56">
        <v>1880</v>
      </c>
      <c r="O10" s="56">
        <v>2</v>
      </c>
      <c r="P10" s="56"/>
      <c r="Q10" s="56"/>
      <c r="R10" s="56">
        <v>290</v>
      </c>
      <c r="S10" s="56">
        <v>1</v>
      </c>
      <c r="T10" s="56">
        <v>3820</v>
      </c>
      <c r="U10" s="56">
        <v>4</v>
      </c>
      <c r="V10" s="56"/>
      <c r="W10" s="56"/>
    </row>
    <row r="11" spans="1:23" x14ac:dyDescent="0.25">
      <c r="A11" s="68">
        <f t="shared" si="0"/>
        <v>9</v>
      </c>
      <c r="B11" s="56"/>
      <c r="C11" s="56"/>
      <c r="D11" s="56">
        <v>490</v>
      </c>
      <c r="E11" s="56">
        <v>1</v>
      </c>
      <c r="F11" s="56">
        <v>3820</v>
      </c>
      <c r="G11" s="56">
        <v>4</v>
      </c>
      <c r="H11" s="56">
        <v>3820</v>
      </c>
      <c r="I11" s="56">
        <v>4</v>
      </c>
      <c r="J11" s="56">
        <v>2570</v>
      </c>
      <c r="K11" s="56">
        <v>30</v>
      </c>
      <c r="L11" s="56">
        <v>2910</v>
      </c>
      <c r="M11" s="56">
        <v>4</v>
      </c>
      <c r="N11" s="56">
        <v>1090</v>
      </c>
      <c r="O11" s="56">
        <v>1</v>
      </c>
      <c r="P11" s="56"/>
      <c r="Q11" s="56"/>
      <c r="R11" s="56">
        <v>1920</v>
      </c>
      <c r="S11" s="56">
        <v>4</v>
      </c>
      <c r="T11" s="56">
        <v>290</v>
      </c>
      <c r="U11" s="56">
        <v>1</v>
      </c>
      <c r="V11" s="56"/>
      <c r="W11" s="56"/>
    </row>
    <row r="12" spans="1:23" x14ac:dyDescent="0.25">
      <c r="A12" s="68">
        <f t="shared" si="0"/>
        <v>10</v>
      </c>
      <c r="B12" s="56"/>
      <c r="C12" s="56"/>
      <c r="D12" s="56">
        <v>1880</v>
      </c>
      <c r="E12" s="56">
        <v>2</v>
      </c>
      <c r="F12" s="56">
        <v>1090</v>
      </c>
      <c r="G12" s="56">
        <v>1</v>
      </c>
      <c r="H12" s="56">
        <v>1350</v>
      </c>
      <c r="I12" s="56">
        <v>1</v>
      </c>
      <c r="J12" s="56">
        <v>9500</v>
      </c>
      <c r="K12" s="56">
        <v>13</v>
      </c>
      <c r="L12" s="56">
        <v>940</v>
      </c>
      <c r="M12" s="56">
        <v>2</v>
      </c>
      <c r="N12" s="56">
        <v>190</v>
      </c>
      <c r="O12" s="56">
        <v>1</v>
      </c>
      <c r="P12" s="56"/>
      <c r="Q12" s="56"/>
      <c r="R12" s="56">
        <v>690</v>
      </c>
      <c r="S12" s="56">
        <v>1</v>
      </c>
      <c r="T12" s="56">
        <v>3340</v>
      </c>
      <c r="U12" s="56">
        <v>8</v>
      </c>
      <c r="V12" s="56"/>
      <c r="W12" s="56"/>
    </row>
    <row r="13" spans="1:23" x14ac:dyDescent="0.25">
      <c r="A13" s="68">
        <f t="shared" si="0"/>
        <v>11</v>
      </c>
      <c r="B13" s="56"/>
      <c r="C13" s="56"/>
      <c r="D13" s="56">
        <v>1580</v>
      </c>
      <c r="E13" s="56">
        <v>2</v>
      </c>
      <c r="F13" s="56">
        <v>780</v>
      </c>
      <c r="G13" s="56">
        <v>2</v>
      </c>
      <c r="H13" s="56">
        <v>1750</v>
      </c>
      <c r="I13" s="56">
        <v>1</v>
      </c>
      <c r="J13" s="56">
        <v>890</v>
      </c>
      <c r="K13" s="56">
        <v>1</v>
      </c>
      <c r="L13" s="56">
        <v>470</v>
      </c>
      <c r="M13" s="56">
        <v>3</v>
      </c>
      <c r="N13" s="56">
        <v>190</v>
      </c>
      <c r="O13" s="56">
        <v>1</v>
      </c>
      <c r="P13" s="56"/>
      <c r="Q13" s="56"/>
      <c r="R13" s="56">
        <v>3780</v>
      </c>
      <c r="S13" s="56">
        <v>8</v>
      </c>
      <c r="T13" s="56">
        <v>550</v>
      </c>
      <c r="U13" s="56">
        <v>5</v>
      </c>
      <c r="V13" s="56"/>
      <c r="W13" s="56"/>
    </row>
    <row r="14" spans="1:23" x14ac:dyDescent="0.25">
      <c r="A14" s="68">
        <f t="shared" si="0"/>
        <v>12</v>
      </c>
      <c r="B14" s="56"/>
      <c r="C14" s="56"/>
      <c r="D14" s="56">
        <v>2460</v>
      </c>
      <c r="E14" s="56">
        <v>4</v>
      </c>
      <c r="F14" s="56">
        <v>4930</v>
      </c>
      <c r="G14" s="56">
        <v>4</v>
      </c>
      <c r="H14" s="56">
        <v>1750</v>
      </c>
      <c r="I14" s="56">
        <v>1</v>
      </c>
      <c r="J14" s="56">
        <v>390</v>
      </c>
      <c r="K14" s="56">
        <v>1</v>
      </c>
      <c r="L14" s="56">
        <v>390</v>
      </c>
      <c r="M14" s="56">
        <v>1</v>
      </c>
      <c r="N14" s="56">
        <v>1090</v>
      </c>
      <c r="O14" s="56">
        <v>1</v>
      </c>
      <c r="P14" s="56"/>
      <c r="Q14" s="56"/>
      <c r="R14" s="56">
        <v>1000</v>
      </c>
      <c r="S14" s="56">
        <v>1</v>
      </c>
      <c r="T14" s="56">
        <v>1150</v>
      </c>
      <c r="U14" s="56">
        <v>1</v>
      </c>
      <c r="V14" s="56"/>
      <c r="W14" s="56"/>
    </row>
    <row r="15" spans="1:23" x14ac:dyDescent="0.25">
      <c r="A15" s="68">
        <f t="shared" si="0"/>
        <v>13</v>
      </c>
      <c r="B15" s="56"/>
      <c r="C15" s="56"/>
      <c r="D15" s="56">
        <v>4510</v>
      </c>
      <c r="E15" s="56">
        <v>5</v>
      </c>
      <c r="F15" s="56">
        <v>790</v>
      </c>
      <c r="G15" s="56">
        <v>1</v>
      </c>
      <c r="H15" s="56">
        <v>690</v>
      </c>
      <c r="I15" s="56">
        <v>1</v>
      </c>
      <c r="J15" s="56"/>
      <c r="K15" s="56"/>
      <c r="L15" s="56">
        <v>2590</v>
      </c>
      <c r="M15" s="56">
        <v>3</v>
      </c>
      <c r="N15" s="56">
        <v>390</v>
      </c>
      <c r="O15" s="56">
        <v>1</v>
      </c>
      <c r="P15" s="56"/>
      <c r="Q15" s="56"/>
      <c r="R15" s="56">
        <v>1610</v>
      </c>
      <c r="S15" s="56">
        <v>4</v>
      </c>
      <c r="T15" s="56">
        <v>8780</v>
      </c>
      <c r="U15" s="56">
        <v>28</v>
      </c>
      <c r="V15" s="56"/>
      <c r="W15" s="56"/>
    </row>
    <row r="16" spans="1:23" x14ac:dyDescent="0.25">
      <c r="A16" s="68">
        <f t="shared" si="0"/>
        <v>14</v>
      </c>
      <c r="B16" s="56"/>
      <c r="C16" s="56"/>
      <c r="D16" s="56">
        <v>790</v>
      </c>
      <c r="E16" s="56">
        <v>1</v>
      </c>
      <c r="F16" s="56"/>
      <c r="G16" s="56"/>
      <c r="H16" s="56"/>
      <c r="I16" s="56"/>
      <c r="J16" s="56"/>
      <c r="K16" s="56"/>
      <c r="L16" s="56">
        <v>3530</v>
      </c>
      <c r="M16" s="56">
        <v>8</v>
      </c>
      <c r="N16" s="56">
        <v>2340</v>
      </c>
      <c r="O16" s="56">
        <v>1</v>
      </c>
      <c r="P16" s="56"/>
      <c r="Q16" s="56"/>
      <c r="R16" s="56"/>
      <c r="S16" s="56"/>
      <c r="T16" s="56">
        <v>1660</v>
      </c>
      <c r="U16" s="56">
        <v>4</v>
      </c>
      <c r="V16" s="56"/>
      <c r="W16" s="56"/>
    </row>
    <row r="17" spans="1:23" x14ac:dyDescent="0.25">
      <c r="A17" s="68">
        <f t="shared" si="0"/>
        <v>15</v>
      </c>
      <c r="B17" s="56"/>
      <c r="C17" s="56"/>
      <c r="D17" s="56">
        <v>2240</v>
      </c>
      <c r="E17" s="56">
        <v>2</v>
      </c>
      <c r="F17" s="56"/>
      <c r="G17" s="56"/>
      <c r="H17" s="56"/>
      <c r="I17" s="56"/>
      <c r="J17" s="56"/>
      <c r="K17" s="56"/>
      <c r="L17" s="56">
        <v>1660</v>
      </c>
      <c r="M17" s="56">
        <v>4</v>
      </c>
      <c r="N17" s="56">
        <v>2180</v>
      </c>
      <c r="O17" s="56">
        <v>2</v>
      </c>
      <c r="P17" s="56"/>
      <c r="Q17" s="56"/>
      <c r="R17" s="56"/>
      <c r="S17" s="56"/>
      <c r="T17" s="56">
        <v>650</v>
      </c>
      <c r="U17" s="56">
        <v>1</v>
      </c>
      <c r="V17" s="56"/>
      <c r="W17" s="56"/>
    </row>
    <row r="18" spans="1:23" x14ac:dyDescent="0.25">
      <c r="A18" s="68">
        <f t="shared" si="0"/>
        <v>16</v>
      </c>
      <c r="B18" s="56"/>
      <c r="C18" s="56"/>
      <c r="D18" s="56">
        <v>1150</v>
      </c>
      <c r="E18" s="56">
        <v>1</v>
      </c>
      <c r="F18" s="56"/>
      <c r="G18" s="56"/>
      <c r="H18" s="56"/>
      <c r="I18" s="56"/>
      <c r="J18" s="56"/>
      <c r="K18" s="56"/>
      <c r="L18" s="56"/>
      <c r="M18" s="56"/>
      <c r="N18" s="56">
        <v>390</v>
      </c>
      <c r="O18" s="56">
        <v>1</v>
      </c>
      <c r="P18" s="56"/>
      <c r="Q18" s="56"/>
      <c r="R18" s="56"/>
      <c r="S18" s="56"/>
      <c r="T18" s="56"/>
      <c r="U18" s="56"/>
      <c r="V18" s="56"/>
      <c r="W18" s="56"/>
    </row>
    <row r="19" spans="1:23" x14ac:dyDescent="0.25">
      <c r="A19" s="68">
        <f t="shared" si="0"/>
        <v>17</v>
      </c>
      <c r="B19" s="56"/>
      <c r="C19" s="56"/>
      <c r="D19" s="56">
        <v>690</v>
      </c>
      <c r="E19" s="56">
        <v>1</v>
      </c>
      <c r="F19" s="56"/>
      <c r="G19" s="56"/>
      <c r="H19" s="56"/>
      <c r="I19" s="56"/>
      <c r="J19" s="56"/>
      <c r="K19" s="56"/>
      <c r="L19" s="56"/>
      <c r="M19" s="56"/>
      <c r="N19" s="56">
        <v>1250</v>
      </c>
      <c r="O19" s="56">
        <v>1</v>
      </c>
      <c r="P19" s="56"/>
      <c r="Q19" s="56"/>
      <c r="R19" s="56"/>
      <c r="S19" s="56"/>
      <c r="T19" s="56"/>
      <c r="U19" s="56"/>
      <c r="V19" s="56"/>
      <c r="W19" s="56"/>
    </row>
    <row r="20" spans="1:23" x14ac:dyDescent="0.25">
      <c r="A20" s="68">
        <f t="shared" si="0"/>
        <v>18</v>
      </c>
      <c r="B20" s="56"/>
      <c r="C20" s="56"/>
      <c r="D20" s="56">
        <v>990</v>
      </c>
      <c r="E20" s="56">
        <v>1</v>
      </c>
      <c r="F20" s="56"/>
      <c r="G20" s="56"/>
      <c r="H20" s="56"/>
      <c r="I20" s="56"/>
      <c r="J20" s="56"/>
      <c r="K20" s="56"/>
      <c r="L20" s="56"/>
      <c r="M20" s="56"/>
      <c r="N20" s="56">
        <v>1630</v>
      </c>
      <c r="O20" s="56">
        <v>3</v>
      </c>
      <c r="P20" s="56"/>
      <c r="Q20" s="56"/>
      <c r="R20" s="56"/>
      <c r="S20" s="56"/>
      <c r="T20" s="56"/>
      <c r="U20" s="56"/>
      <c r="V20" s="56"/>
      <c r="W20" s="56"/>
    </row>
    <row r="21" spans="1:23" x14ac:dyDescent="0.25">
      <c r="A21" s="68">
        <f t="shared" si="0"/>
        <v>19</v>
      </c>
      <c r="B21" s="56"/>
      <c r="C21" s="56"/>
      <c r="D21" s="56">
        <v>2220</v>
      </c>
      <c r="E21" s="56">
        <v>3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85"/>
      <c r="T21" s="56"/>
      <c r="U21" s="56"/>
      <c r="V21" s="56"/>
      <c r="W21" s="56"/>
    </row>
    <row r="22" spans="1:23" x14ac:dyDescent="0.25">
      <c r="A22" s="68">
        <f t="shared" si="0"/>
        <v>20</v>
      </c>
      <c r="B22" s="56"/>
      <c r="C22" s="56"/>
      <c r="D22" s="56">
        <v>1380</v>
      </c>
      <c r="E22" s="56">
        <v>2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85"/>
      <c r="T22" s="56"/>
      <c r="U22" s="56"/>
      <c r="V22" s="56"/>
      <c r="W22" s="56"/>
    </row>
    <row r="23" spans="1:23" x14ac:dyDescent="0.25">
      <c r="A23" s="68">
        <f t="shared" si="0"/>
        <v>21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85"/>
      <c r="T23" s="56"/>
      <c r="U23" s="56"/>
      <c r="V23" s="56"/>
      <c r="W23" s="56"/>
    </row>
    <row r="24" spans="1:23" x14ac:dyDescent="0.25">
      <c r="A24" s="68">
        <v>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5"/>
      <c r="T24" s="56"/>
      <c r="U24" s="56"/>
      <c r="V24" s="56"/>
      <c r="W24" s="56"/>
    </row>
    <row r="25" spans="1:23" x14ac:dyDescent="0.25">
      <c r="A25" s="68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85"/>
      <c r="T25" s="56"/>
      <c r="U25" s="56"/>
      <c r="V25" s="56"/>
      <c r="W25" s="56"/>
    </row>
    <row r="26" spans="1:23" x14ac:dyDescent="0.25">
      <c r="A26" s="68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x14ac:dyDescent="0.25">
      <c r="A27" s="68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x14ac:dyDescent="0.25">
      <c r="A28" s="68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 x14ac:dyDescent="0.25">
      <c r="A29" s="68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</row>
    <row r="30" spans="1:23" x14ac:dyDescent="0.25">
      <c r="A30" s="68">
        <f t="shared" si="0"/>
        <v>28</v>
      </c>
      <c r="B30" s="7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spans="1:23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3" spans="1:23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  <c r="V33" s="56"/>
      <c r="W33" s="56"/>
    </row>
    <row r="34" spans="1:23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  <c r="V34" s="57"/>
      <c r="W34" s="57"/>
    </row>
    <row r="35" spans="1:23" ht="15.75" thickBot="1" x14ac:dyDescent="0.3">
      <c r="A35" s="69"/>
      <c r="B35" s="58">
        <f>SUM(B3:B34)</f>
        <v>0</v>
      </c>
      <c r="C35" s="58">
        <f t="shared" ref="C35:S35" si="1">SUM(C3:C34)</f>
        <v>0</v>
      </c>
      <c r="D35" s="58">
        <f t="shared" si="1"/>
        <v>38260</v>
      </c>
      <c r="E35" s="58">
        <f t="shared" si="1"/>
        <v>57</v>
      </c>
      <c r="F35" s="58">
        <f t="shared" si="1"/>
        <v>24210</v>
      </c>
      <c r="G35" s="58">
        <f t="shared" si="1"/>
        <v>28</v>
      </c>
      <c r="H35" s="58">
        <f t="shared" si="1"/>
        <v>23480</v>
      </c>
      <c r="I35" s="58">
        <f>SUM(I3:I34)</f>
        <v>27</v>
      </c>
      <c r="J35" s="58">
        <f t="shared" si="1"/>
        <v>22640</v>
      </c>
      <c r="K35" s="58">
        <f t="shared" si="1"/>
        <v>58</v>
      </c>
      <c r="L35" s="58">
        <f t="shared" si="1"/>
        <v>23350</v>
      </c>
      <c r="M35" s="58">
        <f t="shared" si="1"/>
        <v>43</v>
      </c>
      <c r="N35" s="58">
        <f t="shared" si="1"/>
        <v>24010</v>
      </c>
      <c r="O35" s="58">
        <f t="shared" si="1"/>
        <v>29</v>
      </c>
      <c r="P35" s="58">
        <f t="shared" si="1"/>
        <v>0</v>
      </c>
      <c r="Q35" s="58">
        <f t="shared" si="1"/>
        <v>0</v>
      </c>
      <c r="R35" s="58">
        <f t="shared" si="1"/>
        <v>53630</v>
      </c>
      <c r="S35" s="87">
        <f t="shared" si="1"/>
        <v>79</v>
      </c>
      <c r="T35" s="95">
        <f>SUM(T3:T34)</f>
        <v>28850</v>
      </c>
      <c r="U35" s="96">
        <f>SUM(U3:U34)</f>
        <v>65</v>
      </c>
      <c r="V35" s="95">
        <f>SUM(V3:V34)</f>
        <v>0</v>
      </c>
      <c r="W35" s="96">
        <f>SUM(W3:W34)</f>
        <v>0</v>
      </c>
    </row>
    <row r="38" spans="1:23" ht="31.5" x14ac:dyDescent="0.25">
      <c r="B38" s="83" t="s">
        <v>35</v>
      </c>
      <c r="C38" s="93">
        <f>B35+D35+F35+H35+C37+J35+L35+N35+P35+R35+T35+V35</f>
        <v>238430</v>
      </c>
    </row>
    <row r="39" spans="1:23" ht="31.5" x14ac:dyDescent="0.25">
      <c r="B39" s="83" t="s">
        <v>36</v>
      </c>
      <c r="C39" s="97">
        <f>C35+E35+G35+I35+K35+M35+O35+Q35+S35+U35+W35</f>
        <v>386</v>
      </c>
    </row>
    <row r="40" spans="1:23" ht="18.75" x14ac:dyDescent="0.3">
      <c r="B40" s="82"/>
      <c r="C40" s="12"/>
    </row>
    <row r="41" spans="1:23" ht="31.5" x14ac:dyDescent="0.25">
      <c r="B41" s="83" t="s">
        <v>37</v>
      </c>
      <c r="C41" s="90">
        <v>223130</v>
      </c>
    </row>
    <row r="42" spans="1:23" ht="18.75" x14ac:dyDescent="0.3">
      <c r="B42" s="82" t="s">
        <v>34</v>
      </c>
      <c r="C42" s="92">
        <f>C41-C38</f>
        <v>-15300</v>
      </c>
    </row>
    <row r="43" spans="1:23" ht="37.5" x14ac:dyDescent="0.3">
      <c r="B43" s="79" t="s">
        <v>58</v>
      </c>
      <c r="C43" s="91">
        <v>357</v>
      </c>
    </row>
    <row r="44" spans="1:23" ht="18.75" x14ac:dyDescent="0.3">
      <c r="B44" s="82" t="s">
        <v>34</v>
      </c>
      <c r="C44" s="92">
        <f>C43-C39</f>
        <v>-29</v>
      </c>
    </row>
  </sheetData>
  <mergeCells count="12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5.5703125" bestFit="1" customWidth="1"/>
    <col min="2" max="2" width="9" customWidth="1"/>
    <col min="3" max="3" width="9.5703125" customWidth="1"/>
    <col min="4" max="4" width="8.7109375" customWidth="1"/>
    <col min="5" max="5" width="5.140625" bestFit="1" customWidth="1"/>
    <col min="6" max="6" width="8.42578125" bestFit="1" customWidth="1"/>
    <col min="7" max="7" width="5.140625" bestFit="1" customWidth="1"/>
    <col min="8" max="8" width="9.42578125" customWidth="1"/>
    <col min="9" max="9" width="5" customWidth="1"/>
    <col min="10" max="10" width="8.140625" customWidth="1"/>
    <col min="11" max="11" width="5.140625" bestFit="1" customWidth="1"/>
    <col min="12" max="12" width="8.7109375" customWidth="1"/>
    <col min="13" max="13" width="5.140625" bestFit="1" customWidth="1"/>
    <col min="14" max="14" width="8.42578125" customWidth="1"/>
    <col min="15" max="15" width="5.140625" bestFit="1" customWidth="1"/>
    <col min="16" max="16" width="8.85546875" customWidth="1"/>
    <col min="17" max="17" width="5.7109375" bestFit="1" customWidth="1"/>
    <col min="18" max="18" width="8.28515625" customWidth="1"/>
    <col min="19" max="19" width="6" bestFit="1" customWidth="1"/>
    <col min="20" max="20" width="9.5703125" customWidth="1"/>
    <col min="21" max="21" width="5.7109375" bestFit="1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>
        <v>6470</v>
      </c>
      <c r="C3" s="56">
        <v>7</v>
      </c>
      <c r="D3" s="56">
        <v>290</v>
      </c>
      <c r="E3" s="56">
        <v>1</v>
      </c>
      <c r="F3" s="59">
        <v>890</v>
      </c>
      <c r="G3" s="59">
        <v>1</v>
      </c>
      <c r="H3" s="56">
        <v>1740</v>
      </c>
      <c r="I3" s="56">
        <v>2</v>
      </c>
      <c r="J3" s="59"/>
      <c r="K3" s="59"/>
      <c r="L3" s="56">
        <f>5370-1950</f>
        <v>3420</v>
      </c>
      <c r="M3" s="56">
        <v>8</v>
      </c>
      <c r="N3" s="59">
        <v>730</v>
      </c>
      <c r="O3" s="59">
        <v>2</v>
      </c>
      <c r="P3" s="56">
        <v>280</v>
      </c>
      <c r="Q3" s="56">
        <v>2</v>
      </c>
      <c r="R3" s="56"/>
      <c r="S3" s="56"/>
      <c r="T3" s="56">
        <v>2210</v>
      </c>
      <c r="U3" s="56">
        <v>4</v>
      </c>
    </row>
    <row r="4" spans="1:21" x14ac:dyDescent="0.25">
      <c r="A4" s="68">
        <f>A3+1</f>
        <v>2</v>
      </c>
      <c r="B4" s="56">
        <v>390</v>
      </c>
      <c r="C4" s="56">
        <v>1</v>
      </c>
      <c r="D4" s="56">
        <v>2030</v>
      </c>
      <c r="E4" s="56">
        <v>3</v>
      </c>
      <c r="F4" s="59">
        <v>1350</v>
      </c>
      <c r="G4" s="59">
        <v>1</v>
      </c>
      <c r="H4" s="56">
        <v>8880</v>
      </c>
      <c r="I4" s="56">
        <v>12</v>
      </c>
      <c r="J4" s="56"/>
      <c r="K4" s="56"/>
      <c r="L4" s="56">
        <v>3060</v>
      </c>
      <c r="M4" s="56">
        <v>9</v>
      </c>
      <c r="N4" s="56">
        <v>1950</v>
      </c>
      <c r="O4" s="56">
        <v>5</v>
      </c>
      <c r="P4" s="56">
        <v>1460</v>
      </c>
      <c r="Q4" s="56">
        <v>4</v>
      </c>
      <c r="R4" s="56"/>
      <c r="S4" s="56"/>
      <c r="T4" s="56">
        <v>1560</v>
      </c>
      <c r="U4" s="56">
        <v>4</v>
      </c>
    </row>
    <row r="5" spans="1:21" x14ac:dyDescent="0.25">
      <c r="A5" s="68">
        <f t="shared" ref="A5:A34" si="0">A4+1</f>
        <v>3</v>
      </c>
      <c r="B5" s="56">
        <v>5850</v>
      </c>
      <c r="C5" s="56">
        <v>4</v>
      </c>
      <c r="D5" s="56">
        <v>1880</v>
      </c>
      <c r="E5" s="56">
        <v>2</v>
      </c>
      <c r="F5" s="56">
        <v>890</v>
      </c>
      <c r="G5" s="56">
        <v>1</v>
      </c>
      <c r="H5" s="56">
        <v>490</v>
      </c>
      <c r="I5" s="56">
        <v>1</v>
      </c>
      <c r="J5" s="56"/>
      <c r="K5" s="56"/>
      <c r="L5" s="56">
        <v>2160</v>
      </c>
      <c r="M5" s="56">
        <v>5</v>
      </c>
      <c r="N5" s="56">
        <v>490</v>
      </c>
      <c r="O5" s="56">
        <v>1</v>
      </c>
      <c r="P5" s="56">
        <v>190</v>
      </c>
      <c r="Q5" s="56">
        <v>1</v>
      </c>
      <c r="R5" s="56"/>
      <c r="S5" s="56"/>
      <c r="T5" s="56">
        <v>1590</v>
      </c>
      <c r="U5" s="56">
        <v>2</v>
      </c>
    </row>
    <row r="6" spans="1:21" x14ac:dyDescent="0.25">
      <c r="A6" s="68">
        <f t="shared" si="0"/>
        <v>4</v>
      </c>
      <c r="B6" s="56">
        <v>390</v>
      </c>
      <c r="C6" s="56">
        <v>1</v>
      </c>
      <c r="D6" s="56">
        <v>4840</v>
      </c>
      <c r="E6" s="56">
        <v>5</v>
      </c>
      <c r="F6" s="56">
        <f>290+1490</f>
        <v>1780</v>
      </c>
      <c r="G6" s="56">
        <v>1</v>
      </c>
      <c r="H6" s="56">
        <v>480</v>
      </c>
      <c r="I6" s="56">
        <v>2</v>
      </c>
      <c r="J6" s="56"/>
      <c r="K6" s="56"/>
      <c r="L6" s="56">
        <v>390</v>
      </c>
      <c r="M6" s="56">
        <v>1</v>
      </c>
      <c r="N6" s="56">
        <v>1750</v>
      </c>
      <c r="O6" s="56">
        <v>1</v>
      </c>
      <c r="P6" s="56">
        <v>1560</v>
      </c>
      <c r="Q6" s="56">
        <v>4</v>
      </c>
      <c r="R6" s="56"/>
      <c r="S6" s="56"/>
      <c r="T6" s="56">
        <v>4350</v>
      </c>
      <c r="U6" s="56">
        <v>21</v>
      </c>
    </row>
    <row r="7" spans="1:21" x14ac:dyDescent="0.25">
      <c r="A7" s="68">
        <f t="shared" si="0"/>
        <v>5</v>
      </c>
      <c r="B7" s="56">
        <v>1170</v>
      </c>
      <c r="C7" s="56">
        <v>3</v>
      </c>
      <c r="D7" s="56">
        <v>1260</v>
      </c>
      <c r="E7" s="56">
        <v>5</v>
      </c>
      <c r="F7" s="56">
        <v>1250</v>
      </c>
      <c r="G7" s="56">
        <v>1</v>
      </c>
      <c r="H7" s="56">
        <v>490</v>
      </c>
      <c r="I7" s="56">
        <v>1</v>
      </c>
      <c r="J7" s="56"/>
      <c r="K7" s="56"/>
      <c r="L7" s="56">
        <v>750</v>
      </c>
      <c r="M7" s="56">
        <v>1</v>
      </c>
      <c r="N7" s="56">
        <v>3070</v>
      </c>
      <c r="O7" s="56">
        <v>3</v>
      </c>
      <c r="P7" s="56">
        <v>1590</v>
      </c>
      <c r="Q7" s="56">
        <v>2</v>
      </c>
      <c r="R7" s="56"/>
      <c r="S7" s="56"/>
      <c r="T7" s="56">
        <v>3020</v>
      </c>
      <c r="U7" s="56">
        <v>4</v>
      </c>
    </row>
    <row r="8" spans="1:21" x14ac:dyDescent="0.25">
      <c r="A8" s="68">
        <f t="shared" si="0"/>
        <v>6</v>
      </c>
      <c r="B8" s="56">
        <v>1250</v>
      </c>
      <c r="C8" s="56">
        <v>1</v>
      </c>
      <c r="D8" s="56">
        <v>6470</v>
      </c>
      <c r="E8" s="56">
        <v>3</v>
      </c>
      <c r="F8" s="56">
        <v>1750</v>
      </c>
      <c r="G8" s="56">
        <v>1</v>
      </c>
      <c r="H8" s="56">
        <v>1580</v>
      </c>
      <c r="I8" s="56">
        <v>2</v>
      </c>
      <c r="J8" s="56"/>
      <c r="K8" s="56"/>
      <c r="L8" s="56">
        <v>1440</v>
      </c>
      <c r="M8" s="56">
        <v>2</v>
      </c>
      <c r="N8" s="56">
        <v>290</v>
      </c>
      <c r="O8" s="56">
        <v>1</v>
      </c>
      <c r="P8" s="56">
        <v>4350</v>
      </c>
      <c r="Q8" s="56">
        <v>21</v>
      </c>
      <c r="R8" s="56"/>
      <c r="S8" s="56"/>
      <c r="T8" s="56">
        <v>1560</v>
      </c>
      <c r="U8" s="56">
        <v>4</v>
      </c>
    </row>
    <row r="9" spans="1:21" x14ac:dyDescent="0.25">
      <c r="A9" s="68">
        <f t="shared" si="0"/>
        <v>7</v>
      </c>
      <c r="B9" s="56">
        <v>3020</v>
      </c>
      <c r="C9" s="56">
        <v>4</v>
      </c>
      <c r="D9" s="56">
        <v>790</v>
      </c>
      <c r="E9" s="56">
        <v>1</v>
      </c>
      <c r="F9" s="56">
        <v>1700</v>
      </c>
      <c r="G9" s="56">
        <v>2</v>
      </c>
      <c r="H9" s="56">
        <v>190</v>
      </c>
      <c r="I9" s="56">
        <v>1</v>
      </c>
      <c r="J9" s="56"/>
      <c r="K9" s="56"/>
      <c r="L9" s="56">
        <v>1170</v>
      </c>
      <c r="M9" s="56">
        <v>3</v>
      </c>
      <c r="N9" s="56">
        <v>990</v>
      </c>
      <c r="O9" s="56">
        <v>1</v>
      </c>
      <c r="P9" s="56">
        <v>3020</v>
      </c>
      <c r="Q9" s="56">
        <v>4</v>
      </c>
      <c r="R9" s="56"/>
      <c r="S9" s="56"/>
      <c r="T9" s="56">
        <v>1590</v>
      </c>
      <c r="U9" s="56">
        <v>2</v>
      </c>
    </row>
    <row r="10" spans="1:21" x14ac:dyDescent="0.25">
      <c r="A10" s="68">
        <f t="shared" si="0"/>
        <v>8</v>
      </c>
      <c r="B10" s="56">
        <v>1560</v>
      </c>
      <c r="C10" s="56">
        <v>4</v>
      </c>
      <c r="D10" s="56">
        <v>1150</v>
      </c>
      <c r="E10" s="56">
        <v>1</v>
      </c>
      <c r="F10" s="56">
        <v>2240</v>
      </c>
      <c r="G10" s="56">
        <v>6</v>
      </c>
      <c r="H10" s="56">
        <v>590</v>
      </c>
      <c r="I10" s="56">
        <v>1</v>
      </c>
      <c r="J10" s="56"/>
      <c r="K10" s="56"/>
      <c r="L10" s="56">
        <v>2660</v>
      </c>
      <c r="M10" s="56">
        <v>4</v>
      </c>
      <c r="N10" s="56">
        <v>1250</v>
      </c>
      <c r="O10" s="56">
        <v>1</v>
      </c>
      <c r="P10" s="56">
        <v>1740</v>
      </c>
      <c r="Q10" s="56">
        <v>6</v>
      </c>
      <c r="R10" s="56"/>
      <c r="S10" s="56"/>
      <c r="T10" s="56">
        <v>4350</v>
      </c>
      <c r="U10" s="56">
        <v>15</v>
      </c>
    </row>
    <row r="11" spans="1:21" x14ac:dyDescent="0.25">
      <c r="A11" s="68">
        <f t="shared" si="0"/>
        <v>9</v>
      </c>
      <c r="B11" s="56">
        <v>1590</v>
      </c>
      <c r="C11" s="56">
        <v>2</v>
      </c>
      <c r="D11" s="56">
        <v>3020</v>
      </c>
      <c r="E11" s="56">
        <v>4</v>
      </c>
      <c r="F11" s="56">
        <v>3420</v>
      </c>
      <c r="G11" s="56">
        <v>6</v>
      </c>
      <c r="H11" s="56">
        <v>6740</v>
      </c>
      <c r="I11" s="56">
        <v>3</v>
      </c>
      <c r="J11" s="56"/>
      <c r="K11" s="56"/>
      <c r="L11" s="56">
        <v>12980</v>
      </c>
      <c r="M11" s="56">
        <v>15</v>
      </c>
      <c r="N11" s="56">
        <v>2950</v>
      </c>
      <c r="O11" s="56">
        <v>4</v>
      </c>
      <c r="P11" s="56">
        <v>580</v>
      </c>
      <c r="Q11" s="56">
        <v>2</v>
      </c>
      <c r="R11" s="56"/>
      <c r="S11" s="56"/>
      <c r="T11" s="56">
        <v>3020</v>
      </c>
      <c r="U11" s="56">
        <v>4</v>
      </c>
    </row>
    <row r="12" spans="1:21" x14ac:dyDescent="0.25">
      <c r="A12" s="68">
        <f t="shared" si="0"/>
        <v>10</v>
      </c>
      <c r="B12" s="56">
        <v>4350</v>
      </c>
      <c r="C12" s="56">
        <v>3</v>
      </c>
      <c r="D12" s="56">
        <v>1560</v>
      </c>
      <c r="E12" s="56">
        <v>4</v>
      </c>
      <c r="F12" s="56">
        <v>650</v>
      </c>
      <c r="G12" s="56">
        <v>1</v>
      </c>
      <c r="H12" s="56">
        <v>2750</v>
      </c>
      <c r="I12" s="56">
        <v>3</v>
      </c>
      <c r="J12" s="56"/>
      <c r="K12" s="56"/>
      <c r="L12" s="56">
        <v>1030</v>
      </c>
      <c r="M12" s="56">
        <v>7</v>
      </c>
      <c r="N12" s="56">
        <v>490</v>
      </c>
      <c r="O12" s="56">
        <v>1</v>
      </c>
      <c r="P12" s="56">
        <v>840</v>
      </c>
      <c r="Q12" s="56">
        <v>5</v>
      </c>
      <c r="R12" s="56"/>
      <c r="S12" s="56"/>
      <c r="T12" s="56"/>
      <c r="U12" s="56"/>
    </row>
    <row r="13" spans="1:21" x14ac:dyDescent="0.25">
      <c r="A13" s="68">
        <f t="shared" si="0"/>
        <v>11</v>
      </c>
      <c r="B13" s="56">
        <v>3020</v>
      </c>
      <c r="C13" s="56">
        <v>4</v>
      </c>
      <c r="D13" s="56">
        <v>1590</v>
      </c>
      <c r="E13" s="56">
        <v>1</v>
      </c>
      <c r="F13" s="56"/>
      <c r="G13" s="56"/>
      <c r="H13" s="56">
        <v>690</v>
      </c>
      <c r="I13" s="56">
        <v>1</v>
      </c>
      <c r="J13" s="56"/>
      <c r="K13" s="56"/>
      <c r="L13" s="56">
        <v>1290</v>
      </c>
      <c r="M13" s="56">
        <v>1</v>
      </c>
      <c r="N13" s="56">
        <v>950</v>
      </c>
      <c r="O13" s="56">
        <v>1</v>
      </c>
      <c r="P13" s="56"/>
      <c r="Q13" s="56"/>
      <c r="R13" s="56"/>
      <c r="S13" s="56"/>
      <c r="T13" s="56"/>
      <c r="U13" s="56"/>
    </row>
    <row r="14" spans="1:21" x14ac:dyDescent="0.25">
      <c r="A14" s="68">
        <f t="shared" si="0"/>
        <v>12</v>
      </c>
      <c r="B14" s="56">
        <v>2930</v>
      </c>
      <c r="C14" s="56">
        <v>3</v>
      </c>
      <c r="D14" s="56">
        <v>4350</v>
      </c>
      <c r="E14" s="56">
        <v>3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spans="1:21" x14ac:dyDescent="0.25">
      <c r="A15" s="68">
        <f t="shared" si="0"/>
        <v>13</v>
      </c>
      <c r="B15" s="56"/>
      <c r="C15" s="56"/>
      <c r="D15" s="56">
        <v>110</v>
      </c>
      <c r="E15" s="56">
        <v>1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spans="1:21" x14ac:dyDescent="0.25">
      <c r="A16" s="68">
        <f t="shared" si="0"/>
        <v>14</v>
      </c>
      <c r="B16" s="56"/>
      <c r="C16" s="56"/>
      <c r="D16" s="56">
        <v>2900</v>
      </c>
      <c r="E16" s="56">
        <v>3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spans="1:21" x14ac:dyDescent="0.25">
      <c r="A17" s="68">
        <f t="shared" si="0"/>
        <v>15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spans="1:21" x14ac:dyDescent="0.25">
      <c r="A18" s="68">
        <f t="shared" si="0"/>
        <v>16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spans="1:21" x14ac:dyDescent="0.25">
      <c r="A19" s="68">
        <f t="shared" si="0"/>
        <v>17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spans="1:21" x14ac:dyDescent="0.25">
      <c r="A20" s="68">
        <f t="shared" si="0"/>
        <v>18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spans="1:21" x14ac:dyDescent="0.25">
      <c r="A21" s="68">
        <f t="shared" si="0"/>
        <v>19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85"/>
      <c r="T21" s="56"/>
      <c r="U21" s="56"/>
    </row>
    <row r="22" spans="1:21" x14ac:dyDescent="0.25">
      <c r="A22" s="68">
        <f t="shared" si="0"/>
        <v>20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85"/>
      <c r="T22" s="56"/>
      <c r="U22" s="56"/>
    </row>
    <row r="23" spans="1:21" x14ac:dyDescent="0.25">
      <c r="A23" s="68">
        <f t="shared" si="0"/>
        <v>21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85"/>
      <c r="T23" s="56"/>
      <c r="U23" s="56"/>
    </row>
    <row r="24" spans="1:21" x14ac:dyDescent="0.25">
      <c r="A24" s="68">
        <v>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5"/>
      <c r="T24" s="56"/>
      <c r="U24" s="56"/>
    </row>
    <row r="25" spans="1:21" x14ac:dyDescent="0.25">
      <c r="A25" s="68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85"/>
      <c r="T25" s="56"/>
      <c r="U25" s="56"/>
    </row>
    <row r="26" spans="1:21" x14ac:dyDescent="0.25">
      <c r="A26" s="68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spans="1:21" x14ac:dyDescent="0.25">
      <c r="A27" s="68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spans="1:21" x14ac:dyDescent="0.25">
      <c r="A28" s="68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spans="1:21" x14ac:dyDescent="0.25">
      <c r="A29" s="68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spans="1:21" x14ac:dyDescent="0.25">
      <c r="A30" s="68">
        <f t="shared" si="0"/>
        <v>28</v>
      </c>
      <c r="B30" s="7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spans="1:21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1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</row>
    <row r="35" spans="1:21" ht="15.75" thickBot="1" x14ac:dyDescent="0.3">
      <c r="A35" s="69"/>
      <c r="B35" s="58">
        <f>SUM(B3:B34)</f>
        <v>31990</v>
      </c>
      <c r="C35" s="58">
        <f t="shared" ref="C35:S35" si="1">SUM(C3:C34)</f>
        <v>37</v>
      </c>
      <c r="D35" s="58">
        <f t="shared" si="1"/>
        <v>32240</v>
      </c>
      <c r="E35" s="58">
        <f t="shared" si="1"/>
        <v>37</v>
      </c>
      <c r="F35" s="58">
        <f t="shared" si="1"/>
        <v>15920</v>
      </c>
      <c r="G35" s="58">
        <f t="shared" si="1"/>
        <v>21</v>
      </c>
      <c r="H35" s="58">
        <f t="shared" si="1"/>
        <v>24620</v>
      </c>
      <c r="I35" s="58">
        <f>SUM(I3:I34)</f>
        <v>29</v>
      </c>
      <c r="J35" s="58">
        <f t="shared" si="1"/>
        <v>0</v>
      </c>
      <c r="K35" s="58">
        <f t="shared" si="1"/>
        <v>0</v>
      </c>
      <c r="L35" s="58">
        <f t="shared" si="1"/>
        <v>30350</v>
      </c>
      <c r="M35" s="58">
        <f t="shared" si="1"/>
        <v>56</v>
      </c>
      <c r="N35" s="58">
        <f t="shared" si="1"/>
        <v>14910</v>
      </c>
      <c r="O35" s="58">
        <f t="shared" si="1"/>
        <v>21</v>
      </c>
      <c r="P35" s="58">
        <f t="shared" si="1"/>
        <v>15610</v>
      </c>
      <c r="Q35" s="58">
        <f t="shared" si="1"/>
        <v>51</v>
      </c>
      <c r="R35" s="58">
        <f t="shared" si="1"/>
        <v>0</v>
      </c>
      <c r="S35" s="87">
        <f t="shared" si="1"/>
        <v>0</v>
      </c>
      <c r="T35" s="95">
        <f>SUM(T3:T34)</f>
        <v>23250</v>
      </c>
      <c r="U35" s="96">
        <f>SUM(U3:U34)</f>
        <v>60</v>
      </c>
    </row>
    <row r="38" spans="1:21" ht="31.5" x14ac:dyDescent="0.25">
      <c r="B38" s="83" t="s">
        <v>35</v>
      </c>
      <c r="C38" s="93">
        <v>183090</v>
      </c>
    </row>
    <row r="39" spans="1:21" ht="31.5" x14ac:dyDescent="0.25">
      <c r="B39" s="83" t="s">
        <v>36</v>
      </c>
      <c r="C39" s="97">
        <v>294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294710</v>
      </c>
    </row>
    <row r="42" spans="1:21" ht="18.75" x14ac:dyDescent="0.3">
      <c r="B42" s="82" t="s">
        <v>34</v>
      </c>
      <c r="C42" s="92">
        <f>C41-C38</f>
        <v>111620</v>
      </c>
    </row>
    <row r="43" spans="1:21" ht="37.5" x14ac:dyDescent="0.3">
      <c r="B43" s="79" t="s">
        <v>58</v>
      </c>
      <c r="C43" s="91">
        <v>491</v>
      </c>
    </row>
    <row r="44" spans="1:21" ht="18.75" x14ac:dyDescent="0.3">
      <c r="B44" s="82" t="s">
        <v>34</v>
      </c>
      <c r="C44" s="92">
        <f>C43-C39</f>
        <v>197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5.5703125" bestFit="1" customWidth="1"/>
    <col min="2" max="2" width="9" customWidth="1"/>
    <col min="3" max="3" width="9.5703125" customWidth="1"/>
    <col min="4" max="4" width="8.7109375" customWidth="1"/>
    <col min="5" max="5" width="5.140625" bestFit="1" customWidth="1"/>
    <col min="6" max="6" width="8.42578125" bestFit="1" customWidth="1"/>
    <col min="7" max="7" width="5.140625" bestFit="1" customWidth="1"/>
    <col min="8" max="8" width="9.42578125" customWidth="1"/>
    <col min="9" max="9" width="5" customWidth="1"/>
    <col min="10" max="10" width="8.140625" customWidth="1"/>
    <col min="11" max="11" width="5.140625" bestFit="1" customWidth="1"/>
    <col min="12" max="12" width="8.7109375" customWidth="1"/>
    <col min="13" max="13" width="5.140625" bestFit="1" customWidth="1"/>
    <col min="14" max="14" width="8.42578125" customWidth="1"/>
    <col min="15" max="15" width="5.140625" bestFit="1" customWidth="1"/>
    <col min="16" max="16" width="8.85546875" customWidth="1"/>
    <col min="17" max="17" width="5.7109375" bestFit="1" customWidth="1"/>
    <col min="18" max="18" width="8.28515625" customWidth="1"/>
    <col min="19" max="19" width="6" bestFit="1" customWidth="1"/>
    <col min="20" max="20" width="9.5703125" customWidth="1"/>
    <col min="21" max="21" width="5.7109375" bestFit="1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>
        <v>550</v>
      </c>
      <c r="C3" s="56">
        <v>1</v>
      </c>
      <c r="D3" s="56"/>
      <c r="E3" s="56"/>
      <c r="F3" s="59">
        <v>1350</v>
      </c>
      <c r="G3" s="59">
        <v>1</v>
      </c>
      <c r="H3" s="56">
        <v>1500</v>
      </c>
      <c r="I3" s="56">
        <v>1</v>
      </c>
      <c r="J3" s="59">
        <v>490</v>
      </c>
      <c r="K3" s="59">
        <v>1</v>
      </c>
      <c r="L3" s="56">
        <v>1070</v>
      </c>
      <c r="M3" s="56">
        <v>3</v>
      </c>
      <c r="N3" s="59">
        <v>3010</v>
      </c>
      <c r="O3" s="59">
        <v>4</v>
      </c>
      <c r="P3" s="56">
        <v>390</v>
      </c>
      <c r="Q3" s="56">
        <v>1</v>
      </c>
      <c r="R3" s="56">
        <v>1110</v>
      </c>
      <c r="S3" s="56">
        <v>4</v>
      </c>
      <c r="T3" s="56"/>
      <c r="U3" s="56"/>
    </row>
    <row r="4" spans="1:21" x14ac:dyDescent="0.25">
      <c r="A4" s="68">
        <f>A3+1</f>
        <v>2</v>
      </c>
      <c r="B4" s="56">
        <v>600</v>
      </c>
      <c r="C4" s="56">
        <v>1</v>
      </c>
      <c r="D4" s="56"/>
      <c r="E4" s="56"/>
      <c r="F4" s="59">
        <v>1090</v>
      </c>
      <c r="G4" s="59">
        <v>1</v>
      </c>
      <c r="H4" s="56">
        <v>590</v>
      </c>
      <c r="I4" s="56">
        <v>1</v>
      </c>
      <c r="J4" s="56">
        <v>680</v>
      </c>
      <c r="K4" s="56">
        <v>2</v>
      </c>
      <c r="L4" s="56">
        <v>4800</v>
      </c>
      <c r="M4" s="56">
        <v>8</v>
      </c>
      <c r="N4" s="56">
        <v>990</v>
      </c>
      <c r="O4" s="56">
        <v>1</v>
      </c>
      <c r="P4" s="56">
        <v>580</v>
      </c>
      <c r="Q4" s="56">
        <v>2</v>
      </c>
      <c r="R4" s="56">
        <v>1520</v>
      </c>
      <c r="S4" s="56">
        <v>3</v>
      </c>
      <c r="T4" s="56"/>
      <c r="U4" s="56"/>
    </row>
    <row r="5" spans="1:21" x14ac:dyDescent="0.25">
      <c r="A5" s="68">
        <f t="shared" ref="A5:A34" si="0">A4+1</f>
        <v>3</v>
      </c>
      <c r="B5" s="56">
        <v>380</v>
      </c>
      <c r="C5" s="56">
        <v>2</v>
      </c>
      <c r="D5" s="56"/>
      <c r="E5" s="56"/>
      <c r="F5" s="56">
        <v>1840</v>
      </c>
      <c r="G5" s="56">
        <v>2</v>
      </c>
      <c r="H5" s="56"/>
      <c r="I5" s="56"/>
      <c r="J5" s="56">
        <v>4470</v>
      </c>
      <c r="K5" s="56">
        <v>5</v>
      </c>
      <c r="L5" s="56">
        <v>6670</v>
      </c>
      <c r="M5" s="56">
        <v>11</v>
      </c>
      <c r="N5" s="56">
        <v>2580</v>
      </c>
      <c r="O5" s="56">
        <v>7</v>
      </c>
      <c r="P5" s="56">
        <v>950</v>
      </c>
      <c r="Q5" s="56">
        <v>1</v>
      </c>
      <c r="R5" s="56">
        <v>1260</v>
      </c>
      <c r="S5" s="56">
        <v>4</v>
      </c>
      <c r="T5" s="56"/>
      <c r="U5" s="56"/>
    </row>
    <row r="6" spans="1:21" x14ac:dyDescent="0.25">
      <c r="A6" s="68">
        <f t="shared" si="0"/>
        <v>4</v>
      </c>
      <c r="B6" s="56">
        <v>380</v>
      </c>
      <c r="C6" s="56">
        <v>2</v>
      </c>
      <c r="D6" s="56"/>
      <c r="E6" s="56"/>
      <c r="F6" s="56">
        <v>990</v>
      </c>
      <c r="G6" s="56">
        <v>1</v>
      </c>
      <c r="H6" s="56"/>
      <c r="I6" s="56"/>
      <c r="J6" s="56">
        <v>440</v>
      </c>
      <c r="K6" s="56">
        <v>1</v>
      </c>
      <c r="L6" s="56">
        <v>3060</v>
      </c>
      <c r="M6" s="56">
        <v>5</v>
      </c>
      <c r="N6" s="56">
        <v>290</v>
      </c>
      <c r="O6" s="56">
        <v>1</v>
      </c>
      <c r="P6" s="56">
        <v>2530</v>
      </c>
      <c r="Q6" s="56">
        <v>12</v>
      </c>
      <c r="R6" s="56">
        <v>3500</v>
      </c>
      <c r="S6" s="56">
        <v>6</v>
      </c>
      <c r="T6" s="56"/>
      <c r="U6" s="56"/>
    </row>
    <row r="7" spans="1:21" x14ac:dyDescent="0.25">
      <c r="A7" s="68">
        <f t="shared" si="0"/>
        <v>5</v>
      </c>
      <c r="B7" s="56">
        <v>90</v>
      </c>
      <c r="C7" s="56">
        <v>1</v>
      </c>
      <c r="D7" s="56"/>
      <c r="E7" s="56"/>
      <c r="F7" s="56">
        <v>1100</v>
      </c>
      <c r="G7" s="56">
        <v>10</v>
      </c>
      <c r="H7" s="56"/>
      <c r="I7" s="56"/>
      <c r="J7" s="56">
        <f>3520-1650</f>
        <v>1870</v>
      </c>
      <c r="K7" s="56">
        <v>3</v>
      </c>
      <c r="L7" s="56">
        <v>3220</v>
      </c>
      <c r="M7" s="56">
        <v>4</v>
      </c>
      <c r="N7" s="56">
        <v>1090</v>
      </c>
      <c r="O7" s="56">
        <v>1</v>
      </c>
      <c r="P7" s="56">
        <v>740</v>
      </c>
      <c r="Q7" s="56">
        <v>6</v>
      </c>
      <c r="R7" s="56">
        <f>930+490</f>
        <v>1420</v>
      </c>
      <c r="S7" s="56">
        <v>3</v>
      </c>
      <c r="T7" s="56"/>
      <c r="U7" s="56"/>
    </row>
    <row r="8" spans="1:21" x14ac:dyDescent="0.25">
      <c r="A8" s="68">
        <f t="shared" si="0"/>
        <v>6</v>
      </c>
      <c r="B8" s="56">
        <v>950</v>
      </c>
      <c r="C8" s="56">
        <v>4</v>
      </c>
      <c r="D8" s="56"/>
      <c r="E8" s="56"/>
      <c r="F8" s="56">
        <v>1650</v>
      </c>
      <c r="G8" s="56">
        <v>1</v>
      </c>
      <c r="H8" s="56"/>
      <c r="I8" s="56"/>
      <c r="J8" s="56">
        <v>290</v>
      </c>
      <c r="K8" s="56">
        <v>1</v>
      </c>
      <c r="L8" s="56">
        <v>1180</v>
      </c>
      <c r="M8" s="56">
        <v>3</v>
      </c>
      <c r="N8" s="56">
        <v>690</v>
      </c>
      <c r="O8" s="56">
        <v>1</v>
      </c>
      <c r="P8" s="56">
        <v>2590</v>
      </c>
      <c r="Q8" s="56">
        <v>6</v>
      </c>
      <c r="R8" s="56">
        <v>490</v>
      </c>
      <c r="S8" s="56">
        <v>1</v>
      </c>
      <c r="T8" s="56"/>
      <c r="U8" s="56"/>
    </row>
    <row r="9" spans="1:21" x14ac:dyDescent="0.25">
      <c r="A9" s="68">
        <f t="shared" si="0"/>
        <v>7</v>
      </c>
      <c r="B9" s="56">
        <f>1440+190</f>
        <v>1630</v>
      </c>
      <c r="C9" s="56">
        <v>2</v>
      </c>
      <c r="D9" s="56"/>
      <c r="E9" s="56"/>
      <c r="F9" s="56">
        <v>1580</v>
      </c>
      <c r="G9" s="56">
        <v>2</v>
      </c>
      <c r="H9" s="56"/>
      <c r="I9" s="56"/>
      <c r="J9" s="56">
        <v>1090</v>
      </c>
      <c r="K9" s="56">
        <v>1</v>
      </c>
      <c r="L9" s="56">
        <v>770</v>
      </c>
      <c r="M9" s="56">
        <v>3</v>
      </c>
      <c r="N9" s="56">
        <v>390</v>
      </c>
      <c r="O9" s="56">
        <v>1</v>
      </c>
      <c r="P9" s="56">
        <v>3320</v>
      </c>
      <c r="Q9" s="56">
        <v>6</v>
      </c>
      <c r="R9" s="56">
        <v>450</v>
      </c>
      <c r="S9" s="56">
        <v>1</v>
      </c>
      <c r="T9" s="56"/>
      <c r="U9" s="56"/>
    </row>
    <row r="10" spans="1:21" x14ac:dyDescent="0.25">
      <c r="A10" s="68">
        <f t="shared" si="0"/>
        <v>8</v>
      </c>
      <c r="B10" s="56">
        <v>2500</v>
      </c>
      <c r="C10" s="56">
        <v>2</v>
      </c>
      <c r="D10" s="56"/>
      <c r="E10" s="56"/>
      <c r="F10" s="56">
        <v>1090</v>
      </c>
      <c r="G10" s="56">
        <v>1</v>
      </c>
      <c r="H10" s="56"/>
      <c r="I10" s="56"/>
      <c r="J10" s="56">
        <v>1870</v>
      </c>
      <c r="K10" s="56">
        <v>3</v>
      </c>
      <c r="L10" s="56">
        <v>1970</v>
      </c>
      <c r="M10" s="56">
        <v>4</v>
      </c>
      <c r="N10" s="56">
        <v>2180</v>
      </c>
      <c r="O10" s="56">
        <v>2</v>
      </c>
      <c r="P10" s="56">
        <v>290</v>
      </c>
      <c r="Q10" s="56">
        <v>1</v>
      </c>
      <c r="R10" s="56">
        <v>2540</v>
      </c>
      <c r="S10" s="56">
        <v>5</v>
      </c>
      <c r="T10" s="56"/>
      <c r="U10" s="56"/>
    </row>
    <row r="11" spans="1:21" x14ac:dyDescent="0.25">
      <c r="A11" s="68">
        <f t="shared" si="0"/>
        <v>9</v>
      </c>
      <c r="B11" s="56">
        <v>890</v>
      </c>
      <c r="C11" s="56">
        <v>1</v>
      </c>
      <c r="D11" s="56"/>
      <c r="E11" s="56"/>
      <c r="F11" s="56">
        <v>1090</v>
      </c>
      <c r="G11" s="56">
        <v>1</v>
      </c>
      <c r="H11" s="56"/>
      <c r="I11" s="56"/>
      <c r="J11" s="56">
        <f>490+390</f>
        <v>880</v>
      </c>
      <c r="K11" s="56">
        <v>2</v>
      </c>
      <c r="L11" s="56">
        <v>2440</v>
      </c>
      <c r="M11" s="56">
        <v>6</v>
      </c>
      <c r="N11" s="56">
        <v>390</v>
      </c>
      <c r="O11" s="56">
        <v>1</v>
      </c>
      <c r="P11" s="56">
        <v>390</v>
      </c>
      <c r="Q11" s="56">
        <v>1</v>
      </c>
      <c r="R11" s="56">
        <v>2900</v>
      </c>
      <c r="S11" s="56">
        <v>3</v>
      </c>
      <c r="T11" s="56"/>
      <c r="U11" s="56"/>
    </row>
    <row r="12" spans="1:21" x14ac:dyDescent="0.25">
      <c r="A12" s="68">
        <f t="shared" si="0"/>
        <v>10</v>
      </c>
      <c r="B12" s="56">
        <v>1250</v>
      </c>
      <c r="C12" s="56">
        <v>1</v>
      </c>
      <c r="D12" s="56"/>
      <c r="E12" s="56"/>
      <c r="F12" s="56">
        <v>5010</v>
      </c>
      <c r="G12" s="56">
        <v>5</v>
      </c>
      <c r="H12" s="56"/>
      <c r="I12" s="56"/>
      <c r="J12" s="56">
        <v>1090</v>
      </c>
      <c r="K12" s="56">
        <v>1</v>
      </c>
      <c r="L12" s="56">
        <v>1350</v>
      </c>
      <c r="M12" s="56">
        <v>1</v>
      </c>
      <c r="N12" s="56">
        <v>2370</v>
      </c>
      <c r="O12" s="56">
        <v>3</v>
      </c>
      <c r="P12" s="56">
        <v>480</v>
      </c>
      <c r="Q12" s="56">
        <v>2</v>
      </c>
      <c r="R12" s="56">
        <v>1570</v>
      </c>
      <c r="S12" s="56">
        <v>3</v>
      </c>
      <c r="T12" s="56"/>
      <c r="U12" s="56"/>
    </row>
    <row r="13" spans="1:21" x14ac:dyDescent="0.25">
      <c r="A13" s="68">
        <f t="shared" si="0"/>
        <v>11</v>
      </c>
      <c r="B13" s="56">
        <v>3180</v>
      </c>
      <c r="C13" s="56">
        <v>4</v>
      </c>
      <c r="D13" s="56"/>
      <c r="E13" s="56"/>
      <c r="F13" s="56">
        <v>1880</v>
      </c>
      <c r="G13" s="56">
        <v>2</v>
      </c>
      <c r="H13" s="56"/>
      <c r="I13" s="56"/>
      <c r="J13" s="56">
        <v>5010</v>
      </c>
      <c r="K13" s="56">
        <v>5</v>
      </c>
      <c r="L13" s="56">
        <v>1100</v>
      </c>
      <c r="M13" s="56">
        <v>1</v>
      </c>
      <c r="N13" s="56">
        <f>2470+690</f>
        <v>3160</v>
      </c>
      <c r="O13" s="56">
        <v>4</v>
      </c>
      <c r="P13" s="56">
        <v>1070</v>
      </c>
      <c r="Q13" s="56">
        <v>3</v>
      </c>
      <c r="R13" s="56">
        <v>3910</v>
      </c>
      <c r="S13" s="56">
        <v>5</v>
      </c>
      <c r="T13" s="56"/>
      <c r="U13" s="56"/>
    </row>
    <row r="14" spans="1:21" x14ac:dyDescent="0.25">
      <c r="A14" s="68">
        <f t="shared" si="0"/>
        <v>12</v>
      </c>
      <c r="B14" s="56">
        <v>390</v>
      </c>
      <c r="C14" s="56">
        <v>1</v>
      </c>
      <c r="D14" s="56"/>
      <c r="E14" s="56"/>
      <c r="F14" s="56">
        <v>2740</v>
      </c>
      <c r="G14" s="56">
        <v>8</v>
      </c>
      <c r="H14" s="56"/>
      <c r="I14" s="56"/>
      <c r="J14" s="56">
        <v>1080</v>
      </c>
      <c r="K14" s="56">
        <v>3</v>
      </c>
      <c r="L14" s="56">
        <f>490+390</f>
        <v>880</v>
      </c>
      <c r="M14" s="56">
        <v>2</v>
      </c>
      <c r="N14" s="56">
        <v>4850</v>
      </c>
      <c r="O14" s="56">
        <v>6</v>
      </c>
      <c r="P14" s="56">
        <v>190</v>
      </c>
      <c r="Q14" s="56">
        <v>1</v>
      </c>
      <c r="R14" s="56">
        <v>4080</v>
      </c>
      <c r="S14" s="56">
        <v>4</v>
      </c>
      <c r="T14" s="56"/>
      <c r="U14" s="56"/>
    </row>
    <row r="15" spans="1:21" x14ac:dyDescent="0.25">
      <c r="A15" s="68">
        <f t="shared" si="0"/>
        <v>13</v>
      </c>
      <c r="B15" s="56">
        <f>1620-90</f>
        <v>1530</v>
      </c>
      <c r="C15" s="56">
        <v>1</v>
      </c>
      <c r="D15" s="56"/>
      <c r="E15" s="56"/>
      <c r="F15" s="56">
        <v>880</v>
      </c>
      <c r="G15" s="56">
        <v>2</v>
      </c>
      <c r="H15" s="56"/>
      <c r="I15" s="56"/>
      <c r="J15" s="56"/>
      <c r="K15" s="56"/>
      <c r="L15" s="56">
        <v>1090</v>
      </c>
      <c r="M15" s="56">
        <v>1</v>
      </c>
      <c r="N15" s="56">
        <v>1250</v>
      </c>
      <c r="O15" s="56">
        <v>1</v>
      </c>
      <c r="P15" s="56">
        <v>1170</v>
      </c>
      <c r="Q15" s="56">
        <v>3</v>
      </c>
      <c r="R15" s="56">
        <v>1500</v>
      </c>
      <c r="S15" s="56">
        <v>1</v>
      </c>
      <c r="T15" s="56"/>
      <c r="U15" s="56"/>
    </row>
    <row r="16" spans="1:21" x14ac:dyDescent="0.25">
      <c r="A16" s="68">
        <f t="shared" si="0"/>
        <v>14</v>
      </c>
      <c r="B16" s="56">
        <v>10650</v>
      </c>
      <c r="C16" s="56">
        <v>21</v>
      </c>
      <c r="D16" s="56"/>
      <c r="E16" s="56"/>
      <c r="F16" s="56">
        <v>690</v>
      </c>
      <c r="G16" s="56">
        <v>1</v>
      </c>
      <c r="H16" s="56"/>
      <c r="I16" s="56"/>
      <c r="J16" s="56"/>
      <c r="K16" s="56"/>
      <c r="L16" s="56">
        <v>5010</v>
      </c>
      <c r="M16" s="56">
        <v>5</v>
      </c>
      <c r="N16" s="56">
        <v>2080</v>
      </c>
      <c r="O16" s="56">
        <v>2</v>
      </c>
      <c r="P16" s="56">
        <v>1620</v>
      </c>
      <c r="Q16" s="56">
        <v>8</v>
      </c>
      <c r="R16" s="56">
        <v>1000</v>
      </c>
      <c r="S16" s="56">
        <v>1</v>
      </c>
      <c r="T16" s="56"/>
      <c r="U16" s="56"/>
    </row>
    <row r="17" spans="1:21" x14ac:dyDescent="0.25">
      <c r="A17" s="68">
        <f t="shared" si="0"/>
        <v>15</v>
      </c>
      <c r="B17" s="56">
        <v>3200</v>
      </c>
      <c r="C17" s="56">
        <v>1</v>
      </c>
      <c r="D17" s="56"/>
      <c r="E17" s="56"/>
      <c r="F17" s="56">
        <f>490+390</f>
        <v>880</v>
      </c>
      <c r="G17" s="56">
        <v>2</v>
      </c>
      <c r="H17" s="56"/>
      <c r="I17" s="56"/>
      <c r="J17" s="56"/>
      <c r="K17" s="56"/>
      <c r="L17" s="56">
        <v>1080</v>
      </c>
      <c r="M17" s="56">
        <v>3</v>
      </c>
      <c r="N17" s="56"/>
      <c r="O17" s="56"/>
      <c r="P17" s="56">
        <v>10650</v>
      </c>
      <c r="Q17" s="56">
        <v>21</v>
      </c>
      <c r="R17" s="56">
        <v>1480</v>
      </c>
      <c r="S17" s="56">
        <v>3</v>
      </c>
      <c r="T17" s="56"/>
      <c r="U17" s="56"/>
    </row>
    <row r="18" spans="1:21" x14ac:dyDescent="0.25">
      <c r="A18" s="68">
        <f t="shared" si="0"/>
        <v>16</v>
      </c>
      <c r="B18" s="56">
        <v>650</v>
      </c>
      <c r="C18" s="56">
        <v>1</v>
      </c>
      <c r="D18" s="56"/>
      <c r="E18" s="56"/>
      <c r="F18" s="56">
        <v>1090</v>
      </c>
      <c r="G18" s="56">
        <v>1</v>
      </c>
      <c r="H18" s="56"/>
      <c r="I18" s="56"/>
      <c r="J18" s="56"/>
      <c r="K18" s="56"/>
      <c r="L18" s="56"/>
      <c r="M18" s="56"/>
      <c r="N18" s="56"/>
      <c r="O18" s="56"/>
      <c r="P18" s="56">
        <v>3200</v>
      </c>
      <c r="Q18" s="56">
        <v>7</v>
      </c>
      <c r="R18" s="56">
        <v>2590</v>
      </c>
      <c r="S18" s="56">
        <v>3</v>
      </c>
      <c r="T18" s="56"/>
      <c r="U18" s="56"/>
    </row>
    <row r="19" spans="1:21" x14ac:dyDescent="0.25">
      <c r="A19" s="68">
        <f t="shared" si="0"/>
        <v>17</v>
      </c>
      <c r="B19" s="56">
        <v>1650</v>
      </c>
      <c r="C19" s="56">
        <v>1</v>
      </c>
      <c r="D19" s="56"/>
      <c r="E19" s="56"/>
      <c r="F19" s="56">
        <v>5010</v>
      </c>
      <c r="G19" s="56">
        <v>5</v>
      </c>
      <c r="H19" s="56"/>
      <c r="I19" s="56"/>
      <c r="J19" s="56"/>
      <c r="K19" s="56"/>
      <c r="L19" s="56"/>
      <c r="M19" s="56"/>
      <c r="N19" s="56"/>
      <c r="O19" s="56"/>
      <c r="P19" s="56">
        <v>650</v>
      </c>
      <c r="Q19" s="56">
        <v>1</v>
      </c>
      <c r="R19" s="56">
        <v>90</v>
      </c>
      <c r="S19" s="56">
        <v>1</v>
      </c>
      <c r="T19" s="56"/>
      <c r="U19" s="56"/>
    </row>
    <row r="20" spans="1:21" x14ac:dyDescent="0.25">
      <c r="A20" s="68">
        <f t="shared" si="0"/>
        <v>18</v>
      </c>
      <c r="B20" s="56">
        <v>1470</v>
      </c>
      <c r="C20" s="56">
        <v>3</v>
      </c>
      <c r="D20" s="56"/>
      <c r="E20" s="56"/>
      <c r="F20" s="56">
        <v>1080</v>
      </c>
      <c r="G20" s="56">
        <v>3</v>
      </c>
      <c r="H20" s="56"/>
      <c r="I20" s="56"/>
      <c r="J20" s="56"/>
      <c r="K20" s="56"/>
      <c r="L20" s="56"/>
      <c r="M20" s="56"/>
      <c r="N20" s="56"/>
      <c r="O20" s="56"/>
      <c r="P20" s="56">
        <v>1650</v>
      </c>
      <c r="Q20" s="56">
        <v>6</v>
      </c>
      <c r="R20" s="56">
        <v>2930</v>
      </c>
      <c r="S20" s="56">
        <v>7</v>
      </c>
      <c r="T20" s="56"/>
      <c r="U20" s="56"/>
    </row>
    <row r="21" spans="1:21" x14ac:dyDescent="0.25">
      <c r="A21" s="68">
        <f t="shared" si="0"/>
        <v>19</v>
      </c>
      <c r="B21" s="56">
        <v>2260</v>
      </c>
      <c r="C21" s="56">
        <v>5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>
        <f>490+390</f>
        <v>880</v>
      </c>
      <c r="Q21" s="56">
        <v>2</v>
      </c>
      <c r="R21" s="56">
        <v>750</v>
      </c>
      <c r="S21" s="85">
        <v>5</v>
      </c>
      <c r="T21" s="56"/>
      <c r="U21" s="56"/>
    </row>
    <row r="22" spans="1:21" x14ac:dyDescent="0.25">
      <c r="A22" s="68">
        <f t="shared" si="0"/>
        <v>20</v>
      </c>
      <c r="B22" s="56">
        <v>390</v>
      </c>
      <c r="C22" s="56">
        <v>1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>
        <v>1370</v>
      </c>
      <c r="S22" s="85">
        <v>3</v>
      </c>
      <c r="T22" s="56"/>
      <c r="U22" s="56"/>
    </row>
    <row r="23" spans="1:21" x14ac:dyDescent="0.25">
      <c r="A23" s="68">
        <f t="shared" si="0"/>
        <v>21</v>
      </c>
      <c r="B23" s="56">
        <v>3200</v>
      </c>
      <c r="C23" s="56">
        <v>7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>
        <v>1940</v>
      </c>
      <c r="S23" s="85">
        <v>2</v>
      </c>
      <c r="T23" s="56"/>
      <c r="U23" s="56"/>
    </row>
    <row r="24" spans="1:21" x14ac:dyDescent="0.25">
      <c r="A24" s="68">
        <v>22</v>
      </c>
      <c r="B24" s="56">
        <v>650</v>
      </c>
      <c r="C24" s="56">
        <v>1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>
        <v>2030</v>
      </c>
      <c r="S24" s="85">
        <v>7</v>
      </c>
      <c r="T24" s="56"/>
      <c r="U24" s="56"/>
    </row>
    <row r="25" spans="1:21" x14ac:dyDescent="0.25">
      <c r="A25" s="68">
        <v>23</v>
      </c>
      <c r="B25" s="56">
        <v>1650</v>
      </c>
      <c r="C25" s="56">
        <v>6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>
        <f>490+390</f>
        <v>880</v>
      </c>
      <c r="S25" s="56">
        <v>2</v>
      </c>
      <c r="T25" s="56"/>
      <c r="U25" s="56"/>
    </row>
    <row r="26" spans="1:21" x14ac:dyDescent="0.25">
      <c r="A26" s="68">
        <v>24</v>
      </c>
      <c r="B26" s="56">
        <f>490+390</f>
        <v>880</v>
      </c>
      <c r="C26" s="56">
        <v>2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>
        <v>1090</v>
      </c>
      <c r="S26" s="56">
        <v>1</v>
      </c>
      <c r="T26" s="56"/>
      <c r="U26" s="56"/>
    </row>
    <row r="27" spans="1:21" x14ac:dyDescent="0.25">
      <c r="A27" s="68">
        <v>25</v>
      </c>
      <c r="B27" s="56">
        <v>1090</v>
      </c>
      <c r="C27" s="56">
        <v>1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>
        <v>5010</v>
      </c>
      <c r="S27" s="56">
        <v>5</v>
      </c>
      <c r="T27" s="56"/>
      <c r="U27" s="56"/>
    </row>
    <row r="28" spans="1:21" x14ac:dyDescent="0.25">
      <c r="A28" s="68">
        <f t="shared" si="0"/>
        <v>26</v>
      </c>
      <c r="B28" s="56">
        <v>5010</v>
      </c>
      <c r="C28" s="56">
        <v>5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>
        <v>1080</v>
      </c>
      <c r="S28" s="56">
        <v>3</v>
      </c>
      <c r="T28" s="56"/>
      <c r="U28" s="56"/>
    </row>
    <row r="29" spans="1:21" x14ac:dyDescent="0.25">
      <c r="A29" s="68">
        <f t="shared" si="0"/>
        <v>27</v>
      </c>
      <c r="B29" s="56">
        <v>1080</v>
      </c>
      <c r="C29" s="56">
        <v>3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spans="1:21" x14ac:dyDescent="0.25">
      <c r="A30" s="68">
        <f t="shared" si="0"/>
        <v>28</v>
      </c>
      <c r="B30" s="75">
        <v>2570</v>
      </c>
      <c r="C30" s="56">
        <v>14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spans="1:21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1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</row>
    <row r="35" spans="1:21" ht="15.75" thickBot="1" x14ac:dyDescent="0.3">
      <c r="A35" s="69"/>
      <c r="B35" s="58">
        <f>SUM(B3:B34)</f>
        <v>50720</v>
      </c>
      <c r="C35" s="58">
        <f t="shared" ref="C35:S35" si="1">SUM(C3:C34)</f>
        <v>95</v>
      </c>
      <c r="D35" s="58">
        <f t="shared" si="1"/>
        <v>0</v>
      </c>
      <c r="E35" s="58">
        <f t="shared" si="1"/>
        <v>0</v>
      </c>
      <c r="F35" s="58">
        <f t="shared" si="1"/>
        <v>31040</v>
      </c>
      <c r="G35" s="58">
        <f t="shared" si="1"/>
        <v>49</v>
      </c>
      <c r="H35" s="58">
        <f t="shared" si="1"/>
        <v>2090</v>
      </c>
      <c r="I35" s="58">
        <f>SUM(I3:I34)</f>
        <v>2</v>
      </c>
      <c r="J35" s="58">
        <f t="shared" si="1"/>
        <v>19260</v>
      </c>
      <c r="K35" s="58">
        <f t="shared" si="1"/>
        <v>28</v>
      </c>
      <c r="L35" s="58">
        <f t="shared" si="1"/>
        <v>35690</v>
      </c>
      <c r="M35" s="58">
        <f t="shared" si="1"/>
        <v>60</v>
      </c>
      <c r="N35" s="58">
        <f t="shared" si="1"/>
        <v>25320</v>
      </c>
      <c r="O35" s="58">
        <f t="shared" si="1"/>
        <v>35</v>
      </c>
      <c r="P35" s="58">
        <f t="shared" si="1"/>
        <v>33340</v>
      </c>
      <c r="Q35" s="58">
        <f t="shared" si="1"/>
        <v>90</v>
      </c>
      <c r="R35" s="58">
        <f t="shared" si="1"/>
        <v>48490</v>
      </c>
      <c r="S35" s="87">
        <f t="shared" si="1"/>
        <v>86</v>
      </c>
      <c r="T35" s="95">
        <f>SUM(T3:T34)</f>
        <v>0</v>
      </c>
      <c r="U35" s="96">
        <f>SUM(U3:U34)</f>
        <v>0</v>
      </c>
    </row>
    <row r="38" spans="1:21" ht="31.5" x14ac:dyDescent="0.25">
      <c r="B38" s="83" t="s">
        <v>35</v>
      </c>
      <c r="C38" s="93">
        <f>SUM(B35,D35,F35,H35,J35,L35,N35,P35,R35,T35)</f>
        <v>245950</v>
      </c>
    </row>
    <row r="39" spans="1:21" ht="31.5" x14ac:dyDescent="0.25">
      <c r="B39" s="83" t="s">
        <v>36</v>
      </c>
      <c r="C39" s="97">
        <f>SUM(C35,E35,G35,I35,K35,M35,O35,Q35,S35,U35)</f>
        <v>445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245950</v>
      </c>
    </row>
    <row r="42" spans="1:21" ht="18.75" x14ac:dyDescent="0.3">
      <c r="B42" s="82" t="s">
        <v>34</v>
      </c>
      <c r="C42" s="92">
        <f>C41-C38</f>
        <v>0</v>
      </c>
    </row>
    <row r="43" spans="1:21" ht="37.5" x14ac:dyDescent="0.3">
      <c r="B43" s="79" t="s">
        <v>58</v>
      </c>
      <c r="C43" s="91">
        <v>445</v>
      </c>
    </row>
    <row r="44" spans="1:21" ht="18.75" x14ac:dyDescent="0.3">
      <c r="B44" s="82" t="s">
        <v>34</v>
      </c>
      <c r="C44" s="92">
        <f>C43-C39</f>
        <v>0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0" zoomScaleNormal="8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T3" sqref="T3:U12"/>
    </sheetView>
  </sheetViews>
  <sheetFormatPr defaultRowHeight="15" x14ac:dyDescent="0.25"/>
  <cols>
    <col min="1" max="1" width="5.5703125" bestFit="1" customWidth="1"/>
    <col min="2" max="2" width="9" customWidth="1"/>
    <col min="3" max="3" width="9.5703125" customWidth="1"/>
    <col min="4" max="4" width="8.7109375" customWidth="1"/>
    <col min="5" max="5" width="5.140625" bestFit="1" customWidth="1"/>
    <col min="6" max="6" width="8.42578125" bestFit="1" customWidth="1"/>
    <col min="7" max="7" width="5.140625" bestFit="1" customWidth="1"/>
    <col min="8" max="8" width="9.42578125" customWidth="1"/>
    <col min="9" max="9" width="5.5703125" customWidth="1"/>
    <col min="10" max="10" width="8.140625" customWidth="1"/>
    <col min="11" max="11" width="5.140625" bestFit="1" customWidth="1"/>
    <col min="12" max="12" width="8.7109375" customWidth="1"/>
    <col min="13" max="13" width="5.140625" bestFit="1" customWidth="1"/>
    <col min="14" max="14" width="8.42578125" customWidth="1"/>
    <col min="15" max="15" width="5.140625" bestFit="1" customWidth="1"/>
    <col min="16" max="16" width="8.85546875" customWidth="1"/>
    <col min="17" max="17" width="5.7109375" bestFit="1" customWidth="1"/>
    <col min="18" max="18" width="8.28515625" customWidth="1"/>
    <col min="19" max="19" width="6" bestFit="1" customWidth="1"/>
    <col min="20" max="20" width="9.5703125" customWidth="1"/>
    <col min="21" max="21" width="5.7109375" bestFit="1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>
        <v>2360</v>
      </c>
      <c r="C3" s="56">
        <v>4</v>
      </c>
      <c r="D3" s="56">
        <v>1090</v>
      </c>
      <c r="E3" s="56">
        <v>1</v>
      </c>
      <c r="F3" s="59">
        <v>1150</v>
      </c>
      <c r="G3" s="59">
        <v>1</v>
      </c>
      <c r="H3" s="56"/>
      <c r="I3" s="56"/>
      <c r="J3" s="59">
        <v>1370</v>
      </c>
      <c r="K3" s="59">
        <v>3</v>
      </c>
      <c r="L3" s="56"/>
      <c r="M3" s="56"/>
      <c r="N3" s="59"/>
      <c r="O3" s="59"/>
      <c r="P3" s="56">
        <v>970</v>
      </c>
      <c r="Q3" s="56">
        <v>3</v>
      </c>
      <c r="R3" s="56">
        <v>3300</v>
      </c>
      <c r="S3" s="56">
        <v>3</v>
      </c>
      <c r="T3" s="56">
        <v>1420</v>
      </c>
      <c r="U3" s="56">
        <v>4</v>
      </c>
    </row>
    <row r="4" spans="1:21" x14ac:dyDescent="0.25">
      <c r="A4" s="68">
        <f>A3+1</f>
        <v>2</v>
      </c>
      <c r="B4" s="56">
        <v>3180</v>
      </c>
      <c r="C4" s="56">
        <v>3</v>
      </c>
      <c r="D4" s="56">
        <v>680</v>
      </c>
      <c r="E4" s="56">
        <v>2</v>
      </c>
      <c r="F4" s="59">
        <v>2690</v>
      </c>
      <c r="G4" s="59">
        <v>3</v>
      </c>
      <c r="H4" s="56"/>
      <c r="I4" s="56"/>
      <c r="J4" s="56">
        <v>930</v>
      </c>
      <c r="K4" s="56">
        <v>2</v>
      </c>
      <c r="L4" s="56"/>
      <c r="M4" s="56"/>
      <c r="N4" s="56"/>
      <c r="O4" s="56"/>
      <c r="P4" s="56">
        <v>680</v>
      </c>
      <c r="Q4" s="56">
        <v>2</v>
      </c>
      <c r="R4" s="56">
        <v>2160</v>
      </c>
      <c r="S4" s="56">
        <v>4</v>
      </c>
      <c r="T4" s="56">
        <v>4730</v>
      </c>
      <c r="U4" s="56">
        <v>5</v>
      </c>
    </row>
    <row r="5" spans="1:21" x14ac:dyDescent="0.25">
      <c r="A5" s="68">
        <f t="shared" ref="A5:A34" si="0">A4+1</f>
        <v>3</v>
      </c>
      <c r="B5" s="56">
        <v>590</v>
      </c>
      <c r="C5" s="56">
        <v>1</v>
      </c>
      <c r="D5" s="56">
        <v>890</v>
      </c>
      <c r="E5" s="56">
        <v>1</v>
      </c>
      <c r="F5" s="56">
        <v>2270</v>
      </c>
      <c r="G5" s="56">
        <v>3</v>
      </c>
      <c r="H5" s="56"/>
      <c r="I5" s="56"/>
      <c r="J5" s="56">
        <v>290</v>
      </c>
      <c r="K5" s="56">
        <v>1</v>
      </c>
      <c r="L5" s="56"/>
      <c r="M5" s="56"/>
      <c r="N5" s="56"/>
      <c r="O5" s="56"/>
      <c r="P5" s="56">
        <v>2570</v>
      </c>
      <c r="Q5" s="56">
        <v>4</v>
      </c>
      <c r="R5" s="56">
        <v>2670</v>
      </c>
      <c r="S5" s="56">
        <v>5</v>
      </c>
      <c r="T5" s="56">
        <v>580</v>
      </c>
      <c r="U5" s="56">
        <v>2</v>
      </c>
    </row>
    <row r="6" spans="1:21" x14ac:dyDescent="0.25">
      <c r="A6" s="68">
        <f t="shared" si="0"/>
        <v>4</v>
      </c>
      <c r="B6" s="56">
        <v>190</v>
      </c>
      <c r="C6" s="56">
        <v>1</v>
      </c>
      <c r="D6" s="56">
        <v>1280</v>
      </c>
      <c r="E6" s="56">
        <v>2</v>
      </c>
      <c r="F6" s="56">
        <v>1090</v>
      </c>
      <c r="G6" s="56">
        <v>1</v>
      </c>
      <c r="H6" s="56"/>
      <c r="I6" s="56"/>
      <c r="J6" s="56">
        <v>790</v>
      </c>
      <c r="K6" s="56">
        <v>1</v>
      </c>
      <c r="L6" s="56"/>
      <c r="M6" s="56"/>
      <c r="N6" s="56"/>
      <c r="O6" s="56"/>
      <c r="P6" s="56">
        <v>1330</v>
      </c>
      <c r="Q6" s="56">
        <v>3</v>
      </c>
      <c r="R6" s="56">
        <v>1140</v>
      </c>
      <c r="S6" s="56">
        <v>2</v>
      </c>
      <c r="T6" s="56">
        <v>580</v>
      </c>
      <c r="U6" s="56">
        <v>2</v>
      </c>
    </row>
    <row r="7" spans="1:21" x14ac:dyDescent="0.25">
      <c r="A7" s="68">
        <f t="shared" si="0"/>
        <v>5</v>
      </c>
      <c r="B7" s="56">
        <v>1100</v>
      </c>
      <c r="C7" s="56">
        <v>1</v>
      </c>
      <c r="D7" s="56">
        <v>990</v>
      </c>
      <c r="E7" s="56">
        <v>1</v>
      </c>
      <c r="F7" s="56">
        <v>680</v>
      </c>
      <c r="G7" s="56">
        <v>2</v>
      </c>
      <c r="H7" s="56"/>
      <c r="I7" s="56"/>
      <c r="J7" s="56">
        <f>790+790</f>
        <v>1580</v>
      </c>
      <c r="K7" s="56">
        <v>2</v>
      </c>
      <c r="L7" s="56"/>
      <c r="M7" s="56"/>
      <c r="N7" s="56"/>
      <c r="O7" s="56"/>
      <c r="P7" s="56">
        <v>290</v>
      </c>
      <c r="Q7" s="56">
        <v>1</v>
      </c>
      <c r="R7" s="56">
        <v>2580</v>
      </c>
      <c r="S7" s="56">
        <v>8</v>
      </c>
      <c r="T7" s="56">
        <v>1080</v>
      </c>
      <c r="U7" s="56">
        <v>2</v>
      </c>
    </row>
    <row r="8" spans="1:21" x14ac:dyDescent="0.25">
      <c r="A8" s="68">
        <f t="shared" si="0"/>
        <v>6</v>
      </c>
      <c r="B8" s="56">
        <v>1090</v>
      </c>
      <c r="C8" s="56">
        <v>1</v>
      </c>
      <c r="D8" s="56">
        <v>680</v>
      </c>
      <c r="E8" s="56">
        <v>2</v>
      </c>
      <c r="F8" s="56">
        <v>890</v>
      </c>
      <c r="G8" s="56">
        <v>1</v>
      </c>
      <c r="H8" s="56"/>
      <c r="I8" s="56"/>
      <c r="J8" s="56">
        <v>890</v>
      </c>
      <c r="K8" s="56">
        <v>1</v>
      </c>
      <c r="L8" s="56"/>
      <c r="M8" s="56"/>
      <c r="N8" s="56"/>
      <c r="O8" s="56"/>
      <c r="P8" s="56">
        <v>1140</v>
      </c>
      <c r="Q8" s="56">
        <v>2</v>
      </c>
      <c r="R8" s="56">
        <v>3170</v>
      </c>
      <c r="S8" s="56">
        <v>5</v>
      </c>
      <c r="T8" s="56">
        <v>2210</v>
      </c>
      <c r="U8" s="56">
        <v>4</v>
      </c>
    </row>
    <row r="9" spans="1:21" x14ac:dyDescent="0.25">
      <c r="A9" s="68">
        <f t="shared" si="0"/>
        <v>7</v>
      </c>
      <c r="B9" s="56">
        <v>680</v>
      </c>
      <c r="C9" s="56">
        <v>2</v>
      </c>
      <c r="D9" s="56">
        <v>890</v>
      </c>
      <c r="E9" s="56">
        <v>1</v>
      </c>
      <c r="F9" s="56">
        <v>1280</v>
      </c>
      <c r="G9" s="56">
        <v>2</v>
      </c>
      <c r="H9" s="56"/>
      <c r="I9" s="56"/>
      <c r="J9" s="56">
        <v>680</v>
      </c>
      <c r="K9" s="56">
        <v>2</v>
      </c>
      <c r="L9" s="56"/>
      <c r="M9" s="56"/>
      <c r="N9" s="56"/>
      <c r="O9" s="56"/>
      <c r="P9" s="56">
        <v>180</v>
      </c>
      <c r="Q9" s="56">
        <v>2</v>
      </c>
      <c r="R9" s="56">
        <v>2300</v>
      </c>
      <c r="S9" s="56">
        <v>2</v>
      </c>
      <c r="T9" s="56">
        <v>2140</v>
      </c>
      <c r="U9" s="56">
        <v>2</v>
      </c>
    </row>
    <row r="10" spans="1:21" x14ac:dyDescent="0.25">
      <c r="A10" s="68">
        <f t="shared" si="0"/>
        <v>8</v>
      </c>
      <c r="B10" s="56">
        <v>890</v>
      </c>
      <c r="C10" s="56">
        <v>1</v>
      </c>
      <c r="D10" s="56">
        <v>1280</v>
      </c>
      <c r="E10" s="56">
        <v>2</v>
      </c>
      <c r="F10" s="56">
        <v>990</v>
      </c>
      <c r="G10" s="56">
        <v>1</v>
      </c>
      <c r="H10" s="56"/>
      <c r="I10" s="56"/>
      <c r="J10" s="56">
        <v>890</v>
      </c>
      <c r="K10" s="56">
        <v>1</v>
      </c>
      <c r="L10" s="56"/>
      <c r="M10" s="56"/>
      <c r="N10" s="56"/>
      <c r="O10" s="56"/>
      <c r="P10" s="56">
        <v>3430</v>
      </c>
      <c r="Q10" s="56">
        <v>4</v>
      </c>
      <c r="R10" s="56">
        <v>850</v>
      </c>
      <c r="S10" s="56">
        <v>1</v>
      </c>
      <c r="T10" s="56">
        <v>2350</v>
      </c>
      <c r="U10" s="56">
        <v>2</v>
      </c>
    </row>
    <row r="11" spans="1:21" x14ac:dyDescent="0.25">
      <c r="A11" s="68">
        <f t="shared" si="0"/>
        <v>9</v>
      </c>
      <c r="B11" s="56">
        <v>1280</v>
      </c>
      <c r="C11" s="56">
        <v>2</v>
      </c>
      <c r="D11" s="56">
        <v>990</v>
      </c>
      <c r="E11" s="56">
        <v>1</v>
      </c>
      <c r="F11" s="56">
        <v>1220</v>
      </c>
      <c r="G11" s="56">
        <v>4</v>
      </c>
      <c r="H11" s="56"/>
      <c r="I11" s="56"/>
      <c r="J11" s="56">
        <v>1280</v>
      </c>
      <c r="K11" s="56">
        <v>4</v>
      </c>
      <c r="L11" s="56"/>
      <c r="M11" s="56"/>
      <c r="N11" s="56"/>
      <c r="O11" s="56"/>
      <c r="P11" s="56">
        <v>780</v>
      </c>
      <c r="Q11" s="56">
        <v>2</v>
      </c>
      <c r="R11" s="56">
        <v>1240</v>
      </c>
      <c r="S11" s="56">
        <v>2</v>
      </c>
      <c r="T11" s="56">
        <v>1210</v>
      </c>
      <c r="U11" s="56">
        <v>4</v>
      </c>
    </row>
    <row r="12" spans="1:21" x14ac:dyDescent="0.25">
      <c r="A12" s="68">
        <f t="shared" si="0"/>
        <v>10</v>
      </c>
      <c r="B12" s="56">
        <v>990</v>
      </c>
      <c r="C12" s="56">
        <v>1</v>
      </c>
      <c r="D12" s="56">
        <v>390</v>
      </c>
      <c r="E12" s="56">
        <v>1</v>
      </c>
      <c r="F12" s="56">
        <v>950</v>
      </c>
      <c r="G12" s="56">
        <v>1</v>
      </c>
      <c r="H12" s="56"/>
      <c r="I12" s="56"/>
      <c r="J12" s="56">
        <v>990</v>
      </c>
      <c r="K12" s="56">
        <v>1</v>
      </c>
      <c r="L12" s="56"/>
      <c r="M12" s="56"/>
      <c r="N12" s="56"/>
      <c r="O12" s="56"/>
      <c r="P12" s="56">
        <v>6030</v>
      </c>
      <c r="Q12" s="56">
        <v>15</v>
      </c>
      <c r="R12" s="56">
        <v>490</v>
      </c>
      <c r="S12" s="56">
        <v>1</v>
      </c>
      <c r="T12" s="56">
        <v>5340</v>
      </c>
      <c r="U12" s="56">
        <v>16</v>
      </c>
    </row>
    <row r="13" spans="1:21" x14ac:dyDescent="0.25">
      <c r="A13" s="68">
        <f t="shared" si="0"/>
        <v>11</v>
      </c>
      <c r="B13" s="56">
        <v>880</v>
      </c>
      <c r="C13" s="56">
        <v>2</v>
      </c>
      <c r="D13" s="56">
        <v>2260</v>
      </c>
      <c r="E13" s="56">
        <v>4</v>
      </c>
      <c r="F13" s="56">
        <v>390</v>
      </c>
      <c r="G13" s="56">
        <v>1</v>
      </c>
      <c r="H13" s="56"/>
      <c r="I13" s="56"/>
      <c r="J13" s="56">
        <v>1930</v>
      </c>
      <c r="K13" s="56">
        <v>3</v>
      </c>
      <c r="L13" s="56"/>
      <c r="M13" s="56"/>
      <c r="N13" s="56"/>
      <c r="O13" s="56"/>
      <c r="P13" s="56">
        <v>680</v>
      </c>
      <c r="Q13" s="56">
        <v>2</v>
      </c>
      <c r="R13" s="56">
        <v>680</v>
      </c>
      <c r="S13" s="56">
        <v>2</v>
      </c>
      <c r="T13" s="56">
        <v>750</v>
      </c>
      <c r="U13" s="56">
        <v>1</v>
      </c>
    </row>
    <row r="14" spans="1:21" x14ac:dyDescent="0.25">
      <c r="A14" s="68">
        <f t="shared" si="0"/>
        <v>12</v>
      </c>
      <c r="B14" s="56">
        <v>590</v>
      </c>
      <c r="C14" s="56">
        <v>1</v>
      </c>
      <c r="D14" s="56">
        <v>1020</v>
      </c>
      <c r="E14" s="56">
        <v>3</v>
      </c>
      <c r="F14" s="56">
        <v>2340</v>
      </c>
      <c r="G14" s="56">
        <v>2</v>
      </c>
      <c r="H14" s="56"/>
      <c r="I14" s="56"/>
      <c r="J14" s="56">
        <v>1750</v>
      </c>
      <c r="K14" s="56">
        <v>1</v>
      </c>
      <c r="L14" s="56"/>
      <c r="M14" s="56"/>
      <c r="N14" s="56"/>
      <c r="O14" s="56"/>
      <c r="P14" s="56">
        <v>890</v>
      </c>
      <c r="Q14" s="56">
        <v>1</v>
      </c>
      <c r="R14" s="56">
        <v>890</v>
      </c>
      <c r="S14" s="56">
        <v>1</v>
      </c>
      <c r="T14" s="56">
        <v>780</v>
      </c>
      <c r="U14" s="56">
        <v>2</v>
      </c>
    </row>
    <row r="15" spans="1:21" x14ac:dyDescent="0.25">
      <c r="A15" s="68">
        <f t="shared" si="0"/>
        <v>13</v>
      </c>
      <c r="B15" s="56">
        <v>390</v>
      </c>
      <c r="C15" s="56">
        <v>1</v>
      </c>
      <c r="D15" s="56">
        <v>2080</v>
      </c>
      <c r="E15" s="56">
        <v>3</v>
      </c>
      <c r="F15" s="56">
        <v>1100</v>
      </c>
      <c r="G15" s="56">
        <v>1</v>
      </c>
      <c r="H15" s="56"/>
      <c r="I15" s="56"/>
      <c r="J15" s="56">
        <v>2140</v>
      </c>
      <c r="K15" s="56">
        <v>2</v>
      </c>
      <c r="L15" s="56"/>
      <c r="M15" s="56"/>
      <c r="N15" s="56"/>
      <c r="O15" s="56"/>
      <c r="P15" s="56">
        <v>1280</v>
      </c>
      <c r="Q15" s="56">
        <v>2</v>
      </c>
      <c r="R15" s="56">
        <v>1280</v>
      </c>
      <c r="S15" s="56">
        <v>2</v>
      </c>
      <c r="T15" s="56">
        <v>1350</v>
      </c>
      <c r="U15" s="85">
        <v>1</v>
      </c>
    </row>
    <row r="16" spans="1:21" x14ac:dyDescent="0.25">
      <c r="A16" s="68">
        <f t="shared" si="0"/>
        <v>14</v>
      </c>
      <c r="B16" s="56">
        <v>990</v>
      </c>
      <c r="C16" s="56">
        <v>1</v>
      </c>
      <c r="D16" s="56">
        <v>2920</v>
      </c>
      <c r="E16" s="56">
        <v>3</v>
      </c>
      <c r="F16" s="56">
        <v>750</v>
      </c>
      <c r="G16" s="56">
        <v>1</v>
      </c>
      <c r="H16" s="56"/>
      <c r="I16" s="56"/>
      <c r="J16" s="56">
        <v>690</v>
      </c>
      <c r="K16" s="56">
        <v>1</v>
      </c>
      <c r="L16" s="56"/>
      <c r="M16" s="56"/>
      <c r="N16" s="56"/>
      <c r="O16" s="56"/>
      <c r="P16" s="56">
        <v>990</v>
      </c>
      <c r="Q16" s="56">
        <v>1</v>
      </c>
      <c r="R16" s="56">
        <v>990</v>
      </c>
      <c r="S16" s="56">
        <v>1</v>
      </c>
      <c r="T16" s="56">
        <v>750</v>
      </c>
      <c r="U16" s="56">
        <v>1</v>
      </c>
    </row>
    <row r="17" spans="1:21" x14ac:dyDescent="0.25">
      <c r="A17" s="68">
        <f t="shared" si="0"/>
        <v>15</v>
      </c>
      <c r="B17" s="56">
        <v>390</v>
      </c>
      <c r="C17" s="56">
        <v>1</v>
      </c>
      <c r="D17" s="56">
        <v>780</v>
      </c>
      <c r="E17" s="56">
        <v>2</v>
      </c>
      <c r="F17" s="56">
        <v>780</v>
      </c>
      <c r="G17" s="56">
        <v>2</v>
      </c>
      <c r="H17" s="56"/>
      <c r="I17" s="56"/>
      <c r="J17" s="56">
        <v>750</v>
      </c>
      <c r="K17" s="56">
        <v>1</v>
      </c>
      <c r="L17" s="56"/>
      <c r="M17" s="56"/>
      <c r="N17" s="56"/>
      <c r="O17" s="56"/>
      <c r="P17" s="56">
        <v>680</v>
      </c>
      <c r="Q17" s="56">
        <v>2</v>
      </c>
      <c r="R17" s="56">
        <v>1150</v>
      </c>
      <c r="S17" s="56">
        <v>1</v>
      </c>
      <c r="T17" s="56">
        <v>780</v>
      </c>
      <c r="U17" s="56">
        <v>2</v>
      </c>
    </row>
    <row r="18" spans="1:21" x14ac:dyDescent="0.25">
      <c r="A18" s="68">
        <f t="shared" si="0"/>
        <v>16</v>
      </c>
      <c r="B18" s="56">
        <v>290</v>
      </c>
      <c r="C18" s="56">
        <v>1</v>
      </c>
      <c r="D18" s="56">
        <v>2210</v>
      </c>
      <c r="E18" s="56">
        <v>2</v>
      </c>
      <c r="F18" s="56">
        <v>1350</v>
      </c>
      <c r="G18" s="85">
        <v>1</v>
      </c>
      <c r="H18" s="56"/>
      <c r="I18" s="56"/>
      <c r="J18" s="56">
        <v>780</v>
      </c>
      <c r="K18" s="56">
        <v>2</v>
      </c>
      <c r="L18" s="56"/>
      <c r="M18" s="56"/>
      <c r="N18" s="56"/>
      <c r="O18" s="56"/>
      <c r="P18" s="56">
        <v>390</v>
      </c>
      <c r="Q18" s="56">
        <v>1</v>
      </c>
      <c r="R18" s="56">
        <v>5030</v>
      </c>
      <c r="S18" s="56">
        <v>10</v>
      </c>
      <c r="T18" s="56">
        <v>1350</v>
      </c>
      <c r="U18" s="85">
        <v>1</v>
      </c>
    </row>
    <row r="19" spans="1:21" x14ac:dyDescent="0.25">
      <c r="A19" s="68">
        <f t="shared" si="0"/>
        <v>17</v>
      </c>
      <c r="B19" s="56">
        <v>2340</v>
      </c>
      <c r="C19" s="56">
        <v>2</v>
      </c>
      <c r="D19" s="56">
        <v>750</v>
      </c>
      <c r="E19" s="56">
        <v>1</v>
      </c>
      <c r="F19" s="56">
        <v>750</v>
      </c>
      <c r="G19" s="56">
        <v>1</v>
      </c>
      <c r="H19" s="56"/>
      <c r="I19" s="56"/>
      <c r="J19" s="56">
        <v>1350</v>
      </c>
      <c r="K19" s="85">
        <v>1</v>
      </c>
      <c r="L19" s="56"/>
      <c r="M19" s="56"/>
      <c r="N19" s="56"/>
      <c r="O19" s="56"/>
      <c r="P19" s="56">
        <v>280</v>
      </c>
      <c r="Q19" s="56">
        <v>2</v>
      </c>
      <c r="R19" s="56">
        <v>750</v>
      </c>
      <c r="S19" s="56">
        <v>1</v>
      </c>
      <c r="T19" s="56">
        <v>750</v>
      </c>
      <c r="U19" s="56">
        <v>1</v>
      </c>
    </row>
    <row r="20" spans="1:21" x14ac:dyDescent="0.25">
      <c r="A20" s="68">
        <f t="shared" si="0"/>
        <v>18</v>
      </c>
      <c r="B20" s="56">
        <v>190</v>
      </c>
      <c r="C20" s="56">
        <v>1</v>
      </c>
      <c r="D20" s="56">
        <v>780</v>
      </c>
      <c r="E20" s="56">
        <v>2</v>
      </c>
      <c r="F20" s="56">
        <v>780</v>
      </c>
      <c r="G20" s="56">
        <v>2</v>
      </c>
      <c r="H20" s="56"/>
      <c r="I20" s="56"/>
      <c r="J20" s="56">
        <v>750</v>
      </c>
      <c r="K20" s="56">
        <v>1</v>
      </c>
      <c r="L20" s="56"/>
      <c r="M20" s="56"/>
      <c r="N20" s="56"/>
      <c r="O20" s="56"/>
      <c r="P20" s="56">
        <v>1580</v>
      </c>
      <c r="Q20" s="56">
        <v>2</v>
      </c>
      <c r="R20" s="56">
        <v>780</v>
      </c>
      <c r="S20" s="56">
        <v>2</v>
      </c>
      <c r="T20" s="56">
        <v>780</v>
      </c>
      <c r="U20" s="56">
        <v>2</v>
      </c>
    </row>
    <row r="21" spans="1:21" x14ac:dyDescent="0.25">
      <c r="A21" s="68">
        <f t="shared" si="0"/>
        <v>19</v>
      </c>
      <c r="B21" s="56">
        <v>2340</v>
      </c>
      <c r="C21" s="56">
        <v>2</v>
      </c>
      <c r="D21" s="56">
        <v>1350</v>
      </c>
      <c r="E21" s="85">
        <v>1</v>
      </c>
      <c r="F21" s="56">
        <v>1350</v>
      </c>
      <c r="G21" s="85">
        <v>1</v>
      </c>
      <c r="H21" s="56"/>
      <c r="I21" s="56"/>
      <c r="J21" s="56">
        <v>780</v>
      </c>
      <c r="K21" s="56">
        <v>2</v>
      </c>
      <c r="L21" s="56"/>
      <c r="M21" s="56"/>
      <c r="N21" s="56"/>
      <c r="O21" s="56"/>
      <c r="P21" s="56">
        <v>1340</v>
      </c>
      <c r="Q21" s="56">
        <v>2</v>
      </c>
      <c r="R21" s="56">
        <v>1350</v>
      </c>
      <c r="S21" s="85">
        <v>1</v>
      </c>
      <c r="T21" s="56">
        <v>1350</v>
      </c>
      <c r="U21" s="85">
        <v>1</v>
      </c>
    </row>
    <row r="22" spans="1:21" x14ac:dyDescent="0.25">
      <c r="A22" s="68">
        <f t="shared" si="0"/>
        <v>20</v>
      </c>
      <c r="B22" s="56">
        <v>930</v>
      </c>
      <c r="C22" s="56">
        <v>2</v>
      </c>
      <c r="D22" s="56">
        <v>750</v>
      </c>
      <c r="E22" s="56">
        <v>1</v>
      </c>
      <c r="F22" s="56">
        <v>930</v>
      </c>
      <c r="G22" s="56">
        <v>2</v>
      </c>
      <c r="H22" s="56"/>
      <c r="I22" s="56"/>
      <c r="J22" s="56">
        <v>1350</v>
      </c>
      <c r="K22" s="85">
        <v>1</v>
      </c>
      <c r="L22" s="56"/>
      <c r="M22" s="56"/>
      <c r="N22" s="56"/>
      <c r="O22" s="56"/>
      <c r="P22" s="56">
        <v>90</v>
      </c>
      <c r="Q22" s="56">
        <v>1</v>
      </c>
      <c r="R22" s="56">
        <v>930</v>
      </c>
      <c r="S22" s="56">
        <v>2</v>
      </c>
      <c r="T22" s="56">
        <v>750</v>
      </c>
      <c r="U22" s="56">
        <v>1</v>
      </c>
    </row>
    <row r="23" spans="1:21" x14ac:dyDescent="0.25">
      <c r="A23" s="68">
        <f t="shared" si="0"/>
        <v>21</v>
      </c>
      <c r="B23" s="56">
        <v>290</v>
      </c>
      <c r="C23" s="56">
        <v>1</v>
      </c>
      <c r="D23" s="56">
        <v>780</v>
      </c>
      <c r="E23" s="56">
        <v>2</v>
      </c>
      <c r="F23" s="56">
        <v>290</v>
      </c>
      <c r="G23" s="56">
        <v>1</v>
      </c>
      <c r="H23" s="56"/>
      <c r="I23" s="56"/>
      <c r="J23" s="56">
        <v>1650</v>
      </c>
      <c r="K23" s="56">
        <v>1</v>
      </c>
      <c r="L23" s="56"/>
      <c r="M23" s="56"/>
      <c r="N23" s="56"/>
      <c r="O23" s="56"/>
      <c r="P23" s="56">
        <f>5350-420</f>
        <v>4930</v>
      </c>
      <c r="Q23" s="56">
        <v>11</v>
      </c>
      <c r="R23" s="56">
        <v>290</v>
      </c>
      <c r="S23" s="56">
        <v>1</v>
      </c>
      <c r="T23" s="56">
        <v>780</v>
      </c>
      <c r="U23" s="56">
        <v>2</v>
      </c>
    </row>
    <row r="24" spans="1:21" x14ac:dyDescent="0.25">
      <c r="A24" s="68">
        <v>22</v>
      </c>
      <c r="B24" s="56">
        <v>790</v>
      </c>
      <c r="C24" s="56">
        <v>1</v>
      </c>
      <c r="D24" s="56">
        <v>1380</v>
      </c>
      <c r="E24" s="85">
        <v>2</v>
      </c>
      <c r="F24" s="56">
        <v>790</v>
      </c>
      <c r="G24" s="56">
        <v>1</v>
      </c>
      <c r="H24" s="56"/>
      <c r="I24" s="56"/>
      <c r="J24" s="56">
        <v>930</v>
      </c>
      <c r="K24" s="56">
        <v>2</v>
      </c>
      <c r="L24" s="56"/>
      <c r="M24" s="56"/>
      <c r="N24" s="56"/>
      <c r="O24" s="56"/>
      <c r="P24" s="56">
        <v>560</v>
      </c>
      <c r="Q24" s="56">
        <v>4</v>
      </c>
      <c r="R24" s="56">
        <v>790</v>
      </c>
      <c r="S24" s="56">
        <v>1</v>
      </c>
      <c r="T24" s="56">
        <v>1350</v>
      </c>
      <c r="U24" s="85">
        <v>1</v>
      </c>
    </row>
    <row r="25" spans="1:21" x14ac:dyDescent="0.25">
      <c r="A25" s="68">
        <v>23</v>
      </c>
      <c r="B25" s="56">
        <v>930</v>
      </c>
      <c r="C25" s="56">
        <v>2</v>
      </c>
      <c r="D25" s="56">
        <v>11730</v>
      </c>
      <c r="E25" s="56">
        <v>27</v>
      </c>
      <c r="F25" s="56">
        <v>930</v>
      </c>
      <c r="G25" s="56">
        <v>2</v>
      </c>
      <c r="H25" s="56"/>
      <c r="I25" s="56"/>
      <c r="J25" s="56">
        <v>290</v>
      </c>
      <c r="K25" s="56">
        <v>1</v>
      </c>
      <c r="L25" s="56"/>
      <c r="M25" s="56"/>
      <c r="N25" s="56"/>
      <c r="O25" s="56"/>
      <c r="P25" s="56">
        <v>1560</v>
      </c>
      <c r="Q25" s="56">
        <v>5</v>
      </c>
      <c r="R25" s="56">
        <v>930</v>
      </c>
      <c r="S25" s="56">
        <v>2</v>
      </c>
      <c r="T25" s="56">
        <v>930</v>
      </c>
      <c r="U25" s="56">
        <v>2</v>
      </c>
    </row>
    <row r="26" spans="1:21" x14ac:dyDescent="0.25">
      <c r="A26" s="68">
        <v>24</v>
      </c>
      <c r="B26" s="56">
        <v>290</v>
      </c>
      <c r="C26" s="56">
        <v>1</v>
      </c>
      <c r="D26" s="56">
        <v>4450</v>
      </c>
      <c r="E26" s="56">
        <v>5</v>
      </c>
      <c r="F26" s="56">
        <v>290</v>
      </c>
      <c r="G26" s="56">
        <v>1</v>
      </c>
      <c r="H26" s="56"/>
      <c r="I26" s="56"/>
      <c r="J26" s="56">
        <v>790</v>
      </c>
      <c r="K26" s="56">
        <v>1</v>
      </c>
      <c r="L26" s="56"/>
      <c r="M26" s="56"/>
      <c r="N26" s="56"/>
      <c r="O26" s="56"/>
      <c r="P26" s="56">
        <v>15420</v>
      </c>
      <c r="Q26" s="56">
        <v>25</v>
      </c>
      <c r="R26" s="56">
        <v>290</v>
      </c>
      <c r="S26" s="56">
        <v>1</v>
      </c>
      <c r="T26" s="56">
        <v>290</v>
      </c>
      <c r="U26" s="56">
        <v>1</v>
      </c>
    </row>
    <row r="27" spans="1:21" x14ac:dyDescent="0.25">
      <c r="A27" s="68">
        <v>25</v>
      </c>
      <c r="B27" s="56">
        <v>790</v>
      </c>
      <c r="C27" s="56">
        <v>1</v>
      </c>
      <c r="D27" s="56">
        <v>1250</v>
      </c>
      <c r="E27" s="56">
        <v>1</v>
      </c>
      <c r="F27" s="56">
        <v>790</v>
      </c>
      <c r="G27" s="56">
        <v>1</v>
      </c>
      <c r="H27" s="56"/>
      <c r="I27" s="56"/>
      <c r="J27" s="56">
        <v>930</v>
      </c>
      <c r="K27" s="56">
        <v>2</v>
      </c>
      <c r="L27" s="56"/>
      <c r="M27" s="56"/>
      <c r="N27" s="56"/>
      <c r="O27" s="56"/>
      <c r="P27" s="56">
        <v>290</v>
      </c>
      <c r="Q27" s="56"/>
      <c r="R27" s="56">
        <v>790</v>
      </c>
      <c r="S27" s="56">
        <v>1</v>
      </c>
      <c r="T27" s="56">
        <v>790</v>
      </c>
      <c r="U27" s="56">
        <v>1</v>
      </c>
    </row>
    <row r="28" spans="1:21" x14ac:dyDescent="0.25">
      <c r="A28" s="68">
        <f t="shared" si="0"/>
        <v>26</v>
      </c>
      <c r="B28" s="56"/>
      <c r="C28" s="56"/>
      <c r="D28" s="56">
        <v>930</v>
      </c>
      <c r="E28" s="56">
        <v>2</v>
      </c>
      <c r="F28" s="56">
        <v>20290</v>
      </c>
      <c r="G28" s="56">
        <v>46</v>
      </c>
      <c r="H28" s="56"/>
      <c r="I28" s="56"/>
      <c r="J28" s="56">
        <v>4450</v>
      </c>
      <c r="K28" s="56">
        <v>5</v>
      </c>
      <c r="L28" s="56"/>
      <c r="M28" s="56"/>
      <c r="N28" s="56"/>
      <c r="O28" s="56"/>
      <c r="P28" s="56">
        <v>930</v>
      </c>
      <c r="Q28" s="56">
        <v>2</v>
      </c>
      <c r="R28" s="56">
        <v>930</v>
      </c>
      <c r="S28" s="56">
        <v>2</v>
      </c>
      <c r="T28" s="56">
        <v>930</v>
      </c>
      <c r="U28" s="56">
        <v>2</v>
      </c>
    </row>
    <row r="29" spans="1:21" x14ac:dyDescent="0.25">
      <c r="A29" s="68">
        <f t="shared" si="0"/>
        <v>27</v>
      </c>
      <c r="B29" s="56"/>
      <c r="C29" s="56"/>
      <c r="D29" s="56">
        <v>4450</v>
      </c>
      <c r="E29" s="56">
        <v>5</v>
      </c>
      <c r="F29" s="56"/>
      <c r="G29" s="56"/>
      <c r="H29" s="56"/>
      <c r="I29" s="56"/>
      <c r="J29" s="56">
        <v>1250</v>
      </c>
      <c r="K29" s="56">
        <v>1</v>
      </c>
      <c r="L29" s="56"/>
      <c r="M29" s="56"/>
      <c r="N29" s="56"/>
      <c r="O29" s="56"/>
      <c r="P29" s="56">
        <v>4450</v>
      </c>
      <c r="Q29" s="56">
        <v>5</v>
      </c>
      <c r="R29" s="56">
        <v>290</v>
      </c>
      <c r="S29" s="56">
        <v>1</v>
      </c>
      <c r="T29" s="56">
        <v>4450</v>
      </c>
      <c r="U29" s="56">
        <v>5</v>
      </c>
    </row>
    <row r="30" spans="1:21" x14ac:dyDescent="0.25">
      <c r="A30" s="68">
        <f t="shared" si="0"/>
        <v>28</v>
      </c>
      <c r="B30" s="75"/>
      <c r="C30" s="56"/>
      <c r="D30" s="56">
        <v>1250</v>
      </c>
      <c r="E30" s="56">
        <v>1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>
        <v>1250</v>
      </c>
      <c r="Q30" s="56">
        <v>1</v>
      </c>
      <c r="R30" s="56">
        <v>790</v>
      </c>
      <c r="S30" s="56">
        <v>1</v>
      </c>
      <c r="T30" s="56">
        <v>1250</v>
      </c>
      <c r="U30" s="56">
        <v>1</v>
      </c>
    </row>
    <row r="31" spans="1:21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>
        <v>12470</v>
      </c>
      <c r="U31" s="56">
        <v>31</v>
      </c>
    </row>
    <row r="32" spans="1:21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1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</row>
    <row r="35" spans="1:21" ht="15.75" thickBot="1" x14ac:dyDescent="0.3">
      <c r="A35" s="69"/>
      <c r="B35" s="58">
        <f>SUM(B3:B34)</f>
        <v>24770</v>
      </c>
      <c r="C35" s="58">
        <f t="shared" ref="C35:S35" si="1">SUM(C3:C34)</f>
        <v>37</v>
      </c>
      <c r="D35" s="58">
        <f t="shared" si="1"/>
        <v>50280</v>
      </c>
      <c r="E35" s="58">
        <f t="shared" si="1"/>
        <v>81</v>
      </c>
      <c r="F35" s="58">
        <f t="shared" si="1"/>
        <v>47110</v>
      </c>
      <c r="G35" s="58">
        <f t="shared" si="1"/>
        <v>85</v>
      </c>
      <c r="H35" s="58">
        <f t="shared" si="1"/>
        <v>0</v>
      </c>
      <c r="I35" s="58">
        <f>SUM(I3:I34)</f>
        <v>0</v>
      </c>
      <c r="J35" s="58">
        <f t="shared" si="1"/>
        <v>32250</v>
      </c>
      <c r="K35" s="58">
        <f t="shared" si="1"/>
        <v>46</v>
      </c>
      <c r="L35" s="58">
        <f t="shared" si="1"/>
        <v>0</v>
      </c>
      <c r="M35" s="58">
        <f t="shared" si="1"/>
        <v>0</v>
      </c>
      <c r="N35" s="58">
        <f t="shared" si="1"/>
        <v>0</v>
      </c>
      <c r="O35" s="58">
        <f t="shared" si="1"/>
        <v>0</v>
      </c>
      <c r="P35" s="58">
        <f t="shared" si="1"/>
        <v>54990</v>
      </c>
      <c r="Q35" s="58">
        <f t="shared" si="1"/>
        <v>107</v>
      </c>
      <c r="R35" s="58">
        <f t="shared" si="1"/>
        <v>38830</v>
      </c>
      <c r="S35" s="87">
        <f t="shared" si="1"/>
        <v>66</v>
      </c>
      <c r="T35" s="95">
        <f>SUM(T3:T34)</f>
        <v>54270</v>
      </c>
      <c r="U35" s="96">
        <f>SUM(U3:U34)</f>
        <v>102</v>
      </c>
    </row>
    <row r="38" spans="1:21" ht="31.5" x14ac:dyDescent="0.25">
      <c r="B38" s="83" t="s">
        <v>35</v>
      </c>
      <c r="C38" s="93">
        <f>SUM(B35,D35,F35,H35,J35,L35,N35,P35,R35,T35)</f>
        <v>302500</v>
      </c>
    </row>
    <row r="39" spans="1:21" ht="31.5" x14ac:dyDescent="0.25">
      <c r="B39" s="83" t="s">
        <v>36</v>
      </c>
      <c r="C39" s="97">
        <f>SUM(C35,E35,G35,I35,K35,M35,O35,Q35,S35,U35)</f>
        <v>524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302500</v>
      </c>
    </row>
    <row r="42" spans="1:21" ht="18.75" x14ac:dyDescent="0.3">
      <c r="B42" s="82" t="s">
        <v>34</v>
      </c>
      <c r="C42" s="92">
        <f>C41-C38</f>
        <v>0</v>
      </c>
    </row>
    <row r="43" spans="1:21" ht="37.5" x14ac:dyDescent="0.3">
      <c r="B43" s="79" t="s">
        <v>58</v>
      </c>
      <c r="C43" s="91">
        <v>524</v>
      </c>
    </row>
    <row r="44" spans="1:21" ht="18.75" x14ac:dyDescent="0.3">
      <c r="B44" s="82" t="s">
        <v>34</v>
      </c>
      <c r="C44" s="92">
        <f>C43-C39</f>
        <v>0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0" zoomScaleNormal="80" workbookViewId="0">
      <selection activeCell="I4" sqref="H4:I10"/>
    </sheetView>
  </sheetViews>
  <sheetFormatPr defaultRowHeight="15" x14ac:dyDescent="0.25"/>
  <cols>
    <col min="1" max="1" width="5.5703125" bestFit="1" customWidth="1"/>
    <col min="2" max="2" width="9" customWidth="1"/>
    <col min="3" max="3" width="9.5703125" customWidth="1"/>
    <col min="4" max="4" width="8.7109375" customWidth="1"/>
    <col min="5" max="5" width="5.140625" bestFit="1" customWidth="1"/>
    <col min="6" max="6" width="8.42578125" bestFit="1" customWidth="1"/>
    <col min="7" max="7" width="5.140625" bestFit="1" customWidth="1"/>
    <col min="8" max="8" width="9.42578125" customWidth="1"/>
    <col min="9" max="9" width="5.5703125" customWidth="1"/>
    <col min="10" max="10" width="8.140625" customWidth="1"/>
    <col min="11" max="11" width="5.140625" bestFit="1" customWidth="1"/>
    <col min="12" max="12" width="8.7109375" customWidth="1"/>
    <col min="13" max="13" width="5.140625" bestFit="1" customWidth="1"/>
    <col min="14" max="14" width="8.42578125" customWidth="1"/>
    <col min="15" max="15" width="5.140625" bestFit="1" customWidth="1"/>
    <col min="16" max="16" width="8.85546875" customWidth="1"/>
    <col min="17" max="17" width="5.7109375" bestFit="1" customWidth="1"/>
    <col min="18" max="18" width="8.28515625" customWidth="1"/>
    <col min="19" max="19" width="6" bestFit="1" customWidth="1"/>
    <col min="20" max="20" width="9.5703125" customWidth="1"/>
    <col min="21" max="21" width="5.7109375" bestFit="1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>
        <v>1380</v>
      </c>
      <c r="C3" s="56">
        <v>2</v>
      </c>
      <c r="D3" s="56">
        <v>1380</v>
      </c>
      <c r="E3" s="56">
        <v>2</v>
      </c>
      <c r="F3" s="59"/>
      <c r="G3" s="59"/>
      <c r="H3" s="56">
        <v>790</v>
      </c>
      <c r="I3" s="56">
        <v>1</v>
      </c>
      <c r="J3" s="59">
        <v>2560</v>
      </c>
      <c r="K3" s="59">
        <v>4</v>
      </c>
      <c r="L3" s="56">
        <v>1380</v>
      </c>
      <c r="M3" s="56">
        <v>2</v>
      </c>
      <c r="N3" s="56">
        <v>1380</v>
      </c>
      <c r="O3" s="56">
        <v>2</v>
      </c>
      <c r="P3" s="56">
        <v>390</v>
      </c>
      <c r="Q3" s="56">
        <v>1</v>
      </c>
      <c r="R3" s="56">
        <v>1380</v>
      </c>
      <c r="S3" s="56">
        <v>2</v>
      </c>
      <c r="T3" s="56">
        <v>1380</v>
      </c>
      <c r="U3" s="56">
        <v>2</v>
      </c>
    </row>
    <row r="4" spans="1:21" x14ac:dyDescent="0.25">
      <c r="A4" s="68">
        <f>A3+1</f>
        <v>2</v>
      </c>
      <c r="B4" s="56">
        <v>1700</v>
      </c>
      <c r="C4" s="56">
        <v>2</v>
      </c>
      <c r="D4" s="56">
        <v>1700</v>
      </c>
      <c r="E4" s="56">
        <v>2</v>
      </c>
      <c r="F4" s="59"/>
      <c r="G4" s="59"/>
      <c r="H4" s="56">
        <v>2140</v>
      </c>
      <c r="I4" s="56">
        <v>2</v>
      </c>
      <c r="J4" s="56">
        <v>1380</v>
      </c>
      <c r="K4" s="56">
        <v>2</v>
      </c>
      <c r="L4" s="56">
        <v>1700</v>
      </c>
      <c r="M4" s="56">
        <v>2</v>
      </c>
      <c r="N4" s="56">
        <v>1700</v>
      </c>
      <c r="O4" s="56">
        <v>2</v>
      </c>
      <c r="P4" s="56">
        <v>90</v>
      </c>
      <c r="Q4" s="56">
        <v>1</v>
      </c>
      <c r="R4" s="56">
        <v>1700</v>
      </c>
      <c r="S4" s="56">
        <v>2</v>
      </c>
      <c r="T4" s="56">
        <v>1700</v>
      </c>
      <c r="U4" s="56">
        <v>2</v>
      </c>
    </row>
    <row r="5" spans="1:21" x14ac:dyDescent="0.25">
      <c r="A5" s="68">
        <f t="shared" ref="A5:A34" si="0">A4+1</f>
        <v>3</v>
      </c>
      <c r="B5" s="56">
        <v>240</v>
      </c>
      <c r="C5" s="56">
        <v>1</v>
      </c>
      <c r="D5" s="56">
        <v>240</v>
      </c>
      <c r="E5" s="56">
        <v>1</v>
      </c>
      <c r="F5" s="56"/>
      <c r="G5" s="56"/>
      <c r="H5" s="56">
        <v>1420</v>
      </c>
      <c r="I5" s="56">
        <v>4</v>
      </c>
      <c r="J5" s="56">
        <v>2110</v>
      </c>
      <c r="K5" s="56">
        <v>5</v>
      </c>
      <c r="L5" s="56">
        <v>240</v>
      </c>
      <c r="M5" s="56">
        <v>1</v>
      </c>
      <c r="N5" s="56">
        <v>240</v>
      </c>
      <c r="O5" s="56">
        <v>1</v>
      </c>
      <c r="P5" s="56">
        <v>1790</v>
      </c>
      <c r="Q5" s="56">
        <v>2</v>
      </c>
      <c r="R5" s="56">
        <v>240</v>
      </c>
      <c r="S5" s="56">
        <v>1</v>
      </c>
      <c r="T5" s="56">
        <v>240</v>
      </c>
      <c r="U5" s="56">
        <v>1</v>
      </c>
    </row>
    <row r="6" spans="1:21" x14ac:dyDescent="0.25">
      <c r="A6" s="68">
        <f t="shared" si="0"/>
        <v>4</v>
      </c>
      <c r="B6" s="56">
        <v>3460</v>
      </c>
      <c r="C6" s="56">
        <v>5</v>
      </c>
      <c r="D6" s="56">
        <v>3460</v>
      </c>
      <c r="E6" s="56">
        <v>5</v>
      </c>
      <c r="F6" s="56"/>
      <c r="G6" s="56"/>
      <c r="H6" s="56">
        <v>4730</v>
      </c>
      <c r="I6" s="56">
        <v>5</v>
      </c>
      <c r="J6" s="56">
        <v>1420</v>
      </c>
      <c r="K6" s="56">
        <v>4</v>
      </c>
      <c r="L6" s="56">
        <v>3460</v>
      </c>
      <c r="M6" s="56">
        <v>5</v>
      </c>
      <c r="N6" s="56">
        <v>3460</v>
      </c>
      <c r="O6" s="56">
        <v>5</v>
      </c>
      <c r="P6" s="56">
        <f>380+90</f>
        <v>470</v>
      </c>
      <c r="Q6" s="56">
        <v>3</v>
      </c>
      <c r="R6" s="56">
        <v>3460</v>
      </c>
      <c r="S6" s="56">
        <v>5</v>
      </c>
      <c r="T6" s="56">
        <v>3460</v>
      </c>
      <c r="U6" s="56">
        <v>5</v>
      </c>
    </row>
    <row r="7" spans="1:21" x14ac:dyDescent="0.25">
      <c r="A7" s="68">
        <f t="shared" si="0"/>
        <v>5</v>
      </c>
      <c r="B7" s="56">
        <v>4220</v>
      </c>
      <c r="C7" s="56">
        <v>8</v>
      </c>
      <c r="D7" s="56">
        <v>4220</v>
      </c>
      <c r="E7" s="56">
        <v>8</v>
      </c>
      <c r="F7" s="56"/>
      <c r="G7" s="56"/>
      <c r="H7" s="56">
        <v>580</v>
      </c>
      <c r="I7" s="56">
        <v>2</v>
      </c>
      <c r="J7" s="56">
        <v>4730</v>
      </c>
      <c r="K7" s="56">
        <v>5</v>
      </c>
      <c r="L7" s="56">
        <v>4220</v>
      </c>
      <c r="M7" s="56">
        <v>8</v>
      </c>
      <c r="N7" s="56">
        <v>4220</v>
      </c>
      <c r="O7" s="56">
        <v>8</v>
      </c>
      <c r="P7" s="56">
        <v>3440</v>
      </c>
      <c r="Q7" s="56">
        <v>4</v>
      </c>
      <c r="R7" s="56">
        <v>4220</v>
      </c>
      <c r="S7" s="56">
        <v>8</v>
      </c>
      <c r="T7" s="56">
        <v>4220</v>
      </c>
      <c r="U7" s="56">
        <v>8</v>
      </c>
    </row>
    <row r="8" spans="1:21" x14ac:dyDescent="0.25">
      <c r="A8" s="68">
        <f t="shared" si="0"/>
        <v>6</v>
      </c>
      <c r="B8" s="56">
        <v>780</v>
      </c>
      <c r="C8" s="56">
        <v>2</v>
      </c>
      <c r="D8" s="56">
        <v>780</v>
      </c>
      <c r="E8" s="56">
        <v>2</v>
      </c>
      <c r="F8" s="56"/>
      <c r="G8" s="56"/>
      <c r="H8" s="56">
        <v>580</v>
      </c>
      <c r="I8" s="56">
        <v>2</v>
      </c>
      <c r="J8" s="56">
        <v>580</v>
      </c>
      <c r="K8" s="56">
        <v>2</v>
      </c>
      <c r="L8" s="56">
        <v>780</v>
      </c>
      <c r="M8" s="56">
        <v>2</v>
      </c>
      <c r="N8" s="56">
        <v>780</v>
      </c>
      <c r="O8" s="56">
        <v>2</v>
      </c>
      <c r="P8" s="56">
        <v>860</v>
      </c>
      <c r="Q8" s="56">
        <v>4</v>
      </c>
      <c r="R8" s="56">
        <v>780</v>
      </c>
      <c r="S8" s="56">
        <v>2</v>
      </c>
      <c r="T8" s="56">
        <v>780</v>
      </c>
      <c r="U8" s="56">
        <v>2</v>
      </c>
    </row>
    <row r="9" spans="1:21" x14ac:dyDescent="0.25">
      <c r="A9" s="68">
        <f t="shared" si="0"/>
        <v>7</v>
      </c>
      <c r="B9" s="56">
        <v>5000</v>
      </c>
      <c r="C9" s="56">
        <v>10</v>
      </c>
      <c r="D9" s="56">
        <v>5000</v>
      </c>
      <c r="E9" s="56">
        <v>10</v>
      </c>
      <c r="F9" s="56"/>
      <c r="G9" s="56"/>
      <c r="H9" s="56">
        <v>1080</v>
      </c>
      <c r="I9" s="56">
        <v>2</v>
      </c>
      <c r="J9" s="56">
        <v>580</v>
      </c>
      <c r="K9" s="56">
        <v>2</v>
      </c>
      <c r="L9" s="56">
        <v>5000</v>
      </c>
      <c r="M9" s="56">
        <v>10</v>
      </c>
      <c r="N9" s="56">
        <v>5000</v>
      </c>
      <c r="O9" s="56">
        <v>10</v>
      </c>
      <c r="P9" s="56">
        <v>1420</v>
      </c>
      <c r="Q9" s="56">
        <v>4</v>
      </c>
      <c r="R9" s="56">
        <v>5000</v>
      </c>
      <c r="S9" s="56">
        <v>10</v>
      </c>
      <c r="T9" s="56">
        <v>5000</v>
      </c>
      <c r="U9" s="56">
        <v>10</v>
      </c>
    </row>
    <row r="10" spans="1:21" x14ac:dyDescent="0.25">
      <c r="A10" s="68">
        <f t="shared" si="0"/>
        <v>8</v>
      </c>
      <c r="B10" s="56">
        <v>1420</v>
      </c>
      <c r="C10" s="56">
        <v>4</v>
      </c>
      <c r="D10" s="56">
        <v>1420</v>
      </c>
      <c r="E10" s="56">
        <v>4</v>
      </c>
      <c r="F10" s="56"/>
      <c r="G10" s="56"/>
      <c r="H10" s="56">
        <v>2210</v>
      </c>
      <c r="I10" s="56">
        <v>4</v>
      </c>
      <c r="J10" s="56">
        <v>1080</v>
      </c>
      <c r="K10" s="56">
        <v>2</v>
      </c>
      <c r="L10" s="56">
        <v>1420</v>
      </c>
      <c r="M10" s="56">
        <v>4</v>
      </c>
      <c r="N10" s="56">
        <v>1420</v>
      </c>
      <c r="O10" s="56">
        <v>4</v>
      </c>
      <c r="P10" s="56">
        <v>4730</v>
      </c>
      <c r="Q10" s="56">
        <v>5</v>
      </c>
      <c r="R10" s="56">
        <v>1420</v>
      </c>
      <c r="S10" s="56">
        <v>4</v>
      </c>
      <c r="T10" s="56">
        <v>1420</v>
      </c>
      <c r="U10" s="56">
        <v>4</v>
      </c>
    </row>
    <row r="11" spans="1:21" x14ac:dyDescent="0.25">
      <c r="A11" s="68">
        <f t="shared" si="0"/>
        <v>9</v>
      </c>
      <c r="B11" s="56">
        <v>4730</v>
      </c>
      <c r="C11" s="56">
        <v>5</v>
      </c>
      <c r="D11" s="56">
        <v>4730</v>
      </c>
      <c r="E11" s="56">
        <v>5</v>
      </c>
      <c r="F11" s="56"/>
      <c r="G11" s="56"/>
      <c r="H11" s="56">
        <v>2140</v>
      </c>
      <c r="I11" s="56">
        <v>2</v>
      </c>
      <c r="J11" s="56">
        <v>2210</v>
      </c>
      <c r="K11" s="56">
        <v>4</v>
      </c>
      <c r="L11" s="56">
        <v>4730</v>
      </c>
      <c r="M11" s="56">
        <v>5</v>
      </c>
      <c r="N11" s="56">
        <v>4730</v>
      </c>
      <c r="O11" s="56">
        <v>5</v>
      </c>
      <c r="P11" s="56">
        <v>580</v>
      </c>
      <c r="Q11" s="56">
        <v>2</v>
      </c>
      <c r="R11" s="56">
        <v>4730</v>
      </c>
      <c r="S11" s="56">
        <v>5</v>
      </c>
      <c r="T11" s="56">
        <v>4730</v>
      </c>
      <c r="U11" s="56">
        <v>5</v>
      </c>
    </row>
    <row r="12" spans="1:21" x14ac:dyDescent="0.25">
      <c r="A12" s="68">
        <f t="shared" si="0"/>
        <v>10</v>
      </c>
      <c r="B12" s="56">
        <v>580</v>
      </c>
      <c r="C12" s="56">
        <v>2</v>
      </c>
      <c r="D12" s="56">
        <v>580</v>
      </c>
      <c r="E12" s="56">
        <v>2</v>
      </c>
      <c r="F12" s="56"/>
      <c r="G12" s="56"/>
      <c r="H12" s="56">
        <v>2350</v>
      </c>
      <c r="I12" s="56">
        <v>2</v>
      </c>
      <c r="J12" s="56">
        <v>2140</v>
      </c>
      <c r="K12" s="56">
        <v>2</v>
      </c>
      <c r="L12" s="56">
        <v>580</v>
      </c>
      <c r="M12" s="56">
        <v>2</v>
      </c>
      <c r="N12" s="56">
        <v>580</v>
      </c>
      <c r="O12" s="56">
        <v>2</v>
      </c>
      <c r="P12" s="56">
        <v>580</v>
      </c>
      <c r="Q12" s="56">
        <v>2</v>
      </c>
      <c r="R12" s="56">
        <v>580</v>
      </c>
      <c r="S12" s="56">
        <v>2</v>
      </c>
      <c r="T12" s="56">
        <v>580</v>
      </c>
      <c r="U12" s="56">
        <v>2</v>
      </c>
    </row>
    <row r="13" spans="1:21" x14ac:dyDescent="0.25">
      <c r="A13" s="68">
        <f t="shared" si="0"/>
        <v>11</v>
      </c>
      <c r="B13" s="56">
        <v>580</v>
      </c>
      <c r="C13" s="56">
        <v>2</v>
      </c>
      <c r="D13" s="56">
        <v>580</v>
      </c>
      <c r="E13" s="56">
        <v>2</v>
      </c>
      <c r="F13" s="56"/>
      <c r="G13" s="56"/>
      <c r="H13" s="56">
        <v>1210</v>
      </c>
      <c r="I13" s="56">
        <v>4</v>
      </c>
      <c r="J13" s="56">
        <v>2350</v>
      </c>
      <c r="K13" s="56">
        <v>2</v>
      </c>
      <c r="L13" s="56">
        <v>580</v>
      </c>
      <c r="M13" s="56">
        <v>2</v>
      </c>
      <c r="N13" s="56">
        <v>580</v>
      </c>
      <c r="O13" s="56">
        <v>2</v>
      </c>
      <c r="P13" s="56">
        <v>1080</v>
      </c>
      <c r="Q13" s="56">
        <v>2</v>
      </c>
      <c r="R13" s="56">
        <v>580</v>
      </c>
      <c r="S13" s="56">
        <v>2</v>
      </c>
      <c r="T13" s="56">
        <v>580</v>
      </c>
      <c r="U13" s="56">
        <v>2</v>
      </c>
    </row>
    <row r="14" spans="1:21" x14ac:dyDescent="0.25">
      <c r="A14" s="68">
        <f t="shared" si="0"/>
        <v>12</v>
      </c>
      <c r="B14" s="56">
        <v>1080</v>
      </c>
      <c r="C14" s="56">
        <v>2</v>
      </c>
      <c r="D14" s="56">
        <v>1080</v>
      </c>
      <c r="E14" s="56">
        <v>2</v>
      </c>
      <c r="F14" s="56"/>
      <c r="G14" s="56"/>
      <c r="H14" s="56">
        <v>5340</v>
      </c>
      <c r="I14" s="56">
        <v>16</v>
      </c>
      <c r="J14" s="56">
        <v>1210</v>
      </c>
      <c r="K14" s="56">
        <v>4</v>
      </c>
      <c r="L14" s="56">
        <v>1080</v>
      </c>
      <c r="M14" s="56">
        <v>2</v>
      </c>
      <c r="N14" s="56">
        <v>1080</v>
      </c>
      <c r="O14" s="56">
        <v>2</v>
      </c>
      <c r="P14" s="56">
        <v>2210</v>
      </c>
      <c r="Q14" s="56">
        <v>4</v>
      </c>
      <c r="R14" s="56">
        <v>1080</v>
      </c>
      <c r="S14" s="56">
        <v>2</v>
      </c>
      <c r="T14" s="56">
        <v>1080</v>
      </c>
      <c r="U14" s="56">
        <v>2</v>
      </c>
    </row>
    <row r="15" spans="1:21" x14ac:dyDescent="0.25">
      <c r="A15" s="68">
        <f t="shared" si="0"/>
        <v>13</v>
      </c>
      <c r="B15" s="56">
        <v>2210</v>
      </c>
      <c r="C15" s="56">
        <v>4</v>
      </c>
      <c r="D15" s="56">
        <v>2210</v>
      </c>
      <c r="E15" s="56">
        <v>2</v>
      </c>
      <c r="F15" s="56"/>
      <c r="G15" s="56"/>
      <c r="H15" s="56">
        <v>1420</v>
      </c>
      <c r="I15" s="56">
        <v>4</v>
      </c>
      <c r="J15" s="56">
        <v>5340</v>
      </c>
      <c r="K15" s="56">
        <v>16</v>
      </c>
      <c r="L15" s="56">
        <v>2210</v>
      </c>
      <c r="M15" s="56">
        <v>4</v>
      </c>
      <c r="N15" s="56">
        <v>2210</v>
      </c>
      <c r="O15" s="56">
        <v>4</v>
      </c>
      <c r="P15" s="56">
        <v>2140</v>
      </c>
      <c r="Q15" s="56">
        <v>2</v>
      </c>
      <c r="R15" s="56">
        <v>2210</v>
      </c>
      <c r="S15" s="56">
        <v>4</v>
      </c>
      <c r="T15" s="56">
        <v>2210</v>
      </c>
      <c r="U15" s="56">
        <v>4</v>
      </c>
    </row>
    <row r="16" spans="1:21" x14ac:dyDescent="0.25">
      <c r="A16" s="68">
        <f t="shared" si="0"/>
        <v>14</v>
      </c>
      <c r="B16" s="56">
        <v>2140</v>
      </c>
      <c r="C16" s="56">
        <v>2</v>
      </c>
      <c r="D16" s="56">
        <v>2140</v>
      </c>
      <c r="E16" s="56">
        <v>2</v>
      </c>
      <c r="F16" s="56"/>
      <c r="G16" s="56"/>
      <c r="H16" s="56">
        <v>4730</v>
      </c>
      <c r="I16" s="56">
        <v>5</v>
      </c>
      <c r="J16" s="56"/>
      <c r="K16" s="56"/>
      <c r="L16" s="56">
        <v>2140</v>
      </c>
      <c r="M16" s="56">
        <v>2</v>
      </c>
      <c r="N16" s="56">
        <v>2140</v>
      </c>
      <c r="O16" s="56">
        <v>2</v>
      </c>
      <c r="P16" s="56">
        <v>2350</v>
      </c>
      <c r="Q16" s="56">
        <v>2</v>
      </c>
      <c r="R16" s="56">
        <v>2140</v>
      </c>
      <c r="S16" s="56">
        <v>2</v>
      </c>
      <c r="T16" s="56">
        <v>2140</v>
      </c>
      <c r="U16" s="56">
        <v>2</v>
      </c>
    </row>
    <row r="17" spans="1:21" x14ac:dyDescent="0.25">
      <c r="A17" s="68">
        <f t="shared" si="0"/>
        <v>15</v>
      </c>
      <c r="B17" s="56">
        <v>2350</v>
      </c>
      <c r="C17" s="56">
        <v>2</v>
      </c>
      <c r="D17" s="56">
        <v>2350</v>
      </c>
      <c r="E17" s="56">
        <v>1</v>
      </c>
      <c r="F17" s="56"/>
      <c r="G17" s="56"/>
      <c r="H17" s="56">
        <v>580</v>
      </c>
      <c r="I17" s="56">
        <v>2</v>
      </c>
      <c r="J17" s="56"/>
      <c r="K17" s="56"/>
      <c r="L17" s="56">
        <v>2350</v>
      </c>
      <c r="M17" s="56">
        <v>2</v>
      </c>
      <c r="N17" s="56">
        <v>2350</v>
      </c>
      <c r="O17" s="56">
        <v>2</v>
      </c>
      <c r="P17" s="56">
        <v>1210</v>
      </c>
      <c r="Q17" s="56">
        <v>4</v>
      </c>
      <c r="R17" s="56">
        <v>2350</v>
      </c>
      <c r="S17" s="56">
        <v>2</v>
      </c>
      <c r="T17" s="56">
        <v>2350</v>
      </c>
      <c r="U17" s="56">
        <v>2</v>
      </c>
    </row>
    <row r="18" spans="1:21" x14ac:dyDescent="0.25">
      <c r="A18" s="68">
        <f t="shared" si="0"/>
        <v>16</v>
      </c>
      <c r="B18" s="56">
        <v>1210</v>
      </c>
      <c r="C18" s="56">
        <v>4</v>
      </c>
      <c r="D18" s="56">
        <v>550</v>
      </c>
      <c r="E18" s="56">
        <v>3</v>
      </c>
      <c r="F18" s="56"/>
      <c r="G18" s="85"/>
      <c r="H18" s="56"/>
      <c r="I18" s="56"/>
      <c r="J18" s="56"/>
      <c r="K18" s="56"/>
      <c r="L18" s="56">
        <v>1210</v>
      </c>
      <c r="M18" s="56">
        <v>4</v>
      </c>
      <c r="N18" s="56">
        <v>1210</v>
      </c>
      <c r="O18" s="56">
        <v>4</v>
      </c>
      <c r="P18" s="56">
        <v>5340</v>
      </c>
      <c r="Q18" s="56">
        <v>6</v>
      </c>
      <c r="R18" s="56">
        <v>1210</v>
      </c>
      <c r="S18" s="56">
        <v>4</v>
      </c>
      <c r="T18" s="56">
        <v>1210</v>
      </c>
      <c r="U18" s="56">
        <v>4</v>
      </c>
    </row>
    <row r="19" spans="1:21" x14ac:dyDescent="0.25">
      <c r="A19" s="68">
        <f t="shared" si="0"/>
        <v>17</v>
      </c>
      <c r="B19" s="56">
        <v>5340</v>
      </c>
      <c r="C19" s="56">
        <v>10</v>
      </c>
      <c r="D19" s="56"/>
      <c r="E19" s="56"/>
      <c r="F19" s="56"/>
      <c r="G19" s="56"/>
      <c r="H19" s="56"/>
      <c r="I19" s="56"/>
      <c r="J19" s="56"/>
      <c r="K19" s="85"/>
      <c r="L19" s="56"/>
      <c r="M19" s="56"/>
      <c r="N19" s="56">
        <f>5340-2000</f>
        <v>3340</v>
      </c>
      <c r="O19" s="56">
        <v>4</v>
      </c>
      <c r="P19" s="56">
        <v>1420</v>
      </c>
      <c r="Q19" s="56">
        <v>4</v>
      </c>
      <c r="R19" s="56"/>
      <c r="S19" s="56"/>
      <c r="T19" s="56"/>
      <c r="U19" s="56"/>
    </row>
    <row r="20" spans="1:21" x14ac:dyDescent="0.25">
      <c r="A20" s="68">
        <f t="shared" si="0"/>
        <v>18</v>
      </c>
      <c r="B20" s="56">
        <v>2210</v>
      </c>
      <c r="C20" s="56">
        <v>4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>
        <v>4730</v>
      </c>
      <c r="Q20" s="56">
        <v>5</v>
      </c>
      <c r="R20" s="56"/>
      <c r="S20" s="56"/>
      <c r="T20" s="56"/>
      <c r="U20" s="56"/>
    </row>
    <row r="21" spans="1:21" x14ac:dyDescent="0.25">
      <c r="A21" s="68">
        <f t="shared" si="0"/>
        <v>19</v>
      </c>
      <c r="B21" s="56"/>
      <c r="C21" s="56"/>
      <c r="D21" s="56"/>
      <c r="E21" s="56"/>
      <c r="F21" s="56"/>
      <c r="G21" s="85"/>
      <c r="H21" s="56"/>
      <c r="I21" s="56"/>
      <c r="J21" s="56"/>
      <c r="K21" s="56"/>
      <c r="L21" s="56"/>
      <c r="M21" s="56"/>
      <c r="N21" s="56"/>
      <c r="O21" s="56"/>
      <c r="P21" s="56">
        <v>580</v>
      </c>
      <c r="Q21" s="56">
        <v>2</v>
      </c>
      <c r="R21" s="56"/>
      <c r="S21" s="85"/>
      <c r="T21" s="56"/>
      <c r="U21" s="85"/>
    </row>
    <row r="22" spans="1:21" x14ac:dyDescent="0.25">
      <c r="A22" s="68">
        <f t="shared" si="0"/>
        <v>20</v>
      </c>
      <c r="B22" s="56"/>
      <c r="C22" s="56"/>
      <c r="D22" s="56"/>
      <c r="E22" s="56"/>
      <c r="F22" s="56"/>
      <c r="G22" s="56"/>
      <c r="H22" s="56"/>
      <c r="I22" s="56"/>
      <c r="J22" s="56"/>
      <c r="K22" s="85"/>
      <c r="L22" s="56"/>
      <c r="M22" s="56"/>
      <c r="N22" s="56"/>
      <c r="O22" s="56"/>
      <c r="P22" s="56">
        <v>580</v>
      </c>
      <c r="Q22" s="56">
        <v>2</v>
      </c>
      <c r="R22" s="56"/>
      <c r="S22" s="56"/>
      <c r="T22" s="56"/>
      <c r="U22" s="56"/>
    </row>
    <row r="23" spans="1:21" x14ac:dyDescent="0.25">
      <c r="A23" s="68">
        <f t="shared" si="0"/>
        <v>21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>
        <v>1080</v>
      </c>
      <c r="Q23" s="56">
        <v>2</v>
      </c>
      <c r="R23" s="56"/>
      <c r="S23" s="56"/>
      <c r="T23" s="56"/>
      <c r="U23" s="56"/>
    </row>
    <row r="24" spans="1:21" x14ac:dyDescent="0.25">
      <c r="A24" s="68">
        <v>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85"/>
    </row>
    <row r="25" spans="1:21" x14ac:dyDescent="0.25">
      <c r="A25" s="68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1:21" x14ac:dyDescent="0.25">
      <c r="A26" s="68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spans="1:21" x14ac:dyDescent="0.25">
      <c r="A27" s="68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spans="1:21" x14ac:dyDescent="0.25">
      <c r="A28" s="68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spans="1:21" x14ac:dyDescent="0.25">
      <c r="A29" s="68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spans="1:21" x14ac:dyDescent="0.25">
      <c r="A30" s="68">
        <f t="shared" si="0"/>
        <v>28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spans="1:21" x14ac:dyDescent="0.25">
      <c r="A31" s="68">
        <f t="shared" si="0"/>
        <v>29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68">
        <f t="shared" si="0"/>
        <v>30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x14ac:dyDescent="0.25">
      <c r="A33" s="68">
        <f t="shared" si="0"/>
        <v>31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1" ht="15.75" thickBot="1" x14ac:dyDescent="0.3">
      <c r="A34" s="68">
        <f t="shared" si="0"/>
        <v>32</v>
      </c>
      <c r="B34" s="56"/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</row>
    <row r="35" spans="1:21" ht="15.75" thickBot="1" x14ac:dyDescent="0.3">
      <c r="A35" s="69"/>
      <c r="B35" s="58">
        <f>SUM(B3:B34)</f>
        <v>40630</v>
      </c>
      <c r="C35" s="58">
        <f t="shared" ref="C35:S35" si="1">SUM(C3:C34)</f>
        <v>71</v>
      </c>
      <c r="D35" s="58">
        <f t="shared" si="1"/>
        <v>32420</v>
      </c>
      <c r="E35" s="58">
        <f t="shared" si="1"/>
        <v>53</v>
      </c>
      <c r="F35" s="58">
        <f t="shared" si="1"/>
        <v>0</v>
      </c>
      <c r="G35" s="58">
        <f t="shared" si="1"/>
        <v>0</v>
      </c>
      <c r="H35" s="58">
        <f t="shared" si="1"/>
        <v>31300</v>
      </c>
      <c r="I35" s="58">
        <f>SUM(I3:I34)</f>
        <v>57</v>
      </c>
      <c r="J35" s="58">
        <f t="shared" si="1"/>
        <v>27690</v>
      </c>
      <c r="K35" s="58">
        <f t="shared" si="1"/>
        <v>54</v>
      </c>
      <c r="L35" s="58">
        <f t="shared" si="1"/>
        <v>33080</v>
      </c>
      <c r="M35" s="58">
        <f t="shared" si="1"/>
        <v>57</v>
      </c>
      <c r="N35" s="58">
        <f t="shared" si="1"/>
        <v>36420</v>
      </c>
      <c r="O35" s="58">
        <f t="shared" si="1"/>
        <v>61</v>
      </c>
      <c r="P35" s="58">
        <f t="shared" si="1"/>
        <v>37070</v>
      </c>
      <c r="Q35" s="58">
        <f t="shared" si="1"/>
        <v>63</v>
      </c>
      <c r="R35" s="58">
        <f t="shared" si="1"/>
        <v>33080</v>
      </c>
      <c r="S35" s="87">
        <f t="shared" si="1"/>
        <v>57</v>
      </c>
      <c r="T35" s="95">
        <f>SUM(T3:T34)</f>
        <v>33080</v>
      </c>
      <c r="U35" s="96">
        <f>SUM(U3:U34)</f>
        <v>57</v>
      </c>
    </row>
    <row r="38" spans="1:21" ht="31.5" x14ac:dyDescent="0.25">
      <c r="B38" s="83" t="s">
        <v>35</v>
      </c>
      <c r="C38" s="93">
        <f>SUM(B35,D35,F35,H35,J35,L35,N35,P35,R35,T35)</f>
        <v>304770</v>
      </c>
    </row>
    <row r="39" spans="1:21" ht="31.5" x14ac:dyDescent="0.25">
      <c r="B39" s="83" t="s">
        <v>36</v>
      </c>
      <c r="C39" s="97">
        <f>SUM(C35,E35,G35,I35,K35,M35,O35,Q35,S35,U35)</f>
        <v>530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304770</v>
      </c>
    </row>
    <row r="42" spans="1:21" ht="18.75" x14ac:dyDescent="0.3">
      <c r="B42" s="82" t="s">
        <v>34</v>
      </c>
      <c r="C42" s="92">
        <f>C41-C38</f>
        <v>0</v>
      </c>
    </row>
    <row r="43" spans="1:21" ht="37.5" x14ac:dyDescent="0.3">
      <c r="B43" s="79" t="s">
        <v>58</v>
      </c>
      <c r="C43" s="91">
        <v>530</v>
      </c>
    </row>
    <row r="44" spans="1:21" ht="18.75" x14ac:dyDescent="0.3">
      <c r="B44" s="82" t="s">
        <v>34</v>
      </c>
      <c r="C44" s="92">
        <f>C43-C39</f>
        <v>0</v>
      </c>
    </row>
  </sheetData>
  <mergeCells count="11">
    <mergeCell ref="L1:M1"/>
    <mergeCell ref="N1:O1"/>
    <mergeCell ref="P1:Q1"/>
    <mergeCell ref="R1:S1"/>
    <mergeCell ref="T1:U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0" zoomScaleNormal="8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R3" sqref="R3:S12"/>
    </sheetView>
  </sheetViews>
  <sheetFormatPr defaultRowHeight="15" x14ac:dyDescent="0.25"/>
  <cols>
    <col min="3" max="3" width="11.28515625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/>
      <c r="C3" s="56"/>
      <c r="D3" s="56">
        <v>1880</v>
      </c>
      <c r="E3" s="56">
        <v>5</v>
      </c>
      <c r="F3" s="56">
        <v>1880</v>
      </c>
      <c r="G3" s="56">
        <v>2</v>
      </c>
      <c r="H3" s="56">
        <v>1880</v>
      </c>
      <c r="I3" s="56">
        <v>2</v>
      </c>
      <c r="J3" s="56">
        <v>1880</v>
      </c>
      <c r="K3" s="56">
        <v>2</v>
      </c>
      <c r="L3" s="56">
        <v>1880</v>
      </c>
      <c r="M3" s="56">
        <v>2</v>
      </c>
      <c r="N3" s="56">
        <v>1880</v>
      </c>
      <c r="O3" s="56">
        <v>2</v>
      </c>
      <c r="P3" s="56"/>
      <c r="Q3" s="56"/>
      <c r="R3" s="56">
        <v>1880</v>
      </c>
      <c r="S3" s="56">
        <v>2</v>
      </c>
      <c r="T3" s="56">
        <v>1880</v>
      </c>
      <c r="U3" s="56">
        <v>15</v>
      </c>
    </row>
    <row r="4" spans="1:21" x14ac:dyDescent="0.25">
      <c r="A4" s="68">
        <f>A3+1</f>
        <v>2</v>
      </c>
      <c r="B4" s="56"/>
      <c r="C4" s="56"/>
      <c r="D4" s="56">
        <v>390</v>
      </c>
      <c r="E4" s="56">
        <v>2</v>
      </c>
      <c r="F4" s="56">
        <v>390</v>
      </c>
      <c r="G4" s="56">
        <v>1</v>
      </c>
      <c r="H4" s="56">
        <v>390</v>
      </c>
      <c r="I4" s="56">
        <v>1</v>
      </c>
      <c r="J4" s="56">
        <v>390</v>
      </c>
      <c r="K4" s="56">
        <v>1</v>
      </c>
      <c r="L4" s="56">
        <v>390</v>
      </c>
      <c r="M4" s="56">
        <v>1</v>
      </c>
      <c r="N4" s="56">
        <v>390</v>
      </c>
      <c r="O4" s="56">
        <v>1</v>
      </c>
      <c r="P4" s="56"/>
      <c r="Q4" s="56"/>
      <c r="R4" s="56">
        <v>390</v>
      </c>
      <c r="S4" s="56">
        <v>1</v>
      </c>
      <c r="T4" s="56">
        <v>390</v>
      </c>
      <c r="U4" s="56">
        <v>3</v>
      </c>
    </row>
    <row r="5" spans="1:21" x14ac:dyDescent="0.25">
      <c r="A5" s="68">
        <f t="shared" ref="A5:A34" si="0">A4+1</f>
        <v>3</v>
      </c>
      <c r="B5" s="56"/>
      <c r="C5" s="56"/>
      <c r="D5" s="56">
        <v>1090</v>
      </c>
      <c r="E5" s="56">
        <v>3</v>
      </c>
      <c r="F5" s="56">
        <v>1090</v>
      </c>
      <c r="G5" s="56">
        <v>1</v>
      </c>
      <c r="H5" s="56">
        <v>1090</v>
      </c>
      <c r="I5" s="56">
        <v>1</v>
      </c>
      <c r="J5" s="56">
        <v>1090</v>
      </c>
      <c r="K5" s="56">
        <v>1</v>
      </c>
      <c r="L5" s="56">
        <v>1090</v>
      </c>
      <c r="M5" s="56">
        <v>1</v>
      </c>
      <c r="N5" s="56">
        <v>1090</v>
      </c>
      <c r="O5" s="56">
        <v>1</v>
      </c>
      <c r="P5" s="56"/>
      <c r="Q5" s="56"/>
      <c r="R5" s="56">
        <v>1090</v>
      </c>
      <c r="S5" s="56">
        <v>1</v>
      </c>
      <c r="T5" s="56">
        <v>1090</v>
      </c>
      <c r="U5" s="56">
        <v>4</v>
      </c>
    </row>
    <row r="6" spans="1:21" x14ac:dyDescent="0.25">
      <c r="A6" s="68">
        <f t="shared" si="0"/>
        <v>4</v>
      </c>
      <c r="B6" s="56"/>
      <c r="C6" s="56"/>
      <c r="D6" s="56">
        <v>190</v>
      </c>
      <c r="E6" s="56">
        <v>1</v>
      </c>
      <c r="F6" s="56">
        <v>190</v>
      </c>
      <c r="G6" s="56">
        <v>1</v>
      </c>
      <c r="H6" s="56">
        <v>190</v>
      </c>
      <c r="I6" s="56">
        <v>1</v>
      </c>
      <c r="J6" s="56">
        <v>190</v>
      </c>
      <c r="K6" s="56">
        <v>1</v>
      </c>
      <c r="L6" s="56">
        <v>190</v>
      </c>
      <c r="M6" s="56">
        <v>1</v>
      </c>
      <c r="N6" s="56">
        <v>190</v>
      </c>
      <c r="O6" s="56">
        <v>1</v>
      </c>
      <c r="P6" s="56"/>
      <c r="Q6" s="56"/>
      <c r="R6" s="56">
        <v>190</v>
      </c>
      <c r="S6" s="56">
        <v>1</v>
      </c>
      <c r="T6" s="56">
        <v>190</v>
      </c>
      <c r="U6" s="56">
        <v>1</v>
      </c>
    </row>
    <row r="7" spans="1:21" x14ac:dyDescent="0.25">
      <c r="A7" s="68">
        <f t="shared" si="0"/>
        <v>5</v>
      </c>
      <c r="B7" s="56"/>
      <c r="C7" s="56"/>
      <c r="D7" s="56">
        <v>2570</v>
      </c>
      <c r="E7" s="56">
        <v>6</v>
      </c>
      <c r="F7" s="56">
        <v>2570</v>
      </c>
      <c r="G7" s="56">
        <v>4</v>
      </c>
      <c r="H7" s="56">
        <v>2570</v>
      </c>
      <c r="I7" s="56">
        <v>4</v>
      </c>
      <c r="J7" s="56">
        <v>2570</v>
      </c>
      <c r="K7" s="56">
        <v>4</v>
      </c>
      <c r="L7" s="56">
        <v>2570</v>
      </c>
      <c r="M7" s="56">
        <v>4</v>
      </c>
      <c r="N7" s="56">
        <v>2570</v>
      </c>
      <c r="O7" s="56">
        <v>4</v>
      </c>
      <c r="P7" s="56"/>
      <c r="Q7" s="56"/>
      <c r="R7" s="56">
        <v>2570</v>
      </c>
      <c r="S7" s="56">
        <v>4</v>
      </c>
      <c r="T7" s="56">
        <v>2570</v>
      </c>
      <c r="U7" s="56">
        <v>12</v>
      </c>
    </row>
    <row r="8" spans="1:21" x14ac:dyDescent="0.25">
      <c r="A8" s="68">
        <f t="shared" si="0"/>
        <v>6</v>
      </c>
      <c r="B8" s="56"/>
      <c r="C8" s="56"/>
      <c r="D8" s="56">
        <v>3820</v>
      </c>
      <c r="E8" s="56">
        <v>4</v>
      </c>
      <c r="F8" s="56">
        <v>3820</v>
      </c>
      <c r="G8" s="56">
        <v>4</v>
      </c>
      <c r="H8" s="56">
        <v>3820</v>
      </c>
      <c r="I8" s="56">
        <v>4</v>
      </c>
      <c r="J8" s="56">
        <v>3820</v>
      </c>
      <c r="K8" s="56">
        <v>4</v>
      </c>
      <c r="L8" s="56">
        <v>3820</v>
      </c>
      <c r="M8" s="56">
        <v>4</v>
      </c>
      <c r="N8" s="56">
        <v>3820</v>
      </c>
      <c r="O8" s="56">
        <v>4</v>
      </c>
      <c r="P8" s="56"/>
      <c r="Q8" s="56"/>
      <c r="R8" s="56">
        <v>3820</v>
      </c>
      <c r="S8" s="56">
        <v>4</v>
      </c>
      <c r="T8" s="56">
        <v>3820</v>
      </c>
      <c r="U8" s="56">
        <v>9</v>
      </c>
    </row>
    <row r="9" spans="1:21" x14ac:dyDescent="0.25">
      <c r="A9" s="68">
        <f t="shared" si="0"/>
        <v>7</v>
      </c>
      <c r="B9" s="56"/>
      <c r="C9" s="56"/>
      <c r="D9" s="56">
        <v>190</v>
      </c>
      <c r="E9" s="56">
        <v>1</v>
      </c>
      <c r="F9" s="56">
        <v>190</v>
      </c>
      <c r="G9" s="56">
        <v>1</v>
      </c>
      <c r="H9" s="56">
        <v>190</v>
      </c>
      <c r="I9" s="56">
        <v>1</v>
      </c>
      <c r="J9" s="56">
        <v>190</v>
      </c>
      <c r="K9" s="56">
        <v>1</v>
      </c>
      <c r="L9" s="56">
        <v>190</v>
      </c>
      <c r="M9" s="56">
        <v>1</v>
      </c>
      <c r="N9" s="56">
        <v>190</v>
      </c>
      <c r="O9" s="56">
        <v>1</v>
      </c>
      <c r="P9" s="56"/>
      <c r="Q9" s="56"/>
      <c r="R9" s="56">
        <v>190</v>
      </c>
      <c r="S9" s="56">
        <v>1</v>
      </c>
      <c r="T9" s="56">
        <v>190</v>
      </c>
      <c r="U9" s="56">
        <v>1</v>
      </c>
    </row>
    <row r="10" spans="1:21" x14ac:dyDescent="0.25">
      <c r="A10" s="68">
        <f t="shared" si="0"/>
        <v>8</v>
      </c>
      <c r="B10" s="56"/>
      <c r="C10" s="56"/>
      <c r="D10" s="56">
        <v>2570</v>
      </c>
      <c r="E10" s="56">
        <v>4</v>
      </c>
      <c r="F10" s="56">
        <v>2570</v>
      </c>
      <c r="G10" s="56">
        <v>4</v>
      </c>
      <c r="H10" s="56">
        <v>2570</v>
      </c>
      <c r="I10" s="56">
        <v>4</v>
      </c>
      <c r="J10" s="56">
        <v>2570</v>
      </c>
      <c r="K10" s="56">
        <v>4</v>
      </c>
      <c r="L10" s="56">
        <v>2570</v>
      </c>
      <c r="M10" s="56">
        <v>4</v>
      </c>
      <c r="N10" s="56">
        <v>2570</v>
      </c>
      <c r="O10" s="56">
        <v>4</v>
      </c>
      <c r="P10" s="56"/>
      <c r="Q10" s="56"/>
      <c r="R10" s="56">
        <v>2570</v>
      </c>
      <c r="S10" s="56">
        <v>4</v>
      </c>
      <c r="T10" s="56">
        <v>2570</v>
      </c>
      <c r="U10" s="56">
        <v>8</v>
      </c>
    </row>
    <row r="11" spans="1:21" x14ac:dyDescent="0.25">
      <c r="A11" s="68">
        <f t="shared" si="0"/>
        <v>9</v>
      </c>
      <c r="B11" s="56"/>
      <c r="C11" s="56"/>
      <c r="D11" s="56">
        <v>750</v>
      </c>
      <c r="E11" s="56">
        <v>1</v>
      </c>
      <c r="F11" s="56">
        <v>1650</v>
      </c>
      <c r="G11" s="56">
        <v>1</v>
      </c>
      <c r="H11" s="56">
        <v>645</v>
      </c>
      <c r="I11" s="56">
        <v>1</v>
      </c>
      <c r="J11" s="56">
        <v>1880</v>
      </c>
      <c r="K11" s="56">
        <v>5</v>
      </c>
      <c r="L11" s="56">
        <v>1880</v>
      </c>
      <c r="M11" s="56">
        <v>5</v>
      </c>
      <c r="N11" s="56">
        <v>1880</v>
      </c>
      <c r="O11" s="56">
        <v>5</v>
      </c>
      <c r="P11" s="56"/>
      <c r="Q11" s="56"/>
      <c r="R11" s="56">
        <v>1880</v>
      </c>
      <c r="S11" s="56">
        <v>5</v>
      </c>
      <c r="T11" s="56">
        <v>1720</v>
      </c>
      <c r="U11" s="56">
        <v>3</v>
      </c>
    </row>
    <row r="12" spans="1:21" x14ac:dyDescent="0.25">
      <c r="A12" s="68">
        <f t="shared" si="0"/>
        <v>10</v>
      </c>
      <c r="B12" s="56"/>
      <c r="C12" s="56"/>
      <c r="D12" s="56">
        <v>1930</v>
      </c>
      <c r="E12" s="56">
        <v>4</v>
      </c>
      <c r="F12" s="56">
        <v>1880</v>
      </c>
      <c r="G12" s="56">
        <v>5</v>
      </c>
      <c r="H12" s="56">
        <v>1880</v>
      </c>
      <c r="I12" s="56">
        <v>5</v>
      </c>
      <c r="J12" s="56">
        <v>390</v>
      </c>
      <c r="K12" s="56">
        <v>2</v>
      </c>
      <c r="L12" s="56">
        <v>390</v>
      </c>
      <c r="M12" s="56">
        <v>2</v>
      </c>
      <c r="N12" s="56">
        <v>390</v>
      </c>
      <c r="O12" s="56">
        <v>2</v>
      </c>
      <c r="P12" s="56"/>
      <c r="Q12" s="56"/>
      <c r="R12" s="56">
        <v>390</v>
      </c>
      <c r="S12" s="56">
        <v>2</v>
      </c>
      <c r="T12" s="56">
        <v>680</v>
      </c>
      <c r="U12" s="56">
        <v>2</v>
      </c>
    </row>
    <row r="13" spans="1:21" x14ac:dyDescent="0.25">
      <c r="A13" s="68">
        <f t="shared" si="0"/>
        <v>11</v>
      </c>
      <c r="B13" s="56"/>
      <c r="C13" s="56"/>
      <c r="D13" s="56">
        <v>1880</v>
      </c>
      <c r="E13" s="56">
        <v>5</v>
      </c>
      <c r="F13" s="56">
        <v>390</v>
      </c>
      <c r="G13" s="56">
        <v>2</v>
      </c>
      <c r="H13" s="56">
        <v>390</v>
      </c>
      <c r="I13" s="56">
        <v>2</v>
      </c>
      <c r="J13" s="56">
        <v>1090</v>
      </c>
      <c r="K13" s="56">
        <v>3</v>
      </c>
      <c r="L13" s="56">
        <v>1090</v>
      </c>
      <c r="M13" s="56">
        <v>3</v>
      </c>
      <c r="N13" s="56">
        <v>1090</v>
      </c>
      <c r="O13" s="56">
        <v>3</v>
      </c>
      <c r="P13" s="56"/>
      <c r="Q13" s="56"/>
      <c r="R13" s="56">
        <v>1090</v>
      </c>
      <c r="S13" s="56">
        <v>3</v>
      </c>
      <c r="T13" s="56">
        <v>1880</v>
      </c>
      <c r="U13" s="56">
        <v>16</v>
      </c>
    </row>
    <row r="14" spans="1:21" x14ac:dyDescent="0.25">
      <c r="A14" s="68">
        <f t="shared" si="0"/>
        <v>12</v>
      </c>
      <c r="B14" s="56"/>
      <c r="C14" s="56"/>
      <c r="D14" s="56">
        <v>390</v>
      </c>
      <c r="E14" s="56">
        <v>2</v>
      </c>
      <c r="F14" s="56">
        <v>1090</v>
      </c>
      <c r="G14" s="56">
        <v>3</v>
      </c>
      <c r="H14" s="56">
        <v>1090</v>
      </c>
      <c r="I14" s="56">
        <v>3</v>
      </c>
      <c r="J14" s="56">
        <v>190</v>
      </c>
      <c r="K14" s="56">
        <v>1</v>
      </c>
      <c r="L14" s="56">
        <v>190</v>
      </c>
      <c r="M14" s="56">
        <v>1</v>
      </c>
      <c r="N14" s="56">
        <v>190</v>
      </c>
      <c r="O14" s="56">
        <v>1</v>
      </c>
      <c r="P14" s="56"/>
      <c r="Q14" s="56"/>
      <c r="R14" s="56">
        <v>190</v>
      </c>
      <c r="S14" s="56">
        <v>1</v>
      </c>
      <c r="T14" s="56">
        <v>390</v>
      </c>
      <c r="U14" s="56">
        <v>2</v>
      </c>
    </row>
    <row r="15" spans="1:21" x14ac:dyDescent="0.25">
      <c r="A15" s="68">
        <f t="shared" si="0"/>
        <v>13</v>
      </c>
      <c r="B15" s="56"/>
      <c r="C15" s="56"/>
      <c r="D15" s="56">
        <v>1090</v>
      </c>
      <c r="E15" s="56">
        <v>3</v>
      </c>
      <c r="F15" s="56">
        <v>190</v>
      </c>
      <c r="G15" s="56">
        <v>1</v>
      </c>
      <c r="H15" s="56">
        <v>190</v>
      </c>
      <c r="I15" s="56">
        <v>1</v>
      </c>
      <c r="J15" s="56">
        <v>2570</v>
      </c>
      <c r="K15" s="56">
        <v>6</v>
      </c>
      <c r="L15" s="56">
        <v>2570</v>
      </c>
      <c r="M15" s="56">
        <v>6</v>
      </c>
      <c r="N15" s="56">
        <v>2570</v>
      </c>
      <c r="O15" s="56">
        <v>6</v>
      </c>
      <c r="P15" s="56"/>
      <c r="Q15" s="56"/>
      <c r="R15" s="56">
        <v>2570</v>
      </c>
      <c r="S15" s="56">
        <v>6</v>
      </c>
      <c r="T15" s="56">
        <v>1090</v>
      </c>
      <c r="U15" s="56">
        <v>3</v>
      </c>
    </row>
    <row r="16" spans="1:21" x14ac:dyDescent="0.25">
      <c r="A16" s="68">
        <f t="shared" si="0"/>
        <v>14</v>
      </c>
      <c r="B16" s="56"/>
      <c r="C16" s="56"/>
      <c r="D16" s="56">
        <v>190</v>
      </c>
      <c r="E16" s="56">
        <v>1</v>
      </c>
      <c r="F16" s="56">
        <v>2570</v>
      </c>
      <c r="G16" s="56">
        <v>6</v>
      </c>
      <c r="H16" s="56">
        <v>2570</v>
      </c>
      <c r="I16" s="56">
        <v>6</v>
      </c>
      <c r="J16" s="56">
        <v>3820</v>
      </c>
      <c r="K16" s="56">
        <v>4</v>
      </c>
      <c r="L16" s="56">
        <v>3820</v>
      </c>
      <c r="M16" s="56">
        <v>4</v>
      </c>
      <c r="N16" s="56">
        <v>3820</v>
      </c>
      <c r="O16" s="56">
        <v>4</v>
      </c>
      <c r="P16" s="56"/>
      <c r="Q16" s="56"/>
      <c r="R16" s="56">
        <v>3820</v>
      </c>
      <c r="S16" s="56">
        <v>4</v>
      </c>
      <c r="T16" s="56">
        <v>190</v>
      </c>
      <c r="U16" s="56">
        <v>1</v>
      </c>
    </row>
    <row r="17" spans="1:21" x14ac:dyDescent="0.25">
      <c r="A17" s="68">
        <f t="shared" si="0"/>
        <v>15</v>
      </c>
      <c r="B17" s="56"/>
      <c r="C17" s="56"/>
      <c r="D17" s="56">
        <v>2570</v>
      </c>
      <c r="E17" s="56">
        <v>6</v>
      </c>
      <c r="F17" s="56">
        <v>3820</v>
      </c>
      <c r="G17" s="56">
        <v>4</v>
      </c>
      <c r="H17" s="56">
        <v>3820</v>
      </c>
      <c r="I17" s="56">
        <v>4</v>
      </c>
      <c r="J17" s="56">
        <v>190</v>
      </c>
      <c r="K17" s="56">
        <v>1</v>
      </c>
      <c r="L17" s="56">
        <v>190</v>
      </c>
      <c r="M17" s="56">
        <v>1</v>
      </c>
      <c r="N17" s="56">
        <v>190</v>
      </c>
      <c r="O17" s="56">
        <v>1</v>
      </c>
      <c r="P17" s="56"/>
      <c r="Q17" s="56"/>
      <c r="R17" s="56">
        <v>190</v>
      </c>
      <c r="S17" s="56">
        <v>1</v>
      </c>
      <c r="T17" s="56">
        <v>2570</v>
      </c>
      <c r="U17" s="56">
        <v>6</v>
      </c>
    </row>
    <row r="18" spans="1:21" x14ac:dyDescent="0.25">
      <c r="A18" s="68">
        <f t="shared" si="0"/>
        <v>16</v>
      </c>
      <c r="B18" s="56"/>
      <c r="C18" s="56"/>
      <c r="D18" s="56">
        <v>3820</v>
      </c>
      <c r="E18" s="56">
        <v>4</v>
      </c>
      <c r="F18" s="56">
        <v>190</v>
      </c>
      <c r="G18" s="56">
        <v>1</v>
      </c>
      <c r="H18" s="56">
        <v>190</v>
      </c>
      <c r="I18" s="56">
        <v>1</v>
      </c>
      <c r="J18" s="56">
        <v>2570</v>
      </c>
      <c r="K18" s="56">
        <v>4</v>
      </c>
      <c r="L18" s="56">
        <v>2570</v>
      </c>
      <c r="M18" s="56">
        <v>4</v>
      </c>
      <c r="N18" s="56">
        <v>2570</v>
      </c>
      <c r="O18" s="56">
        <v>4</v>
      </c>
      <c r="P18" s="56"/>
      <c r="Q18" s="56"/>
      <c r="R18" s="56">
        <v>2570</v>
      </c>
      <c r="S18" s="56">
        <v>4</v>
      </c>
      <c r="T18" s="56">
        <v>3820</v>
      </c>
      <c r="U18" s="56">
        <v>4</v>
      </c>
    </row>
    <row r="19" spans="1:21" x14ac:dyDescent="0.25">
      <c r="A19" s="68">
        <f t="shared" si="0"/>
        <v>17</v>
      </c>
      <c r="B19" s="56"/>
      <c r="C19" s="56"/>
      <c r="D19" s="56">
        <v>190</v>
      </c>
      <c r="E19" s="56">
        <v>1</v>
      </c>
      <c r="F19" s="56">
        <v>2570</v>
      </c>
      <c r="G19" s="56">
        <v>2</v>
      </c>
      <c r="H19" s="56">
        <v>2570</v>
      </c>
      <c r="I19" s="56">
        <v>3</v>
      </c>
      <c r="J19" s="56">
        <v>750</v>
      </c>
      <c r="K19" s="56">
        <v>1</v>
      </c>
      <c r="L19" s="56">
        <v>750</v>
      </c>
      <c r="M19" s="56">
        <v>1</v>
      </c>
      <c r="N19" s="56">
        <v>750</v>
      </c>
      <c r="O19" s="56">
        <v>1</v>
      </c>
      <c r="P19" s="56"/>
      <c r="Q19" s="56"/>
      <c r="R19" s="56">
        <v>750</v>
      </c>
      <c r="S19" s="56">
        <v>1</v>
      </c>
      <c r="T19" s="56">
        <v>190</v>
      </c>
      <c r="U19" s="56">
        <v>1</v>
      </c>
    </row>
    <row r="20" spans="1:21" x14ac:dyDescent="0.25">
      <c r="A20" s="68">
        <f t="shared" si="0"/>
        <v>18</v>
      </c>
      <c r="B20" s="56"/>
      <c r="C20" s="56"/>
      <c r="D20" s="56">
        <v>2570</v>
      </c>
      <c r="E20" s="56">
        <v>2</v>
      </c>
      <c r="F20" s="56">
        <v>750</v>
      </c>
      <c r="G20" s="56">
        <v>1</v>
      </c>
      <c r="H20" s="56">
        <v>750</v>
      </c>
      <c r="I20" s="56">
        <v>1</v>
      </c>
      <c r="J20" s="56">
        <v>1930</v>
      </c>
      <c r="K20" s="56">
        <v>3</v>
      </c>
      <c r="L20" s="56">
        <v>1930</v>
      </c>
      <c r="M20" s="56">
        <v>4</v>
      </c>
      <c r="N20" s="56">
        <v>1930</v>
      </c>
      <c r="O20" s="56">
        <v>4</v>
      </c>
      <c r="P20" s="56"/>
      <c r="Q20" s="56"/>
      <c r="R20" s="56">
        <v>1930</v>
      </c>
      <c r="S20" s="56">
        <v>4</v>
      </c>
      <c r="T20" s="56">
        <v>2570</v>
      </c>
      <c r="U20" s="56">
        <v>4</v>
      </c>
    </row>
    <row r="21" spans="1:21" x14ac:dyDescent="0.25">
      <c r="A21" s="68">
        <f t="shared" si="0"/>
        <v>19</v>
      </c>
      <c r="B21" s="56"/>
      <c r="C21" s="56"/>
      <c r="D21" s="56">
        <v>750</v>
      </c>
      <c r="E21" s="56">
        <v>1</v>
      </c>
      <c r="F21" s="56">
        <v>1930</v>
      </c>
      <c r="G21" s="56">
        <v>4</v>
      </c>
      <c r="H21" s="56">
        <v>1930</v>
      </c>
      <c r="I21" s="56">
        <v>4</v>
      </c>
      <c r="J21" s="56">
        <v>1090</v>
      </c>
      <c r="K21" s="56">
        <v>1</v>
      </c>
      <c r="L21" s="56">
        <v>1090</v>
      </c>
      <c r="M21" s="56">
        <v>1</v>
      </c>
      <c r="N21" s="56">
        <v>1090</v>
      </c>
      <c r="O21" s="56">
        <v>1</v>
      </c>
      <c r="P21" s="56"/>
      <c r="Q21" s="56"/>
      <c r="R21" s="56">
        <v>1090</v>
      </c>
      <c r="S21" s="56">
        <v>1</v>
      </c>
      <c r="T21" s="56">
        <v>750</v>
      </c>
      <c r="U21" s="56">
        <v>1</v>
      </c>
    </row>
    <row r="22" spans="1:21" x14ac:dyDescent="0.25">
      <c r="A22" s="68">
        <f t="shared" si="0"/>
        <v>20</v>
      </c>
      <c r="B22" s="56"/>
      <c r="C22" s="56"/>
      <c r="D22" s="56">
        <v>1930</v>
      </c>
      <c r="E22" s="56">
        <v>2</v>
      </c>
      <c r="F22" s="56">
        <v>1090</v>
      </c>
      <c r="G22" s="56">
        <v>1</v>
      </c>
      <c r="H22" s="56">
        <v>1090</v>
      </c>
      <c r="I22" s="56">
        <v>1</v>
      </c>
      <c r="J22" s="56">
        <v>190</v>
      </c>
      <c r="K22" s="56">
        <v>1</v>
      </c>
      <c r="L22" s="56">
        <v>190</v>
      </c>
      <c r="M22" s="56">
        <v>1</v>
      </c>
      <c r="N22" s="56">
        <v>190</v>
      </c>
      <c r="O22" s="56">
        <v>1</v>
      </c>
      <c r="P22" s="56"/>
      <c r="Q22" s="56"/>
      <c r="R22" s="56">
        <v>190</v>
      </c>
      <c r="S22" s="56">
        <v>1</v>
      </c>
      <c r="T22" s="56">
        <v>1930</v>
      </c>
      <c r="U22" s="56">
        <v>4</v>
      </c>
    </row>
    <row r="23" spans="1:21" x14ac:dyDescent="0.25">
      <c r="A23" s="68">
        <f t="shared" si="0"/>
        <v>21</v>
      </c>
      <c r="B23" s="56"/>
      <c r="C23" s="56"/>
      <c r="D23" s="56">
        <v>1090</v>
      </c>
      <c r="E23" s="56">
        <v>1</v>
      </c>
      <c r="F23" s="56">
        <v>190</v>
      </c>
      <c r="G23" s="56">
        <v>1</v>
      </c>
      <c r="H23" s="56">
        <v>190</v>
      </c>
      <c r="I23" s="56">
        <v>1</v>
      </c>
      <c r="J23" s="56">
        <v>2570</v>
      </c>
      <c r="K23" s="56">
        <v>3</v>
      </c>
      <c r="L23" s="56">
        <v>2570</v>
      </c>
      <c r="M23" s="56">
        <v>3</v>
      </c>
      <c r="N23" s="56">
        <v>2570</v>
      </c>
      <c r="O23" s="56">
        <v>3</v>
      </c>
      <c r="P23" s="56"/>
      <c r="Q23" s="56"/>
      <c r="R23" s="56">
        <v>2570</v>
      </c>
      <c r="S23" s="56">
        <v>4</v>
      </c>
      <c r="T23" s="56">
        <v>1090</v>
      </c>
      <c r="U23" s="56">
        <v>1</v>
      </c>
    </row>
    <row r="24" spans="1:21" x14ac:dyDescent="0.25">
      <c r="A24" s="68">
        <v>22</v>
      </c>
      <c r="B24" s="56"/>
      <c r="C24" s="56"/>
      <c r="D24" s="56">
        <v>190</v>
      </c>
      <c r="E24" s="56">
        <v>1</v>
      </c>
      <c r="F24" s="56">
        <v>2570</v>
      </c>
      <c r="G24" s="56">
        <v>3</v>
      </c>
      <c r="H24" s="56">
        <v>2570</v>
      </c>
      <c r="I24" s="56">
        <v>4</v>
      </c>
      <c r="J24" s="56">
        <v>3820</v>
      </c>
      <c r="K24" s="56">
        <v>3</v>
      </c>
      <c r="L24" s="56">
        <v>3820</v>
      </c>
      <c r="M24" s="56">
        <v>3</v>
      </c>
      <c r="N24" s="56">
        <v>3820</v>
      </c>
      <c r="O24" s="56">
        <v>3</v>
      </c>
      <c r="P24" s="56"/>
      <c r="Q24" s="56"/>
      <c r="R24" s="56">
        <v>3820</v>
      </c>
      <c r="S24" s="56">
        <v>4</v>
      </c>
      <c r="T24" s="56">
        <v>190</v>
      </c>
      <c r="U24" s="56">
        <v>1</v>
      </c>
    </row>
    <row r="25" spans="1:21" x14ac:dyDescent="0.25">
      <c r="A25" s="68">
        <v>23</v>
      </c>
      <c r="B25" s="56"/>
      <c r="C25" s="56"/>
      <c r="D25" s="56">
        <v>2570</v>
      </c>
      <c r="E25" s="56">
        <v>2</v>
      </c>
      <c r="F25" s="56">
        <v>3820</v>
      </c>
      <c r="G25" s="56">
        <v>2</v>
      </c>
      <c r="H25" s="56">
        <v>3820</v>
      </c>
      <c r="I25" s="56">
        <v>4</v>
      </c>
      <c r="J25" s="56">
        <v>190</v>
      </c>
      <c r="K25" s="56">
        <v>1</v>
      </c>
      <c r="L25" s="56">
        <v>190</v>
      </c>
      <c r="M25" s="56">
        <v>1</v>
      </c>
      <c r="N25" s="56">
        <v>190</v>
      </c>
      <c r="O25" s="56">
        <v>1</v>
      </c>
      <c r="P25" s="56"/>
      <c r="Q25" s="56"/>
      <c r="R25" s="56">
        <v>190</v>
      </c>
      <c r="S25" s="56">
        <v>1</v>
      </c>
      <c r="T25" s="56">
        <v>2570</v>
      </c>
      <c r="U25" s="56">
        <v>4</v>
      </c>
    </row>
    <row r="26" spans="1:21" x14ac:dyDescent="0.25">
      <c r="A26" s="68">
        <v>24</v>
      </c>
      <c r="B26" s="56"/>
      <c r="C26" s="56"/>
      <c r="D26" s="56">
        <v>3820</v>
      </c>
      <c r="E26" s="56">
        <v>2</v>
      </c>
      <c r="F26" s="56">
        <v>190</v>
      </c>
      <c r="G26" s="56">
        <v>1</v>
      </c>
      <c r="H26" s="56">
        <v>190</v>
      </c>
      <c r="I26" s="56">
        <v>1</v>
      </c>
      <c r="J26" s="56">
        <v>2570</v>
      </c>
      <c r="K26" s="56">
        <v>2</v>
      </c>
      <c r="L26" s="56">
        <v>2570</v>
      </c>
      <c r="M26" s="56">
        <v>2</v>
      </c>
      <c r="N26" s="56">
        <v>2570</v>
      </c>
      <c r="O26" s="56">
        <v>3</v>
      </c>
      <c r="P26" s="56"/>
      <c r="Q26" s="56"/>
      <c r="R26" s="56">
        <v>2570</v>
      </c>
      <c r="S26" s="56">
        <v>4</v>
      </c>
      <c r="T26" s="56">
        <v>3820</v>
      </c>
      <c r="U26" s="56">
        <v>4</v>
      </c>
    </row>
    <row r="27" spans="1:21" x14ac:dyDescent="0.25">
      <c r="A27" s="68">
        <v>25</v>
      </c>
      <c r="B27" s="56"/>
      <c r="C27" s="56"/>
      <c r="D27" s="56">
        <v>190</v>
      </c>
      <c r="E27" s="56">
        <v>1</v>
      </c>
      <c r="F27" s="56">
        <v>2570</v>
      </c>
      <c r="G27" s="56">
        <v>1</v>
      </c>
      <c r="H27" s="56">
        <v>2570</v>
      </c>
      <c r="I27" s="56">
        <v>2</v>
      </c>
      <c r="J27" s="56">
        <v>1880</v>
      </c>
      <c r="K27" s="56">
        <v>2</v>
      </c>
      <c r="L27" s="56">
        <v>1880</v>
      </c>
      <c r="M27" s="56">
        <v>2</v>
      </c>
      <c r="N27" s="56">
        <v>1880</v>
      </c>
      <c r="O27" s="56">
        <v>3</v>
      </c>
      <c r="P27" s="56"/>
      <c r="Q27" s="56"/>
      <c r="R27" s="56">
        <v>1880</v>
      </c>
      <c r="S27" s="56">
        <v>5</v>
      </c>
      <c r="T27" s="56">
        <v>190</v>
      </c>
      <c r="U27" s="56">
        <v>1</v>
      </c>
    </row>
    <row r="28" spans="1:21" x14ac:dyDescent="0.25">
      <c r="A28" s="68">
        <f t="shared" si="0"/>
        <v>26</v>
      </c>
      <c r="B28" s="56"/>
      <c r="C28" s="56"/>
      <c r="D28" s="56">
        <v>2570</v>
      </c>
      <c r="E28" s="56">
        <v>2</v>
      </c>
      <c r="F28" s="56">
        <v>1880</v>
      </c>
      <c r="G28" s="56">
        <v>2</v>
      </c>
      <c r="H28" s="56">
        <v>1880</v>
      </c>
      <c r="I28" s="56">
        <v>2</v>
      </c>
      <c r="J28" s="56">
        <v>390</v>
      </c>
      <c r="K28" s="56">
        <v>2</v>
      </c>
      <c r="L28" s="56">
        <v>390</v>
      </c>
      <c r="M28" s="56">
        <v>2</v>
      </c>
      <c r="N28" s="56">
        <v>390</v>
      </c>
      <c r="O28" s="56">
        <v>2</v>
      </c>
      <c r="P28" s="56"/>
      <c r="Q28" s="56"/>
      <c r="R28" s="56">
        <v>390</v>
      </c>
      <c r="S28" s="56">
        <v>2</v>
      </c>
      <c r="T28" s="56">
        <v>2570</v>
      </c>
      <c r="U28" s="56">
        <v>4</v>
      </c>
    </row>
    <row r="29" spans="1:21" x14ac:dyDescent="0.25">
      <c r="A29" s="68">
        <f t="shared" si="0"/>
        <v>27</v>
      </c>
      <c r="B29" s="56"/>
      <c r="C29" s="56"/>
      <c r="D29" s="56">
        <v>1880</v>
      </c>
      <c r="E29" s="56">
        <v>2</v>
      </c>
      <c r="F29" s="56">
        <v>390</v>
      </c>
      <c r="G29" s="56">
        <v>2</v>
      </c>
      <c r="H29" s="56">
        <v>390</v>
      </c>
      <c r="I29" s="56">
        <v>2</v>
      </c>
      <c r="J29" s="56">
        <v>1090</v>
      </c>
      <c r="K29" s="56">
        <v>2</v>
      </c>
      <c r="L29" s="56">
        <v>1090</v>
      </c>
      <c r="M29" s="56">
        <v>2</v>
      </c>
      <c r="N29" s="56">
        <v>1090</v>
      </c>
      <c r="O29" s="56">
        <v>2</v>
      </c>
      <c r="P29" s="56"/>
      <c r="Q29" s="56"/>
      <c r="R29" s="56">
        <v>1090</v>
      </c>
      <c r="S29" s="56">
        <v>3</v>
      </c>
      <c r="T29" s="56">
        <v>1880</v>
      </c>
      <c r="U29" s="56">
        <v>16</v>
      </c>
    </row>
    <row r="30" spans="1:21" x14ac:dyDescent="0.25">
      <c r="A30" s="68">
        <f t="shared" si="0"/>
        <v>28</v>
      </c>
      <c r="B30" s="56"/>
      <c r="C30" s="56"/>
      <c r="D30" s="56">
        <v>390</v>
      </c>
      <c r="E30" s="56">
        <v>2</v>
      </c>
      <c r="F30" s="56">
        <v>1090</v>
      </c>
      <c r="G30" s="56">
        <v>2</v>
      </c>
      <c r="H30" s="56">
        <v>1090</v>
      </c>
      <c r="I30" s="56">
        <v>2</v>
      </c>
      <c r="J30" s="56">
        <v>190</v>
      </c>
      <c r="K30" s="56">
        <v>1</v>
      </c>
      <c r="L30" s="56">
        <v>190</v>
      </c>
      <c r="M30" s="56">
        <v>1</v>
      </c>
      <c r="N30" s="56">
        <v>190</v>
      </c>
      <c r="O30" s="56">
        <v>1</v>
      </c>
      <c r="P30" s="56"/>
      <c r="Q30" s="56"/>
      <c r="R30" s="56">
        <v>190</v>
      </c>
      <c r="S30" s="56">
        <v>1</v>
      </c>
      <c r="T30" s="56">
        <v>390</v>
      </c>
      <c r="U30" s="56">
        <v>2</v>
      </c>
    </row>
    <row r="31" spans="1:21" x14ac:dyDescent="0.25">
      <c r="A31" s="68">
        <f t="shared" si="0"/>
        <v>29</v>
      </c>
      <c r="B31" s="56"/>
      <c r="C31" s="56"/>
      <c r="D31" s="56">
        <v>1090</v>
      </c>
      <c r="E31" s="56">
        <v>2</v>
      </c>
      <c r="F31" s="56">
        <v>190</v>
      </c>
      <c r="G31" s="56">
        <v>1</v>
      </c>
      <c r="H31" s="56">
        <v>190</v>
      </c>
      <c r="I31" s="56">
        <v>1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>
        <v>1090</v>
      </c>
      <c r="U31" s="56">
        <v>3</v>
      </c>
    </row>
    <row r="32" spans="1:21" x14ac:dyDescent="0.25">
      <c r="A32" s="68">
        <f t="shared" si="0"/>
        <v>30</v>
      </c>
      <c r="B32" s="56"/>
      <c r="C32" s="56"/>
      <c r="D32" s="56">
        <v>190</v>
      </c>
      <c r="E32" s="56">
        <v>1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>
        <v>190</v>
      </c>
      <c r="U32" s="56">
        <v>1</v>
      </c>
    </row>
    <row r="33" spans="1:21" x14ac:dyDescent="0.25">
      <c r="A33" s="68">
        <f t="shared" si="0"/>
        <v>31</v>
      </c>
      <c r="B33" s="56"/>
      <c r="C33" s="56"/>
      <c r="D33" s="56">
        <v>5415</v>
      </c>
      <c r="E33" s="56">
        <v>15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1" ht="15.75" thickBot="1" x14ac:dyDescent="0.3">
      <c r="A34" s="68">
        <f t="shared" si="0"/>
        <v>32</v>
      </c>
      <c r="B34" s="56"/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7"/>
      <c r="U34" s="57"/>
    </row>
    <row r="35" spans="1:21" ht="15.75" thickBot="1" x14ac:dyDescent="0.3">
      <c r="A35" s="69"/>
      <c r="B35" s="58">
        <f>SUM(B3:B34)</f>
        <v>0</v>
      </c>
      <c r="C35" s="58">
        <f t="shared" ref="C35:S35" si="1">SUM(C3:C34)</f>
        <v>0</v>
      </c>
      <c r="D35" s="58">
        <f t="shared" si="1"/>
        <v>50155</v>
      </c>
      <c r="E35" s="58">
        <f t="shared" si="1"/>
        <v>89</v>
      </c>
      <c r="F35" s="58">
        <f t="shared" si="1"/>
        <v>43710</v>
      </c>
      <c r="G35" s="58">
        <f t="shared" si="1"/>
        <v>64</v>
      </c>
      <c r="H35" s="58">
        <f t="shared" si="1"/>
        <v>42705</v>
      </c>
      <c r="I35" s="58">
        <f>SUM(I3:I34)</f>
        <v>69</v>
      </c>
      <c r="J35" s="58">
        <f t="shared" si="1"/>
        <v>42060</v>
      </c>
      <c r="K35" s="58">
        <f t="shared" si="1"/>
        <v>66</v>
      </c>
      <c r="L35" s="58">
        <f t="shared" si="1"/>
        <v>42060</v>
      </c>
      <c r="M35" s="58">
        <f t="shared" si="1"/>
        <v>67</v>
      </c>
      <c r="N35" s="58">
        <f t="shared" si="1"/>
        <v>42060</v>
      </c>
      <c r="O35" s="58">
        <f t="shared" si="1"/>
        <v>69</v>
      </c>
      <c r="P35" s="58">
        <f t="shared" si="1"/>
        <v>0</v>
      </c>
      <c r="Q35" s="58">
        <f t="shared" si="1"/>
        <v>0</v>
      </c>
      <c r="R35" s="58">
        <f t="shared" si="1"/>
        <v>42060</v>
      </c>
      <c r="S35" s="87">
        <f t="shared" si="1"/>
        <v>75</v>
      </c>
      <c r="T35" s="95">
        <f>SUM(T3:T34)</f>
        <v>44460</v>
      </c>
      <c r="U35" s="96">
        <f>SUM(U3:U34)</f>
        <v>137</v>
      </c>
    </row>
    <row r="38" spans="1:21" ht="31.5" x14ac:dyDescent="0.25">
      <c r="B38" s="83" t="s">
        <v>35</v>
      </c>
      <c r="C38" s="93">
        <f>SUM(B35,D35,F35,H35,J35,L35,N35,P35,R35,T35)</f>
        <v>349270</v>
      </c>
    </row>
    <row r="39" spans="1:21" ht="31.5" x14ac:dyDescent="0.25">
      <c r="B39" s="83" t="s">
        <v>36</v>
      </c>
      <c r="C39" s="97">
        <f>SUM(C35,E35,G35,I35,K35,M35,O35,Q35,S35,U35)</f>
        <v>636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349270</v>
      </c>
    </row>
    <row r="42" spans="1:21" ht="18.75" x14ac:dyDescent="0.3">
      <c r="B42" s="82" t="s">
        <v>34</v>
      </c>
      <c r="C42" s="92">
        <f>C41-C38</f>
        <v>0</v>
      </c>
    </row>
    <row r="43" spans="1:21" ht="37.5" x14ac:dyDescent="0.3">
      <c r="B43" s="79" t="s">
        <v>58</v>
      </c>
      <c r="C43" s="91">
        <v>636</v>
      </c>
    </row>
    <row r="44" spans="1:21" ht="18.75" x14ac:dyDescent="0.3">
      <c r="B44" s="82" t="s">
        <v>34</v>
      </c>
      <c r="C44" s="92">
        <f>C43-C39</f>
        <v>0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6" zoomScaleNormal="76" workbookViewId="0">
      <pane xSplit="1" ySplit="2" topLeftCell="C7" activePane="bottomRight" state="frozen"/>
      <selection pane="topRight" activeCell="B1" sqref="B1"/>
      <selection pane="bottomLeft" activeCell="A3" sqref="A3"/>
      <selection pane="bottomRight" activeCell="Q9" sqref="P9:Q15"/>
    </sheetView>
  </sheetViews>
  <sheetFormatPr defaultRowHeight="15" x14ac:dyDescent="0.25"/>
  <cols>
    <col min="2" max="2" width="8.28515625" customWidth="1"/>
    <col min="3" max="3" width="10.42578125" customWidth="1"/>
    <col min="5" max="5" width="7" customWidth="1"/>
    <col min="7" max="7" width="6" customWidth="1"/>
    <col min="9" max="9" width="7.140625" customWidth="1"/>
    <col min="11" max="11" width="7.5703125" customWidth="1"/>
    <col min="13" max="13" width="7.42578125" customWidth="1"/>
    <col min="15" max="15" width="7.7109375" customWidth="1"/>
    <col min="17" max="17" width="7.140625" customWidth="1"/>
    <col min="19" max="19" width="7.42578125" customWidth="1"/>
    <col min="21" max="21" width="8.140625" customWidth="1"/>
  </cols>
  <sheetData>
    <row r="1" spans="1:21" x14ac:dyDescent="0.25">
      <c r="A1" s="162" t="s">
        <v>30</v>
      </c>
      <c r="B1" s="146" t="s">
        <v>11</v>
      </c>
      <c r="C1" s="146"/>
      <c r="D1" s="146" t="s">
        <v>13</v>
      </c>
      <c r="E1" s="146"/>
      <c r="F1" s="146" t="s">
        <v>12</v>
      </c>
      <c r="G1" s="146"/>
      <c r="H1" s="146" t="s">
        <v>14</v>
      </c>
      <c r="I1" s="146"/>
      <c r="J1" s="146" t="s">
        <v>50</v>
      </c>
      <c r="K1" s="146"/>
      <c r="L1" s="146" t="s">
        <v>16</v>
      </c>
      <c r="M1" s="146"/>
      <c r="N1" s="146" t="s">
        <v>56</v>
      </c>
      <c r="O1" s="146"/>
      <c r="P1" s="146" t="s">
        <v>52</v>
      </c>
      <c r="Q1" s="146"/>
      <c r="R1" s="146" t="s">
        <v>17</v>
      </c>
      <c r="S1" s="146"/>
      <c r="T1" s="146" t="s">
        <v>53</v>
      </c>
      <c r="U1" s="147"/>
    </row>
    <row r="2" spans="1:21" x14ac:dyDescent="0.25">
      <c r="A2" s="163"/>
      <c r="B2" s="98" t="s">
        <v>28</v>
      </c>
      <c r="C2" s="98" t="s">
        <v>29</v>
      </c>
      <c r="D2" s="98" t="s">
        <v>28</v>
      </c>
      <c r="E2" s="98" t="s">
        <v>29</v>
      </c>
      <c r="F2" s="98" t="s">
        <v>28</v>
      </c>
      <c r="G2" s="98" t="s">
        <v>29</v>
      </c>
      <c r="H2" s="98" t="s">
        <v>28</v>
      </c>
      <c r="I2" s="98" t="s">
        <v>29</v>
      </c>
      <c r="J2" s="98" t="s">
        <v>51</v>
      </c>
      <c r="K2" s="98" t="s">
        <v>29</v>
      </c>
      <c r="L2" s="98" t="s">
        <v>28</v>
      </c>
      <c r="M2" s="98" t="s">
        <v>29</v>
      </c>
      <c r="N2" s="98" t="s">
        <v>28</v>
      </c>
      <c r="O2" s="98" t="s">
        <v>29</v>
      </c>
      <c r="P2" s="98" t="s">
        <v>28</v>
      </c>
      <c r="Q2" s="98" t="s">
        <v>29</v>
      </c>
      <c r="R2" s="98" t="s">
        <v>28</v>
      </c>
      <c r="S2" s="98" t="s">
        <v>29</v>
      </c>
      <c r="T2" s="98" t="s">
        <v>54</v>
      </c>
      <c r="U2" s="99" t="s">
        <v>55</v>
      </c>
    </row>
    <row r="3" spans="1:21" x14ac:dyDescent="0.25">
      <c r="A3" s="100">
        <v>1</v>
      </c>
      <c r="B3" s="56">
        <v>1340</v>
      </c>
      <c r="C3" s="56">
        <v>2</v>
      </c>
      <c r="D3" s="56">
        <v>1850</v>
      </c>
      <c r="E3" s="56">
        <v>2</v>
      </c>
      <c r="F3" s="56">
        <v>2490</v>
      </c>
      <c r="G3" s="56">
        <v>4</v>
      </c>
      <c r="H3" s="56">
        <v>1340</v>
      </c>
      <c r="I3" s="56">
        <v>2</v>
      </c>
      <c r="J3" s="56">
        <v>1350</v>
      </c>
      <c r="K3" s="56">
        <v>1</v>
      </c>
      <c r="L3" s="56">
        <v>1340</v>
      </c>
      <c r="M3" s="56">
        <v>2</v>
      </c>
      <c r="N3" s="56"/>
      <c r="O3" s="56"/>
      <c r="P3" s="56">
        <v>1340</v>
      </c>
      <c r="Q3" s="56">
        <v>2</v>
      </c>
      <c r="R3" s="56"/>
      <c r="S3" s="56"/>
      <c r="T3" s="56">
        <v>1340</v>
      </c>
      <c r="U3" s="56">
        <v>2</v>
      </c>
    </row>
    <row r="4" spans="1:21" x14ac:dyDescent="0.25">
      <c r="A4" s="100">
        <f>A3+1</f>
        <v>2</v>
      </c>
      <c r="B4" s="56">
        <v>380</v>
      </c>
      <c r="C4" s="56">
        <v>2</v>
      </c>
      <c r="D4" s="56">
        <v>1340</v>
      </c>
      <c r="E4" s="56">
        <v>2</v>
      </c>
      <c r="F4" s="56">
        <v>1150</v>
      </c>
      <c r="G4" s="56">
        <v>1</v>
      </c>
      <c r="H4" s="56">
        <v>380</v>
      </c>
      <c r="I4" s="56">
        <v>2</v>
      </c>
      <c r="J4" s="56">
        <v>5360</v>
      </c>
      <c r="K4" s="56">
        <v>6</v>
      </c>
      <c r="L4" s="56">
        <v>380</v>
      </c>
      <c r="M4" s="56">
        <v>2</v>
      </c>
      <c r="N4" s="56"/>
      <c r="O4" s="56"/>
      <c r="P4" s="56">
        <v>380</v>
      </c>
      <c r="Q4" s="56">
        <v>2</v>
      </c>
      <c r="R4" s="56"/>
      <c r="S4" s="56"/>
      <c r="T4" s="56">
        <v>380</v>
      </c>
      <c r="U4" s="56">
        <v>2</v>
      </c>
    </row>
    <row r="5" spans="1:21" x14ac:dyDescent="0.25">
      <c r="A5" s="100">
        <f t="shared" ref="A5:A34" si="0">A4+1</f>
        <v>3</v>
      </c>
      <c r="B5" s="56">
        <v>490</v>
      </c>
      <c r="C5" s="56">
        <v>1</v>
      </c>
      <c r="D5" s="56">
        <v>380</v>
      </c>
      <c r="E5" s="56">
        <v>2</v>
      </c>
      <c r="F5" s="56">
        <v>3585</v>
      </c>
      <c r="G5" s="56">
        <v>4</v>
      </c>
      <c r="H5" s="56">
        <v>490</v>
      </c>
      <c r="I5" s="56">
        <v>1</v>
      </c>
      <c r="J5" s="56">
        <v>4680</v>
      </c>
      <c r="K5" s="56">
        <v>4</v>
      </c>
      <c r="L5" s="56">
        <v>490</v>
      </c>
      <c r="M5" s="56">
        <v>1</v>
      </c>
      <c r="N5" s="56"/>
      <c r="O5" s="56"/>
      <c r="P5" s="56">
        <v>490</v>
      </c>
      <c r="Q5" s="56">
        <v>1</v>
      </c>
      <c r="R5" s="56"/>
      <c r="S5" s="56"/>
      <c r="T5" s="56">
        <v>490</v>
      </c>
      <c r="U5" s="56">
        <v>1</v>
      </c>
    </row>
    <row r="6" spans="1:21" x14ac:dyDescent="0.25">
      <c r="A6" s="100">
        <f t="shared" si="0"/>
        <v>4</v>
      </c>
      <c r="B6" s="56">
        <v>445</v>
      </c>
      <c r="C6" s="56">
        <v>1</v>
      </c>
      <c r="D6" s="56">
        <v>490</v>
      </c>
      <c r="E6" s="56">
        <v>1</v>
      </c>
      <c r="F6" s="56">
        <v>1350</v>
      </c>
      <c r="G6" s="56">
        <v>1</v>
      </c>
      <c r="H6" s="56">
        <v>1350</v>
      </c>
      <c r="I6" s="56">
        <v>1</v>
      </c>
      <c r="J6" s="56">
        <v>1485</v>
      </c>
      <c r="K6" s="56">
        <v>2</v>
      </c>
      <c r="L6" s="56">
        <v>1210</v>
      </c>
      <c r="M6" s="56">
        <v>4</v>
      </c>
      <c r="N6" s="56"/>
      <c r="O6" s="56"/>
      <c r="P6" s="56">
        <v>1080</v>
      </c>
      <c r="Q6" s="56">
        <v>2</v>
      </c>
      <c r="R6" s="56"/>
      <c r="S6" s="56"/>
      <c r="T6" s="56">
        <v>1350</v>
      </c>
      <c r="U6" s="56">
        <v>1</v>
      </c>
    </row>
    <row r="7" spans="1:21" x14ac:dyDescent="0.25">
      <c r="A7" s="100">
        <f t="shared" si="0"/>
        <v>5</v>
      </c>
      <c r="B7" s="56">
        <v>1350</v>
      </c>
      <c r="C7" s="56">
        <v>1</v>
      </c>
      <c r="D7" s="56">
        <v>1775</v>
      </c>
      <c r="E7" s="56">
        <v>4</v>
      </c>
      <c r="F7" s="56">
        <v>1360</v>
      </c>
      <c r="G7" s="56">
        <v>2</v>
      </c>
      <c r="H7" s="56">
        <v>1360</v>
      </c>
      <c r="I7" s="56">
        <v>2</v>
      </c>
      <c r="J7" s="56">
        <v>1350</v>
      </c>
      <c r="K7" s="56">
        <v>1</v>
      </c>
      <c r="L7" s="56">
        <v>590</v>
      </c>
      <c r="M7" s="56">
        <v>1</v>
      </c>
      <c r="N7" s="56"/>
      <c r="O7" s="56"/>
      <c r="P7" s="56">
        <v>4190</v>
      </c>
      <c r="Q7" s="56">
        <v>29</v>
      </c>
      <c r="R7" s="56"/>
      <c r="S7" s="56"/>
      <c r="T7" s="56">
        <v>5360</v>
      </c>
      <c r="U7" s="56">
        <v>6</v>
      </c>
    </row>
    <row r="8" spans="1:21" x14ac:dyDescent="0.25">
      <c r="A8" s="100">
        <f t="shared" si="0"/>
        <v>6</v>
      </c>
      <c r="B8" s="56">
        <v>1360</v>
      </c>
      <c r="C8" s="56">
        <v>6</v>
      </c>
      <c r="D8" s="56">
        <v>1360</v>
      </c>
      <c r="E8" s="56">
        <v>13</v>
      </c>
      <c r="F8" s="56">
        <v>4680</v>
      </c>
      <c r="G8" s="56">
        <v>4</v>
      </c>
      <c r="H8" s="56">
        <v>4680</v>
      </c>
      <c r="I8" s="56">
        <v>4</v>
      </c>
      <c r="J8" s="56">
        <v>1360</v>
      </c>
      <c r="K8" s="56">
        <v>2</v>
      </c>
      <c r="L8" s="56">
        <v>1360</v>
      </c>
      <c r="M8" s="56">
        <v>2</v>
      </c>
      <c r="N8" s="56"/>
      <c r="O8" s="56"/>
      <c r="P8" s="56">
        <v>1860</v>
      </c>
      <c r="Q8" s="56">
        <v>4</v>
      </c>
      <c r="R8" s="56"/>
      <c r="S8" s="56"/>
      <c r="T8" s="56">
        <v>4680</v>
      </c>
      <c r="U8" s="56">
        <v>4</v>
      </c>
    </row>
    <row r="9" spans="1:21" x14ac:dyDescent="0.25">
      <c r="A9" s="100">
        <f t="shared" si="0"/>
        <v>7</v>
      </c>
      <c r="B9" s="56">
        <v>1360</v>
      </c>
      <c r="C9" s="56">
        <v>4</v>
      </c>
      <c r="D9" s="56">
        <v>1350</v>
      </c>
      <c r="E9" s="56">
        <v>1</v>
      </c>
      <c r="F9" s="56">
        <v>1485</v>
      </c>
      <c r="G9" s="56">
        <v>2</v>
      </c>
      <c r="H9" s="56">
        <v>1485</v>
      </c>
      <c r="I9" s="56">
        <v>2</v>
      </c>
      <c r="J9" s="56">
        <v>4680</v>
      </c>
      <c r="K9" s="56">
        <v>4</v>
      </c>
      <c r="L9" s="56">
        <v>1350</v>
      </c>
      <c r="M9" s="56">
        <v>1</v>
      </c>
      <c r="N9" s="56"/>
      <c r="O9" s="56"/>
      <c r="P9" s="56">
        <v>3620</v>
      </c>
      <c r="Q9" s="56">
        <v>5</v>
      </c>
      <c r="R9" s="56"/>
      <c r="S9" s="56"/>
      <c r="T9" s="56">
        <v>1485</v>
      </c>
      <c r="U9" s="56">
        <v>2</v>
      </c>
    </row>
    <row r="10" spans="1:21" x14ac:dyDescent="0.25">
      <c r="A10" s="100">
        <f t="shared" si="0"/>
        <v>8</v>
      </c>
      <c r="B10" s="56">
        <v>1485</v>
      </c>
      <c r="C10" s="56">
        <v>2</v>
      </c>
      <c r="D10" s="56">
        <v>1360</v>
      </c>
      <c r="E10" s="56">
        <v>6</v>
      </c>
      <c r="F10" s="56">
        <v>550</v>
      </c>
      <c r="G10" s="56">
        <v>1</v>
      </c>
      <c r="H10" s="56">
        <v>1350</v>
      </c>
      <c r="I10" s="56">
        <v>1</v>
      </c>
      <c r="J10" s="56">
        <v>1485</v>
      </c>
      <c r="K10" s="56">
        <v>2</v>
      </c>
      <c r="L10" s="56">
        <v>5360</v>
      </c>
      <c r="M10" s="56">
        <v>2</v>
      </c>
      <c r="N10" s="56"/>
      <c r="O10" s="56"/>
      <c r="P10" s="56">
        <v>1350</v>
      </c>
      <c r="Q10" s="56">
        <v>1</v>
      </c>
      <c r="R10" s="56"/>
      <c r="S10" s="56"/>
      <c r="T10" s="56">
        <v>1350</v>
      </c>
      <c r="U10" s="56">
        <v>1</v>
      </c>
    </row>
    <row r="11" spans="1:21" x14ac:dyDescent="0.25">
      <c r="A11" s="100">
        <f t="shared" si="0"/>
        <v>9</v>
      </c>
      <c r="B11" s="56">
        <v>1350</v>
      </c>
      <c r="C11" s="56">
        <v>1</v>
      </c>
      <c r="D11" s="56">
        <v>4680</v>
      </c>
      <c r="E11" s="56">
        <v>4</v>
      </c>
      <c r="F11" s="56">
        <v>1350</v>
      </c>
      <c r="G11" s="56">
        <v>1</v>
      </c>
      <c r="H11" s="56">
        <v>1360</v>
      </c>
      <c r="I11" s="56">
        <v>6</v>
      </c>
      <c r="J11" s="56">
        <v>1350</v>
      </c>
      <c r="K11" s="56">
        <v>1</v>
      </c>
      <c r="L11" s="56">
        <v>4680</v>
      </c>
      <c r="M11" s="56">
        <v>4</v>
      </c>
      <c r="N11" s="56"/>
      <c r="O11" s="56"/>
      <c r="P11" s="56">
        <v>1360</v>
      </c>
      <c r="Q11" s="56">
        <v>6</v>
      </c>
      <c r="R11" s="56"/>
      <c r="S11" s="56"/>
      <c r="T11" s="56">
        <v>1360</v>
      </c>
      <c r="U11" s="56">
        <v>6</v>
      </c>
    </row>
    <row r="12" spans="1:21" x14ac:dyDescent="0.25">
      <c r="A12" s="100">
        <f t="shared" si="0"/>
        <v>10</v>
      </c>
      <c r="B12" s="56">
        <v>1360</v>
      </c>
      <c r="C12" s="56">
        <v>6</v>
      </c>
      <c r="D12" s="56">
        <v>1485</v>
      </c>
      <c r="E12" s="56">
        <v>2</v>
      </c>
      <c r="F12" s="56">
        <v>5360</v>
      </c>
      <c r="G12" s="56">
        <v>6</v>
      </c>
      <c r="H12" s="56">
        <v>680</v>
      </c>
      <c r="I12" s="56">
        <v>4</v>
      </c>
      <c r="J12" s="56">
        <v>5360</v>
      </c>
      <c r="K12" s="56">
        <v>6</v>
      </c>
      <c r="L12" s="56">
        <v>1485</v>
      </c>
      <c r="M12" s="56">
        <v>2</v>
      </c>
      <c r="N12" s="56"/>
      <c r="O12" s="56"/>
      <c r="P12" s="56">
        <v>4680</v>
      </c>
      <c r="Q12" s="56">
        <v>4</v>
      </c>
      <c r="R12" s="56"/>
      <c r="S12" s="56"/>
      <c r="T12" s="56">
        <v>4680</v>
      </c>
      <c r="U12" s="56">
        <v>4</v>
      </c>
    </row>
    <row r="13" spans="1:21" x14ac:dyDescent="0.25">
      <c r="A13" s="100">
        <f t="shared" si="0"/>
        <v>11</v>
      </c>
      <c r="B13" s="56">
        <v>1360</v>
      </c>
      <c r="C13" s="56">
        <v>4</v>
      </c>
      <c r="D13" s="56">
        <v>1350</v>
      </c>
      <c r="E13" s="56">
        <v>1</v>
      </c>
      <c r="F13" s="56">
        <v>4680</v>
      </c>
      <c r="G13" s="56">
        <v>4</v>
      </c>
      <c r="H13" s="56">
        <v>1485</v>
      </c>
      <c r="I13" s="56">
        <v>2</v>
      </c>
      <c r="J13" s="56">
        <v>4680</v>
      </c>
      <c r="K13" s="56">
        <v>4</v>
      </c>
      <c r="L13" s="56">
        <v>1350</v>
      </c>
      <c r="M13" s="56">
        <v>1</v>
      </c>
      <c r="N13" s="56"/>
      <c r="O13" s="56"/>
      <c r="P13" s="56">
        <v>1485</v>
      </c>
      <c r="Q13" s="56">
        <v>2</v>
      </c>
      <c r="R13" s="56"/>
      <c r="S13" s="56"/>
      <c r="T13" s="56">
        <v>1485</v>
      </c>
      <c r="U13" s="56">
        <v>2</v>
      </c>
    </row>
    <row r="14" spans="1:21" x14ac:dyDescent="0.25">
      <c r="A14" s="100">
        <f t="shared" si="0"/>
        <v>12</v>
      </c>
      <c r="B14" s="56">
        <v>1485</v>
      </c>
      <c r="C14" s="56">
        <v>2</v>
      </c>
      <c r="D14" s="56">
        <v>1360</v>
      </c>
      <c r="E14" s="56">
        <v>6</v>
      </c>
      <c r="F14" s="56">
        <v>1485</v>
      </c>
      <c r="G14" s="56">
        <v>2</v>
      </c>
      <c r="H14" s="56">
        <v>1360</v>
      </c>
      <c r="I14" s="56">
        <v>13</v>
      </c>
      <c r="J14" s="56">
        <v>1485</v>
      </c>
      <c r="K14" s="56">
        <v>2</v>
      </c>
      <c r="L14" s="56">
        <v>5360</v>
      </c>
      <c r="M14" s="56">
        <v>2</v>
      </c>
      <c r="N14" s="56"/>
      <c r="O14" s="56"/>
      <c r="P14" s="56">
        <v>1350</v>
      </c>
      <c r="Q14" s="56">
        <v>1</v>
      </c>
      <c r="R14" s="56"/>
      <c r="S14" s="56"/>
      <c r="T14" s="56">
        <v>1360</v>
      </c>
      <c r="U14" s="56">
        <v>13</v>
      </c>
    </row>
    <row r="15" spans="1:21" x14ac:dyDescent="0.25">
      <c r="A15" s="100">
        <f t="shared" si="0"/>
        <v>13</v>
      </c>
      <c r="B15" s="56">
        <v>1350</v>
      </c>
      <c r="C15" s="56">
        <v>1</v>
      </c>
      <c r="D15" s="56">
        <v>680</v>
      </c>
      <c r="E15" s="56">
        <v>4</v>
      </c>
      <c r="F15" s="56">
        <v>1360</v>
      </c>
      <c r="G15" s="56">
        <v>13</v>
      </c>
      <c r="H15" s="56">
        <v>1350</v>
      </c>
      <c r="I15" s="56">
        <v>1</v>
      </c>
      <c r="J15" s="56">
        <v>1350</v>
      </c>
      <c r="K15" s="56">
        <v>1</v>
      </c>
      <c r="L15" s="56">
        <f>680+4540</f>
        <v>5220</v>
      </c>
      <c r="M15" s="56">
        <v>4</v>
      </c>
      <c r="N15" s="56"/>
      <c r="O15" s="56"/>
      <c r="P15" s="56">
        <v>1130</v>
      </c>
      <c r="Q15" s="56">
        <v>6</v>
      </c>
      <c r="R15" s="56"/>
      <c r="S15" s="56"/>
      <c r="T15" s="56">
        <v>1350</v>
      </c>
      <c r="U15" s="56">
        <v>1</v>
      </c>
    </row>
    <row r="16" spans="1:21" x14ac:dyDescent="0.25">
      <c r="A16" s="100">
        <f t="shared" si="0"/>
        <v>14</v>
      </c>
      <c r="B16" s="56">
        <v>1360</v>
      </c>
      <c r="C16" s="56">
        <v>13</v>
      </c>
      <c r="D16" s="56">
        <v>1485</v>
      </c>
      <c r="E16" s="56">
        <v>2</v>
      </c>
      <c r="F16" s="56">
        <v>1350</v>
      </c>
      <c r="G16" s="56">
        <v>1</v>
      </c>
      <c r="H16" s="56">
        <v>1360</v>
      </c>
      <c r="I16" s="56">
        <v>6</v>
      </c>
      <c r="J16" s="56">
        <v>1300</v>
      </c>
      <c r="K16" s="56">
        <v>6</v>
      </c>
      <c r="L16" s="56">
        <v>1485</v>
      </c>
      <c r="M16" s="56">
        <v>2</v>
      </c>
      <c r="N16" s="56"/>
      <c r="O16" s="56"/>
      <c r="P16" s="56">
        <v>1130</v>
      </c>
      <c r="Q16" s="56">
        <v>3</v>
      </c>
      <c r="R16" s="56"/>
      <c r="S16" s="56"/>
      <c r="T16" s="56">
        <v>1360</v>
      </c>
      <c r="U16" s="56">
        <v>6</v>
      </c>
    </row>
    <row r="17" spans="1:21" x14ac:dyDescent="0.25">
      <c r="A17" s="100">
        <f t="shared" si="0"/>
        <v>15</v>
      </c>
      <c r="B17" s="56">
        <v>1350</v>
      </c>
      <c r="C17" s="56">
        <v>1</v>
      </c>
      <c r="D17" s="56">
        <v>1360</v>
      </c>
      <c r="E17" s="56">
        <v>13</v>
      </c>
      <c r="F17" s="56">
        <v>1360</v>
      </c>
      <c r="G17" s="56">
        <v>6</v>
      </c>
      <c r="H17" s="56">
        <v>4680</v>
      </c>
      <c r="I17" s="56">
        <v>4</v>
      </c>
      <c r="J17" s="56">
        <v>680</v>
      </c>
      <c r="K17" s="56">
        <v>4</v>
      </c>
      <c r="L17" s="56">
        <v>1485</v>
      </c>
      <c r="M17" s="56">
        <v>2</v>
      </c>
      <c r="N17" s="56"/>
      <c r="O17" s="56"/>
      <c r="P17" s="56">
        <v>1750</v>
      </c>
      <c r="Q17" s="56">
        <v>3</v>
      </c>
      <c r="R17" s="56"/>
      <c r="S17" s="56"/>
      <c r="T17" s="56">
        <v>1650</v>
      </c>
      <c r="U17" s="56">
        <v>6</v>
      </c>
    </row>
    <row r="18" spans="1:21" x14ac:dyDescent="0.25">
      <c r="A18" s="100">
        <f t="shared" si="0"/>
        <v>16</v>
      </c>
      <c r="B18" s="56">
        <v>1360</v>
      </c>
      <c r="C18" s="56">
        <v>6</v>
      </c>
      <c r="D18" s="56">
        <v>1350</v>
      </c>
      <c r="E18" s="56">
        <v>1</v>
      </c>
      <c r="F18" s="56">
        <v>4680</v>
      </c>
      <c r="G18" s="56">
        <v>4</v>
      </c>
      <c r="H18" s="56">
        <v>1485</v>
      </c>
      <c r="I18" s="56">
        <v>2</v>
      </c>
      <c r="J18" s="56">
        <v>1185</v>
      </c>
      <c r="K18" s="56">
        <v>2</v>
      </c>
      <c r="L18" s="56">
        <v>1360</v>
      </c>
      <c r="M18" s="56">
        <v>13</v>
      </c>
      <c r="N18" s="56"/>
      <c r="O18" s="56"/>
      <c r="P18" s="56">
        <v>8395</v>
      </c>
      <c r="Q18" s="56">
        <v>6</v>
      </c>
      <c r="R18" s="56"/>
      <c r="S18" s="56"/>
      <c r="T18" s="56">
        <v>8450</v>
      </c>
      <c r="U18" s="56">
        <v>6</v>
      </c>
    </row>
    <row r="19" spans="1:21" x14ac:dyDescent="0.25">
      <c r="A19" s="100">
        <f t="shared" si="0"/>
        <v>17</v>
      </c>
      <c r="B19" s="56">
        <v>4680</v>
      </c>
      <c r="C19" s="56">
        <v>2</v>
      </c>
      <c r="D19" s="56">
        <v>1360</v>
      </c>
      <c r="E19" s="56">
        <v>2</v>
      </c>
      <c r="F19" s="56">
        <v>1485</v>
      </c>
      <c r="G19" s="56">
        <v>2</v>
      </c>
      <c r="H19" s="56" t="s">
        <v>59</v>
      </c>
      <c r="I19" s="56"/>
      <c r="J19" s="56"/>
      <c r="K19" s="56"/>
      <c r="L19" s="56">
        <v>1350</v>
      </c>
      <c r="M19" s="56">
        <v>1</v>
      </c>
      <c r="N19" s="56"/>
      <c r="O19" s="56"/>
      <c r="P19" s="56">
        <v>5520</v>
      </c>
      <c r="Q19" s="56">
        <v>16</v>
      </c>
      <c r="R19" s="56"/>
      <c r="S19" s="56"/>
      <c r="T19" s="56">
        <v>13280</v>
      </c>
      <c r="U19" s="56">
        <v>19</v>
      </c>
    </row>
    <row r="20" spans="1:21" x14ac:dyDescent="0.25">
      <c r="A20" s="100">
        <f t="shared" si="0"/>
        <v>18</v>
      </c>
      <c r="B20" s="56">
        <v>1485</v>
      </c>
      <c r="C20" s="56">
        <v>2</v>
      </c>
      <c r="D20" s="56">
        <v>4680</v>
      </c>
      <c r="E20" s="56">
        <v>9</v>
      </c>
      <c r="F20" s="56">
        <v>1350</v>
      </c>
      <c r="G20" s="56">
        <v>1</v>
      </c>
      <c r="H20" s="56"/>
      <c r="I20" s="56"/>
      <c r="J20" s="56"/>
      <c r="K20" s="56"/>
      <c r="L20" s="56">
        <v>1360</v>
      </c>
      <c r="M20" s="56">
        <v>6</v>
      </c>
      <c r="N20" s="56"/>
      <c r="O20" s="56"/>
      <c r="P20" s="56">
        <v>4090</v>
      </c>
      <c r="Q20" s="56">
        <v>19</v>
      </c>
      <c r="R20" s="56"/>
      <c r="S20" s="56"/>
      <c r="T20" s="56"/>
      <c r="U20" s="56"/>
    </row>
    <row r="21" spans="1:21" x14ac:dyDescent="0.25">
      <c r="A21" s="100">
        <f t="shared" si="0"/>
        <v>19</v>
      </c>
      <c r="B21" s="56">
        <v>2160</v>
      </c>
      <c r="C21" s="56">
        <v>5</v>
      </c>
      <c r="D21" s="56">
        <v>1485</v>
      </c>
      <c r="E21" s="56">
        <v>2</v>
      </c>
      <c r="F21" s="56">
        <v>3250</v>
      </c>
      <c r="G21" s="56">
        <v>1</v>
      </c>
      <c r="H21" s="56"/>
      <c r="I21" s="56"/>
      <c r="J21" s="56"/>
      <c r="K21" s="56"/>
      <c r="L21" s="56">
        <v>1485</v>
      </c>
      <c r="M21" s="56">
        <v>2</v>
      </c>
      <c r="N21" s="56"/>
      <c r="O21" s="56"/>
      <c r="P21" s="56"/>
      <c r="Q21" s="56"/>
      <c r="R21" s="56"/>
      <c r="S21" s="56"/>
      <c r="T21" s="56"/>
      <c r="U21" s="56"/>
    </row>
    <row r="22" spans="1:21" x14ac:dyDescent="0.25">
      <c r="A22" s="100">
        <f t="shared" si="0"/>
        <v>20</v>
      </c>
      <c r="B22" s="56"/>
      <c r="C22" s="56"/>
      <c r="D22" s="56">
        <v>7770</v>
      </c>
      <c r="E22" s="56">
        <v>17</v>
      </c>
      <c r="F22" s="56">
        <v>6730</v>
      </c>
      <c r="G22" s="56">
        <v>16</v>
      </c>
      <c r="H22" s="56"/>
      <c r="I22" s="56"/>
      <c r="J22" s="56"/>
      <c r="K22" s="56"/>
      <c r="L22" s="56">
        <v>1360</v>
      </c>
      <c r="M22" s="56">
        <v>13</v>
      </c>
      <c r="N22" s="56"/>
      <c r="O22" s="56"/>
      <c r="P22" s="56"/>
      <c r="Q22" s="56"/>
      <c r="R22" s="56"/>
      <c r="S22" s="56"/>
      <c r="T22" s="56"/>
      <c r="U22" s="56"/>
    </row>
    <row r="23" spans="1:21" x14ac:dyDescent="0.25">
      <c r="A23" s="100">
        <f t="shared" si="0"/>
        <v>21</v>
      </c>
      <c r="B23" s="56"/>
      <c r="C23" s="56"/>
      <c r="D23" s="56">
        <v>6750</v>
      </c>
      <c r="E23" s="56">
        <v>18</v>
      </c>
      <c r="F23" s="56"/>
      <c r="G23" s="56"/>
      <c r="H23" s="56"/>
      <c r="I23" s="56"/>
      <c r="J23" s="56"/>
      <c r="K23" s="56"/>
      <c r="L23" s="56">
        <v>1350</v>
      </c>
      <c r="M23" s="56">
        <v>1</v>
      </c>
      <c r="N23" s="56"/>
      <c r="O23" s="56"/>
      <c r="P23" s="56"/>
      <c r="Q23" s="56"/>
      <c r="R23" s="56"/>
      <c r="S23" s="56"/>
      <c r="T23" s="56"/>
      <c r="U23" s="101"/>
    </row>
    <row r="24" spans="1:21" x14ac:dyDescent="0.25">
      <c r="A24" s="100">
        <v>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>
        <v>1360</v>
      </c>
      <c r="M24" s="56">
        <v>6</v>
      </c>
      <c r="N24" s="56"/>
      <c r="O24" s="56"/>
      <c r="P24" s="56"/>
      <c r="Q24" s="56"/>
      <c r="R24" s="56"/>
      <c r="S24" s="56"/>
      <c r="T24" s="56"/>
      <c r="U24" s="101"/>
    </row>
    <row r="25" spans="1:21" x14ac:dyDescent="0.25">
      <c r="A25" s="100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01"/>
    </row>
    <row r="26" spans="1:21" x14ac:dyDescent="0.25">
      <c r="A26" s="100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01"/>
    </row>
    <row r="27" spans="1:21" x14ac:dyDescent="0.25">
      <c r="A27" s="100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01"/>
    </row>
    <row r="28" spans="1:21" x14ac:dyDescent="0.25">
      <c r="A28" s="100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01"/>
    </row>
    <row r="29" spans="1:21" x14ac:dyDescent="0.25">
      <c r="A29" s="100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01"/>
    </row>
    <row r="30" spans="1:21" x14ac:dyDescent="0.25">
      <c r="A30" s="100">
        <f t="shared" si="0"/>
        <v>28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01"/>
    </row>
    <row r="31" spans="1:21" x14ac:dyDescent="0.25">
      <c r="A31" s="100">
        <f t="shared" si="0"/>
        <v>29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101"/>
    </row>
    <row r="32" spans="1:21" x14ac:dyDescent="0.25">
      <c r="A32" s="100">
        <f t="shared" si="0"/>
        <v>30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101"/>
    </row>
    <row r="33" spans="1:21" x14ac:dyDescent="0.25">
      <c r="A33" s="100">
        <f t="shared" si="0"/>
        <v>31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01"/>
    </row>
    <row r="34" spans="1:21" ht="15.75" thickBot="1" x14ac:dyDescent="0.3">
      <c r="A34" s="102">
        <f t="shared" si="0"/>
        <v>32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103"/>
    </row>
    <row r="35" spans="1:21" ht="15.75" thickBot="1" x14ac:dyDescent="0.3">
      <c r="A35" s="39"/>
      <c r="B35" s="95">
        <f>SUM(B3:B34)</f>
        <v>27510</v>
      </c>
      <c r="C35" s="95">
        <f t="shared" ref="C35:S35" si="1">SUM(C3:C34)</f>
        <v>62</v>
      </c>
      <c r="D35" s="95">
        <f t="shared" si="1"/>
        <v>45700</v>
      </c>
      <c r="E35" s="95">
        <f t="shared" si="1"/>
        <v>112</v>
      </c>
      <c r="F35" s="95">
        <f t="shared" si="1"/>
        <v>51090</v>
      </c>
      <c r="G35" s="95">
        <f t="shared" si="1"/>
        <v>76</v>
      </c>
      <c r="H35" s="95">
        <f t="shared" si="1"/>
        <v>26195</v>
      </c>
      <c r="I35" s="95">
        <f>SUM(I3:I34)</f>
        <v>53</v>
      </c>
      <c r="J35" s="95">
        <f t="shared" si="1"/>
        <v>39140</v>
      </c>
      <c r="K35" s="95">
        <f t="shared" si="1"/>
        <v>48</v>
      </c>
      <c r="L35" s="95">
        <f t="shared" si="1"/>
        <v>42770</v>
      </c>
      <c r="M35" s="95">
        <f t="shared" si="1"/>
        <v>74</v>
      </c>
      <c r="N35" s="95">
        <f t="shared" si="1"/>
        <v>0</v>
      </c>
      <c r="O35" s="95">
        <f t="shared" si="1"/>
        <v>0</v>
      </c>
      <c r="P35" s="95">
        <f t="shared" si="1"/>
        <v>45200</v>
      </c>
      <c r="Q35" s="95">
        <f t="shared" si="1"/>
        <v>112</v>
      </c>
      <c r="R35" s="95">
        <f t="shared" si="1"/>
        <v>0</v>
      </c>
      <c r="S35" s="95">
        <f t="shared" si="1"/>
        <v>0</v>
      </c>
      <c r="T35" s="95">
        <f>SUM(T3:T34)</f>
        <v>51410</v>
      </c>
      <c r="U35" s="96">
        <f>SUM(U3:U34)</f>
        <v>82</v>
      </c>
    </row>
    <row r="38" spans="1:21" ht="31.5" x14ac:dyDescent="0.25">
      <c r="B38" s="83" t="s">
        <v>35</v>
      </c>
      <c r="C38" s="93">
        <f>SUM(B35,D35,F35,H35,J35,L35,N35,P35,R35,T35)</f>
        <v>329015</v>
      </c>
    </row>
    <row r="39" spans="1:21" ht="31.5" x14ac:dyDescent="0.25">
      <c r="B39" s="83" t="s">
        <v>36</v>
      </c>
      <c r="C39" s="97">
        <f>SUM(C35,E35,G35,I35,K35,M35,O35,Q35,S35,U35)</f>
        <v>619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329015</v>
      </c>
    </row>
    <row r="42" spans="1:21" ht="18.75" x14ac:dyDescent="0.3">
      <c r="B42" s="82" t="s">
        <v>34</v>
      </c>
      <c r="C42" s="92">
        <f>C41-C38</f>
        <v>0</v>
      </c>
    </row>
    <row r="43" spans="1:21" ht="37.5" x14ac:dyDescent="0.3">
      <c r="B43" s="79" t="s">
        <v>58</v>
      </c>
      <c r="C43" s="91">
        <v>619</v>
      </c>
    </row>
    <row r="44" spans="1:21" ht="18.75" x14ac:dyDescent="0.3">
      <c r="B44" s="82" t="s">
        <v>34</v>
      </c>
      <c r="C44" s="92">
        <f>C43-C39</f>
        <v>0</v>
      </c>
    </row>
  </sheetData>
  <mergeCells count="11">
    <mergeCell ref="L1:M1"/>
    <mergeCell ref="N1:O1"/>
    <mergeCell ref="P1:Q1"/>
    <mergeCell ref="R1:S1"/>
    <mergeCell ref="T1:U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6" zoomScaleNormal="8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:C8"/>
    </sheetView>
  </sheetViews>
  <sheetFormatPr defaultRowHeight="15" x14ac:dyDescent="0.25"/>
  <cols>
    <col min="3" max="3" width="10.5703125" customWidth="1"/>
    <col min="5" max="5" width="7.28515625" customWidth="1"/>
  </cols>
  <sheetData>
    <row r="1" spans="1:21" x14ac:dyDescent="0.25">
      <c r="A1" s="162" t="s">
        <v>30</v>
      </c>
      <c r="B1" s="146" t="s">
        <v>11</v>
      </c>
      <c r="C1" s="146"/>
      <c r="D1" s="146" t="s">
        <v>13</v>
      </c>
      <c r="E1" s="146"/>
      <c r="F1" s="146" t="s">
        <v>12</v>
      </c>
      <c r="G1" s="146"/>
      <c r="H1" s="146" t="s">
        <v>14</v>
      </c>
      <c r="I1" s="146"/>
      <c r="J1" s="146" t="s">
        <v>50</v>
      </c>
      <c r="K1" s="146"/>
      <c r="L1" s="146" t="s">
        <v>16</v>
      </c>
      <c r="M1" s="146"/>
      <c r="N1" s="146" t="s">
        <v>56</v>
      </c>
      <c r="O1" s="146"/>
      <c r="P1" s="146" t="s">
        <v>52</v>
      </c>
      <c r="Q1" s="146"/>
      <c r="R1" s="146" t="s">
        <v>17</v>
      </c>
      <c r="S1" s="146"/>
      <c r="T1" s="146" t="s">
        <v>53</v>
      </c>
      <c r="U1" s="147"/>
    </row>
    <row r="2" spans="1:21" x14ac:dyDescent="0.25">
      <c r="A2" s="163"/>
      <c r="B2" s="104" t="s">
        <v>28</v>
      </c>
      <c r="C2" s="104" t="s">
        <v>29</v>
      </c>
      <c r="D2" s="104" t="s">
        <v>28</v>
      </c>
      <c r="E2" s="104" t="s">
        <v>29</v>
      </c>
      <c r="F2" s="104" t="s">
        <v>28</v>
      </c>
      <c r="G2" s="104" t="s">
        <v>29</v>
      </c>
      <c r="H2" s="104" t="s">
        <v>28</v>
      </c>
      <c r="I2" s="104" t="s">
        <v>29</v>
      </c>
      <c r="J2" s="104" t="s">
        <v>51</v>
      </c>
      <c r="K2" s="104" t="s">
        <v>29</v>
      </c>
      <c r="L2" s="104" t="s">
        <v>28</v>
      </c>
      <c r="M2" s="104" t="s">
        <v>29</v>
      </c>
      <c r="N2" s="104" t="s">
        <v>28</v>
      </c>
      <c r="O2" s="104" t="s">
        <v>29</v>
      </c>
      <c r="P2" s="104" t="s">
        <v>28</v>
      </c>
      <c r="Q2" s="104" t="s">
        <v>29</v>
      </c>
      <c r="R2" s="104" t="s">
        <v>28</v>
      </c>
      <c r="S2" s="104" t="s">
        <v>29</v>
      </c>
      <c r="T2" s="104" t="s">
        <v>54</v>
      </c>
      <c r="U2" s="105" t="s">
        <v>55</v>
      </c>
    </row>
    <row r="3" spans="1:21" x14ac:dyDescent="0.25">
      <c r="A3" s="100">
        <v>1</v>
      </c>
      <c r="B3" s="56">
        <v>890</v>
      </c>
      <c r="C3" s="56">
        <v>2</v>
      </c>
      <c r="D3" s="56">
        <v>1850</v>
      </c>
      <c r="E3" s="56">
        <v>2</v>
      </c>
      <c r="F3" s="56"/>
      <c r="G3" s="56"/>
      <c r="H3" s="56"/>
      <c r="I3" s="56"/>
      <c r="J3" s="56">
        <v>1485</v>
      </c>
      <c r="K3" s="56">
        <v>1</v>
      </c>
      <c r="L3" s="56"/>
      <c r="M3" s="56"/>
      <c r="N3" s="56">
        <v>1340</v>
      </c>
      <c r="O3" s="56">
        <v>2</v>
      </c>
      <c r="P3" s="56">
        <v>1340</v>
      </c>
      <c r="Q3" s="56">
        <v>2</v>
      </c>
      <c r="R3" s="56">
        <f>1440+1650+9220+6320</f>
        <v>18630</v>
      </c>
      <c r="S3" s="56">
        <f>15+9+5</f>
        <v>29</v>
      </c>
      <c r="T3" s="56"/>
      <c r="U3" s="56"/>
    </row>
    <row r="4" spans="1:21" x14ac:dyDescent="0.25">
      <c r="A4" s="100">
        <f>A3+1</f>
        <v>2</v>
      </c>
      <c r="B4" s="56">
        <v>1360</v>
      </c>
      <c r="C4" s="56">
        <v>13</v>
      </c>
      <c r="D4" s="56">
        <v>1340</v>
      </c>
      <c r="E4" s="56">
        <v>2</v>
      </c>
      <c r="F4" s="56"/>
      <c r="G4" s="56"/>
      <c r="H4" s="56"/>
      <c r="I4" s="56"/>
      <c r="J4" s="56">
        <v>1350</v>
      </c>
      <c r="K4" s="56">
        <v>1</v>
      </c>
      <c r="L4" s="56"/>
      <c r="M4" s="56"/>
      <c r="N4" s="56">
        <v>380</v>
      </c>
      <c r="O4" s="56">
        <v>2</v>
      </c>
      <c r="P4" s="56">
        <v>380</v>
      </c>
      <c r="Q4" s="56">
        <v>2</v>
      </c>
      <c r="R4" s="56">
        <v>750</v>
      </c>
      <c r="S4" s="56">
        <v>1</v>
      </c>
      <c r="T4" s="56"/>
      <c r="U4" s="56"/>
    </row>
    <row r="5" spans="1:21" x14ac:dyDescent="0.25">
      <c r="A5" s="100">
        <f t="shared" ref="A5:A34" si="0">A4+1</f>
        <v>3</v>
      </c>
      <c r="B5" s="56">
        <v>1350</v>
      </c>
      <c r="C5" s="56">
        <v>1</v>
      </c>
      <c r="D5" s="56">
        <v>380</v>
      </c>
      <c r="E5" s="56">
        <v>2</v>
      </c>
      <c r="F5" s="56"/>
      <c r="G5" s="56"/>
      <c r="H5" s="56"/>
      <c r="I5" s="56"/>
      <c r="J5" s="56">
        <v>1360</v>
      </c>
      <c r="K5" s="56">
        <v>1</v>
      </c>
      <c r="L5" s="56"/>
      <c r="M5" s="56"/>
      <c r="N5" s="56">
        <v>490</v>
      </c>
      <c r="O5" s="56">
        <v>1</v>
      </c>
      <c r="P5" s="56">
        <v>490</v>
      </c>
      <c r="Q5" s="56">
        <v>1</v>
      </c>
      <c r="R5" s="56">
        <v>390</v>
      </c>
      <c r="S5" s="56">
        <v>1</v>
      </c>
      <c r="T5" s="56"/>
      <c r="U5" s="56"/>
    </row>
    <row r="6" spans="1:21" x14ac:dyDescent="0.25">
      <c r="A6" s="100">
        <f t="shared" si="0"/>
        <v>4</v>
      </c>
      <c r="B6" s="56">
        <v>1360</v>
      </c>
      <c r="C6" s="56">
        <v>6</v>
      </c>
      <c r="D6" s="56">
        <v>490</v>
      </c>
      <c r="E6" s="56">
        <v>1</v>
      </c>
      <c r="F6" s="56"/>
      <c r="G6" s="56"/>
      <c r="H6" s="56"/>
      <c r="I6" s="56"/>
      <c r="J6" s="56">
        <v>1360</v>
      </c>
      <c r="K6" s="56">
        <v>1</v>
      </c>
      <c r="L6" s="56"/>
      <c r="M6" s="56"/>
      <c r="N6" s="56">
        <v>1210</v>
      </c>
      <c r="O6" s="56">
        <v>4</v>
      </c>
      <c r="P6" s="56">
        <v>1080</v>
      </c>
      <c r="Q6" s="56">
        <v>2</v>
      </c>
      <c r="R6" s="56">
        <v>5350</v>
      </c>
      <c r="S6" s="56">
        <v>13</v>
      </c>
      <c r="T6" s="56"/>
      <c r="U6" s="56"/>
    </row>
    <row r="7" spans="1:21" x14ac:dyDescent="0.25">
      <c r="A7" s="100">
        <f t="shared" si="0"/>
        <v>5</v>
      </c>
      <c r="B7" s="56">
        <v>4680</v>
      </c>
      <c r="C7" s="56">
        <v>4</v>
      </c>
      <c r="D7" s="56">
        <v>1775</v>
      </c>
      <c r="E7" s="56">
        <v>4</v>
      </c>
      <c r="F7" s="56"/>
      <c r="G7" s="56"/>
      <c r="H7" s="56"/>
      <c r="I7" s="56"/>
      <c r="J7" s="56">
        <v>8150</v>
      </c>
      <c r="K7" s="56">
        <v>10</v>
      </c>
      <c r="L7" s="56"/>
      <c r="M7" s="56"/>
      <c r="N7" s="56">
        <v>590</v>
      </c>
      <c r="O7" s="56">
        <v>1</v>
      </c>
      <c r="P7" s="56">
        <v>4190</v>
      </c>
      <c r="Q7" s="56">
        <v>29</v>
      </c>
      <c r="R7" s="56"/>
      <c r="S7" s="56"/>
      <c r="T7" s="56"/>
      <c r="U7" s="56"/>
    </row>
    <row r="8" spans="1:21" x14ac:dyDescent="0.25">
      <c r="A8" s="100">
        <f t="shared" si="0"/>
        <v>6</v>
      </c>
      <c r="B8" s="56">
        <v>1485</v>
      </c>
      <c r="C8" s="56">
        <v>2</v>
      </c>
      <c r="D8" s="56">
        <v>650</v>
      </c>
      <c r="E8" s="56">
        <v>1</v>
      </c>
      <c r="F8" s="56"/>
      <c r="G8" s="56"/>
      <c r="H8" s="56"/>
      <c r="I8" s="56"/>
      <c r="J8" s="56">
        <v>790</v>
      </c>
      <c r="K8" s="56">
        <v>1</v>
      </c>
      <c r="L8" s="56"/>
      <c r="M8" s="56"/>
      <c r="N8" s="56">
        <v>7640</v>
      </c>
      <c r="O8" s="56">
        <v>20</v>
      </c>
      <c r="P8" s="56">
        <v>1860</v>
      </c>
      <c r="Q8" s="56">
        <v>4</v>
      </c>
      <c r="R8" s="56"/>
      <c r="S8" s="56"/>
      <c r="T8" s="56"/>
      <c r="U8" s="56"/>
    </row>
    <row r="9" spans="1:21" x14ac:dyDescent="0.25">
      <c r="A9" s="100">
        <f t="shared" si="0"/>
        <v>7</v>
      </c>
      <c r="B9" s="56">
        <v>1350</v>
      </c>
      <c r="C9" s="56">
        <v>1</v>
      </c>
      <c r="D9" s="56">
        <v>9590</v>
      </c>
      <c r="E9" s="56">
        <v>7</v>
      </c>
      <c r="F9" s="56"/>
      <c r="G9" s="56"/>
      <c r="H9" s="56"/>
      <c r="I9" s="56"/>
      <c r="J9" s="56">
        <v>890</v>
      </c>
      <c r="K9" s="56">
        <v>1</v>
      </c>
      <c r="L9" s="56"/>
      <c r="M9" s="56"/>
      <c r="N9" s="56">
        <v>2250</v>
      </c>
      <c r="O9" s="56">
        <v>5</v>
      </c>
      <c r="P9" s="56">
        <v>3620</v>
      </c>
      <c r="Q9" s="56">
        <v>5</v>
      </c>
      <c r="R9" s="56"/>
      <c r="S9" s="56"/>
      <c r="T9" s="56"/>
      <c r="U9" s="56"/>
    </row>
    <row r="10" spans="1:21" x14ac:dyDescent="0.25">
      <c r="A10" s="100">
        <f t="shared" si="0"/>
        <v>8</v>
      </c>
      <c r="B10" s="56">
        <v>1360</v>
      </c>
      <c r="C10" s="56">
        <v>6</v>
      </c>
      <c r="D10" s="56">
        <v>890</v>
      </c>
      <c r="E10" s="56">
        <v>1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>
        <v>1960</v>
      </c>
      <c r="Q10" s="56">
        <v>4</v>
      </c>
      <c r="R10" s="56"/>
      <c r="S10" s="56"/>
      <c r="T10" s="56"/>
      <c r="U10" s="56"/>
    </row>
    <row r="11" spans="1:21" x14ac:dyDescent="0.25">
      <c r="A11" s="100">
        <f t="shared" si="0"/>
        <v>9</v>
      </c>
      <c r="B11" s="56"/>
      <c r="C11" s="56"/>
      <c r="D11" s="56"/>
      <c r="E11" s="56">
        <v>10111580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>
        <v>1550</v>
      </c>
      <c r="Q11" s="56">
        <v>5</v>
      </c>
      <c r="R11" s="56"/>
      <c r="S11" s="56"/>
      <c r="T11" s="56"/>
      <c r="U11" s="56"/>
    </row>
    <row r="12" spans="1:21" x14ac:dyDescent="0.25">
      <c r="A12" s="100">
        <f t="shared" si="0"/>
        <v>10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spans="1:21" x14ac:dyDescent="0.25">
      <c r="A13" s="100">
        <f t="shared" si="0"/>
        <v>11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spans="1:21" x14ac:dyDescent="0.25">
      <c r="A14" s="100">
        <f t="shared" si="0"/>
        <v>12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spans="1:21" x14ac:dyDescent="0.25">
      <c r="A15" s="100">
        <f t="shared" si="0"/>
        <v>13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spans="1:21" x14ac:dyDescent="0.25">
      <c r="A16" s="100">
        <f t="shared" si="0"/>
        <v>14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spans="1:21" x14ac:dyDescent="0.25">
      <c r="A17" s="100">
        <f t="shared" si="0"/>
        <v>15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spans="1:21" x14ac:dyDescent="0.25">
      <c r="A18" s="100">
        <f t="shared" si="0"/>
        <v>16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spans="1:21" x14ac:dyDescent="0.25">
      <c r="A19" s="100">
        <f t="shared" si="0"/>
        <v>17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spans="1:21" x14ac:dyDescent="0.25">
      <c r="A20" s="100">
        <f t="shared" si="0"/>
        <v>18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spans="1:21" x14ac:dyDescent="0.25">
      <c r="A21" s="100">
        <f t="shared" si="0"/>
        <v>19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</row>
    <row r="22" spans="1:21" x14ac:dyDescent="0.25">
      <c r="A22" s="100">
        <f t="shared" si="0"/>
        <v>20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</row>
    <row r="23" spans="1:21" x14ac:dyDescent="0.25">
      <c r="A23" s="100">
        <f t="shared" si="0"/>
        <v>21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01"/>
    </row>
    <row r="24" spans="1:21" x14ac:dyDescent="0.25">
      <c r="A24" s="100">
        <v>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01"/>
    </row>
    <row r="25" spans="1:21" x14ac:dyDescent="0.25">
      <c r="A25" s="100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01"/>
    </row>
    <row r="26" spans="1:21" x14ac:dyDescent="0.25">
      <c r="A26" s="100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01"/>
    </row>
    <row r="27" spans="1:21" x14ac:dyDescent="0.25">
      <c r="A27" s="100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01"/>
    </row>
    <row r="28" spans="1:21" x14ac:dyDescent="0.25">
      <c r="A28" s="100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01"/>
    </row>
    <row r="29" spans="1:21" x14ac:dyDescent="0.25">
      <c r="A29" s="100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01"/>
    </row>
    <row r="30" spans="1:21" x14ac:dyDescent="0.25">
      <c r="A30" s="100">
        <f t="shared" si="0"/>
        <v>28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01"/>
    </row>
    <row r="31" spans="1:21" x14ac:dyDescent="0.25">
      <c r="A31" s="100">
        <f t="shared" si="0"/>
        <v>29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101"/>
    </row>
    <row r="32" spans="1:21" x14ac:dyDescent="0.25">
      <c r="A32" s="100">
        <f t="shared" si="0"/>
        <v>30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101"/>
    </row>
    <row r="33" spans="1:21" x14ac:dyDescent="0.25">
      <c r="A33" s="100">
        <f t="shared" si="0"/>
        <v>31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01"/>
    </row>
    <row r="34" spans="1:21" ht="15.75" thickBot="1" x14ac:dyDescent="0.3">
      <c r="A34" s="102">
        <f t="shared" si="0"/>
        <v>32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103"/>
    </row>
    <row r="35" spans="1:21" ht="15.75" thickBot="1" x14ac:dyDescent="0.3">
      <c r="A35" s="39"/>
      <c r="B35" s="95">
        <f>SUM(B3:B34)</f>
        <v>13835</v>
      </c>
      <c r="C35" s="95">
        <f t="shared" ref="C35:S35" si="1">SUM(C3:C34)</f>
        <v>35</v>
      </c>
      <c r="D35" s="95">
        <f t="shared" si="1"/>
        <v>16965</v>
      </c>
      <c r="E35" s="95">
        <f t="shared" si="1"/>
        <v>10111600</v>
      </c>
      <c r="F35" s="95">
        <f t="shared" si="1"/>
        <v>0</v>
      </c>
      <c r="G35" s="95">
        <f t="shared" si="1"/>
        <v>0</v>
      </c>
      <c r="H35" s="95">
        <f t="shared" si="1"/>
        <v>0</v>
      </c>
      <c r="I35" s="95">
        <f>SUM(I3:I34)</f>
        <v>0</v>
      </c>
      <c r="J35" s="95">
        <f t="shared" si="1"/>
        <v>15385</v>
      </c>
      <c r="K35" s="95">
        <f t="shared" si="1"/>
        <v>16</v>
      </c>
      <c r="L35" s="95">
        <f t="shared" si="1"/>
        <v>0</v>
      </c>
      <c r="M35" s="95">
        <f t="shared" si="1"/>
        <v>0</v>
      </c>
      <c r="N35" s="95">
        <f t="shared" si="1"/>
        <v>13900</v>
      </c>
      <c r="O35" s="95">
        <f t="shared" si="1"/>
        <v>35</v>
      </c>
      <c r="P35" s="95">
        <f t="shared" si="1"/>
        <v>16470</v>
      </c>
      <c r="Q35" s="95">
        <f t="shared" si="1"/>
        <v>54</v>
      </c>
      <c r="R35" s="95">
        <f t="shared" si="1"/>
        <v>25120</v>
      </c>
      <c r="S35" s="95">
        <f t="shared" si="1"/>
        <v>44</v>
      </c>
      <c r="T35" s="95">
        <f>SUM(T3:T34)</f>
        <v>0</v>
      </c>
      <c r="U35" s="96">
        <f>SUM(U3:U34)</f>
        <v>0</v>
      </c>
    </row>
    <row r="38" spans="1:21" ht="31.5" x14ac:dyDescent="0.25">
      <c r="B38" s="83" t="s">
        <v>35</v>
      </c>
      <c r="C38" s="93">
        <f>SUM(B35,D35,F35,H35,J35,L35,N35,P35,R35,T35)</f>
        <v>101675</v>
      </c>
    </row>
    <row r="39" spans="1:21" ht="31.5" x14ac:dyDescent="0.25">
      <c r="B39" s="83" t="s">
        <v>36</v>
      </c>
      <c r="C39" s="97">
        <f>SUM(C35,E35,G35,I35,K35,M35,O35,Q35,S35,U35)</f>
        <v>10111784</v>
      </c>
    </row>
    <row r="40" spans="1:21" ht="18.75" x14ac:dyDescent="0.3">
      <c r="B40" s="82"/>
      <c r="C40" s="12"/>
    </row>
    <row r="41" spans="1:21" ht="31.5" x14ac:dyDescent="0.25">
      <c r="B41" s="83" t="s">
        <v>37</v>
      </c>
      <c r="C41" s="90">
        <v>99105</v>
      </c>
    </row>
    <row r="42" spans="1:21" ht="18.75" x14ac:dyDescent="0.3">
      <c r="B42" s="82" t="s">
        <v>34</v>
      </c>
      <c r="C42" s="92">
        <f>C41-C38</f>
        <v>-2570</v>
      </c>
    </row>
    <row r="43" spans="1:21" ht="37.5" x14ac:dyDescent="0.3">
      <c r="B43" s="79" t="s">
        <v>58</v>
      </c>
      <c r="C43" s="91">
        <v>187</v>
      </c>
    </row>
    <row r="44" spans="1:21" ht="18.75" x14ac:dyDescent="0.3">
      <c r="B44" s="82" t="s">
        <v>34</v>
      </c>
      <c r="C44" s="92">
        <f>C43-C39</f>
        <v>-10111597</v>
      </c>
    </row>
  </sheetData>
  <mergeCells count="11">
    <mergeCell ref="L1:M1"/>
    <mergeCell ref="N1:O1"/>
    <mergeCell ref="P1:Q1"/>
    <mergeCell ref="R1:S1"/>
    <mergeCell ref="T1:U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Normal="100" workbookViewId="0">
      <pane ySplit="3" topLeftCell="A31" activePane="bottomLeft" state="frozen"/>
      <selection pane="bottomLeft" sqref="A1:AA1"/>
    </sheetView>
  </sheetViews>
  <sheetFormatPr defaultRowHeight="15" x14ac:dyDescent="0.25"/>
  <cols>
    <col min="1" max="1" width="5.5703125" bestFit="1" customWidth="1"/>
    <col min="2" max="2" width="5.140625" bestFit="1" customWidth="1"/>
    <col min="3" max="3" width="4.5703125" bestFit="1" customWidth="1"/>
    <col min="4" max="4" width="6" bestFit="1" customWidth="1"/>
    <col min="5" max="5" width="4.5703125" bestFit="1" customWidth="1"/>
    <col min="6" max="6" width="5.85546875" customWidth="1"/>
    <col min="7" max="7" width="4.5703125" bestFit="1" customWidth="1"/>
    <col min="8" max="8" width="5.140625" bestFit="1" customWidth="1"/>
    <col min="9" max="9" width="4.5703125" bestFit="1" customWidth="1"/>
    <col min="10" max="10" width="6" bestFit="1" customWidth="1"/>
    <col min="11" max="11" width="4.5703125" bestFit="1" customWidth="1"/>
    <col min="12" max="12" width="5.140625" bestFit="1" customWidth="1"/>
    <col min="13" max="13" width="4.5703125" bestFit="1" customWidth="1"/>
    <col min="14" max="14" width="6" bestFit="1" customWidth="1"/>
    <col min="15" max="15" width="5" bestFit="1" customWidth="1"/>
    <col min="16" max="16" width="6" customWidth="1"/>
    <col min="17" max="17" width="4.5703125" bestFit="1" customWidth="1"/>
    <col min="18" max="18" width="5.140625" bestFit="1" customWidth="1"/>
    <col min="19" max="19" width="4.5703125" bestFit="1" customWidth="1"/>
    <col min="20" max="20" width="5.85546875" customWidth="1"/>
    <col min="21" max="21" width="9" bestFit="1" customWidth="1"/>
    <col min="22" max="22" width="5.140625" bestFit="1" customWidth="1"/>
    <col min="23" max="23" width="4.5703125" bestFit="1" customWidth="1"/>
    <col min="24" max="24" width="5.85546875" customWidth="1"/>
    <col min="25" max="25" width="4.5703125" bestFit="1" customWidth="1"/>
    <col min="26" max="26" width="5.140625" bestFit="1" customWidth="1"/>
    <col min="27" max="27" width="4.5703125" bestFit="1" customWidth="1"/>
  </cols>
  <sheetData>
    <row r="1" spans="1:27" ht="31.5" customHeight="1" thickBot="1" x14ac:dyDescent="0.5">
      <c r="A1" s="150" t="s">
        <v>31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x14ac:dyDescent="0.25">
      <c r="A2" s="148" t="s">
        <v>30</v>
      </c>
      <c r="B2" s="151" t="s">
        <v>11</v>
      </c>
      <c r="C2" s="146"/>
      <c r="D2" s="146" t="s">
        <v>12</v>
      </c>
      <c r="E2" s="146"/>
      <c r="F2" s="146" t="s">
        <v>13</v>
      </c>
      <c r="G2" s="146"/>
      <c r="H2" s="146" t="s">
        <v>22</v>
      </c>
      <c r="I2" s="146"/>
      <c r="J2" s="146" t="s">
        <v>14</v>
      </c>
      <c r="K2" s="146"/>
      <c r="L2" s="146" t="s">
        <v>15</v>
      </c>
      <c r="M2" s="146"/>
      <c r="N2" s="146" t="s">
        <v>17</v>
      </c>
      <c r="O2" s="146"/>
      <c r="P2" s="146" t="s">
        <v>16</v>
      </c>
      <c r="Q2" s="146"/>
      <c r="R2" s="146" t="s">
        <v>18</v>
      </c>
      <c r="S2" s="146"/>
      <c r="T2" s="146" t="s">
        <v>19</v>
      </c>
      <c r="U2" s="146"/>
      <c r="V2" s="146" t="s">
        <v>21</v>
      </c>
      <c r="W2" s="146"/>
      <c r="X2" s="146" t="s">
        <v>20</v>
      </c>
      <c r="Y2" s="146"/>
      <c r="Z2" s="146" t="s">
        <v>24</v>
      </c>
      <c r="AA2" s="147"/>
    </row>
    <row r="3" spans="1:27" ht="15.75" thickBot="1" x14ac:dyDescent="0.3">
      <c r="A3" s="149"/>
      <c r="B3" s="48" t="s">
        <v>28</v>
      </c>
      <c r="C3" s="49" t="s">
        <v>29</v>
      </c>
      <c r="D3" s="49" t="s">
        <v>28</v>
      </c>
      <c r="E3" s="49" t="s">
        <v>29</v>
      </c>
      <c r="F3" s="49" t="s">
        <v>28</v>
      </c>
      <c r="G3" s="49" t="s">
        <v>29</v>
      </c>
      <c r="H3" s="49" t="s">
        <v>28</v>
      </c>
      <c r="I3" s="49" t="s">
        <v>29</v>
      </c>
      <c r="J3" s="49" t="s">
        <v>28</v>
      </c>
      <c r="K3" s="49" t="s">
        <v>29</v>
      </c>
      <c r="L3" s="49" t="s">
        <v>28</v>
      </c>
      <c r="M3" s="49" t="s">
        <v>29</v>
      </c>
      <c r="N3" s="49" t="s">
        <v>28</v>
      </c>
      <c r="O3" s="49" t="s">
        <v>29</v>
      </c>
      <c r="P3" s="49" t="s">
        <v>28</v>
      </c>
      <c r="Q3" s="49" t="s">
        <v>29</v>
      </c>
      <c r="R3" s="49" t="s">
        <v>28</v>
      </c>
      <c r="S3" s="49" t="s">
        <v>29</v>
      </c>
      <c r="T3" s="49" t="s">
        <v>28</v>
      </c>
      <c r="U3" s="49" t="s">
        <v>29</v>
      </c>
      <c r="V3" s="49" t="s">
        <v>28</v>
      </c>
      <c r="W3" s="49" t="s">
        <v>29</v>
      </c>
      <c r="X3" s="49" t="s">
        <v>28</v>
      </c>
      <c r="Y3" s="49" t="s">
        <v>29</v>
      </c>
      <c r="Z3" s="49" t="s">
        <v>28</v>
      </c>
      <c r="AA3" s="50" t="s">
        <v>29</v>
      </c>
    </row>
    <row r="4" spans="1:27" x14ac:dyDescent="0.25">
      <c r="A4" s="40">
        <v>1</v>
      </c>
      <c r="B4" s="45"/>
      <c r="C4" s="46"/>
      <c r="D4" s="46">
        <f>1290*3</f>
        <v>3870</v>
      </c>
      <c r="E4" s="46">
        <v>3</v>
      </c>
      <c r="F4" s="46">
        <v>1680</v>
      </c>
      <c r="G4" s="46">
        <v>2</v>
      </c>
      <c r="H4" s="46"/>
      <c r="I4" s="46"/>
      <c r="J4" s="46">
        <v>390</v>
      </c>
      <c r="K4" s="46">
        <v>1</v>
      </c>
      <c r="L4" s="46"/>
      <c r="M4" s="46"/>
      <c r="N4" s="46">
        <v>590</v>
      </c>
      <c r="O4" s="46">
        <v>1</v>
      </c>
      <c r="P4" s="46">
        <v>890</v>
      </c>
      <c r="Q4" s="46">
        <v>1</v>
      </c>
      <c r="R4" s="46">
        <v>590</v>
      </c>
      <c r="S4" s="46">
        <v>1</v>
      </c>
      <c r="T4" s="46">
        <v>2640</v>
      </c>
      <c r="U4" s="46">
        <v>6</v>
      </c>
      <c r="V4" s="46"/>
      <c r="W4" s="46"/>
      <c r="X4" s="46">
        <v>490</v>
      </c>
      <c r="Y4" s="46">
        <v>1</v>
      </c>
      <c r="Z4" s="46"/>
      <c r="AA4" s="47"/>
    </row>
    <row r="5" spans="1:27" x14ac:dyDescent="0.25">
      <c r="A5" s="44">
        <f>A4+1</f>
        <v>2</v>
      </c>
      <c r="B5" s="42"/>
      <c r="C5" s="12"/>
      <c r="D5" s="12">
        <f>1590+1190</f>
        <v>2780</v>
      </c>
      <c r="E5" s="12">
        <v>2</v>
      </c>
      <c r="F5" s="12">
        <v>490</v>
      </c>
      <c r="G5" s="12">
        <v>1</v>
      </c>
      <c r="H5" s="12"/>
      <c r="I5" s="12"/>
      <c r="J5" s="12">
        <v>1470</v>
      </c>
      <c r="K5" s="12">
        <v>3</v>
      </c>
      <c r="L5" s="12"/>
      <c r="M5" s="12"/>
      <c r="N5" s="12">
        <v>1890</v>
      </c>
      <c r="O5" s="12">
        <v>2</v>
      </c>
      <c r="P5" s="12">
        <v>580</v>
      </c>
      <c r="Q5" s="12">
        <v>2</v>
      </c>
      <c r="R5" s="12">
        <v>470</v>
      </c>
      <c r="S5" s="12">
        <v>3</v>
      </c>
      <c r="T5" s="12">
        <v>470</v>
      </c>
      <c r="U5" s="12">
        <v>3</v>
      </c>
      <c r="V5" s="12"/>
      <c r="W5" s="12"/>
      <c r="X5" s="12">
        <v>590</v>
      </c>
      <c r="Y5" s="12">
        <v>1</v>
      </c>
      <c r="Z5" s="12"/>
      <c r="AA5" s="36"/>
    </row>
    <row r="6" spans="1:27" x14ac:dyDescent="0.25">
      <c r="A6" s="44">
        <f t="shared" ref="A6:A35" si="0">A5+1</f>
        <v>3</v>
      </c>
      <c r="B6" s="42"/>
      <c r="C6" s="12"/>
      <c r="D6" s="12">
        <v>3460</v>
      </c>
      <c r="E6" s="12">
        <v>4</v>
      </c>
      <c r="F6" s="12">
        <v>490</v>
      </c>
      <c r="G6" s="12">
        <v>1</v>
      </c>
      <c r="H6" s="12"/>
      <c r="I6" s="12"/>
      <c r="J6" s="12">
        <v>790</v>
      </c>
      <c r="K6" s="12">
        <v>1</v>
      </c>
      <c r="L6" s="12"/>
      <c r="M6" s="12"/>
      <c r="N6" s="12">
        <v>1380</v>
      </c>
      <c r="O6" s="12">
        <v>2</v>
      </c>
      <c r="P6" s="12">
        <v>4120</v>
      </c>
      <c r="Q6" s="12">
        <v>8</v>
      </c>
      <c r="R6" s="12">
        <v>490</v>
      </c>
      <c r="S6" s="12">
        <v>1</v>
      </c>
      <c r="T6" s="12">
        <v>690</v>
      </c>
      <c r="U6" s="12">
        <v>1</v>
      </c>
      <c r="V6" s="12"/>
      <c r="W6" s="12"/>
      <c r="X6" s="12">
        <v>1290</v>
      </c>
      <c r="Y6" s="12">
        <v>1</v>
      </c>
      <c r="Z6" s="12"/>
      <c r="AA6" s="36"/>
    </row>
    <row r="7" spans="1:27" x14ac:dyDescent="0.25">
      <c r="A7" s="44">
        <f t="shared" si="0"/>
        <v>4</v>
      </c>
      <c r="B7" s="42"/>
      <c r="C7" s="12"/>
      <c r="D7" s="12">
        <f>1290+1290</f>
        <v>2580</v>
      </c>
      <c r="E7" s="12">
        <v>2</v>
      </c>
      <c r="F7" s="12">
        <v>490</v>
      </c>
      <c r="G7" s="12">
        <v>1</v>
      </c>
      <c r="H7" s="12"/>
      <c r="I7" s="12"/>
      <c r="J7" s="12">
        <v>1090</v>
      </c>
      <c r="K7" s="12">
        <v>1</v>
      </c>
      <c r="L7" s="12"/>
      <c r="M7" s="12"/>
      <c r="N7" s="12">
        <v>390</v>
      </c>
      <c r="O7" s="12">
        <v>1</v>
      </c>
      <c r="P7" s="12">
        <v>610</v>
      </c>
      <c r="Q7" s="12">
        <v>4</v>
      </c>
      <c r="R7" s="12">
        <v>790</v>
      </c>
      <c r="S7" s="12">
        <v>1</v>
      </c>
      <c r="T7" s="12">
        <v>290</v>
      </c>
      <c r="U7" s="12">
        <v>1</v>
      </c>
      <c r="V7" s="12"/>
      <c r="W7" s="12"/>
      <c r="X7" s="12">
        <v>3270</v>
      </c>
      <c r="Y7" s="12">
        <v>3</v>
      </c>
      <c r="Z7" s="12"/>
      <c r="AA7" s="36"/>
    </row>
    <row r="8" spans="1:27" x14ac:dyDescent="0.25">
      <c r="A8" s="44">
        <f t="shared" si="0"/>
        <v>5</v>
      </c>
      <c r="B8" s="42"/>
      <c r="C8" s="12"/>
      <c r="D8" s="12">
        <v>1290</v>
      </c>
      <c r="E8" s="12">
        <v>1</v>
      </c>
      <c r="F8" s="12">
        <v>3460</v>
      </c>
      <c r="G8" s="12">
        <v>4</v>
      </c>
      <c r="H8" s="12"/>
      <c r="I8" s="12"/>
      <c r="J8" s="12">
        <v>2170</v>
      </c>
      <c r="K8" s="12">
        <v>3</v>
      </c>
      <c r="L8" s="12"/>
      <c r="M8" s="12"/>
      <c r="N8" s="12">
        <v>590</v>
      </c>
      <c r="O8" s="12">
        <v>1</v>
      </c>
      <c r="P8" s="12">
        <v>4140</v>
      </c>
      <c r="Q8" s="12">
        <v>6</v>
      </c>
      <c r="R8" s="12">
        <v>580</v>
      </c>
      <c r="S8" s="12">
        <v>2</v>
      </c>
      <c r="T8" s="12">
        <v>90</v>
      </c>
      <c r="U8" s="12">
        <v>1</v>
      </c>
      <c r="V8" s="12"/>
      <c r="W8" s="12"/>
      <c r="X8" s="12">
        <v>990</v>
      </c>
      <c r="Y8" s="12">
        <v>1</v>
      </c>
      <c r="Z8" s="12"/>
      <c r="AA8" s="36"/>
    </row>
    <row r="9" spans="1:27" x14ac:dyDescent="0.25">
      <c r="A9" s="44">
        <f t="shared" si="0"/>
        <v>6</v>
      </c>
      <c r="B9" s="42"/>
      <c r="C9" s="12"/>
      <c r="D9" s="12">
        <v>2580</v>
      </c>
      <c r="E9" s="12">
        <v>2</v>
      </c>
      <c r="F9" s="12">
        <v>790</v>
      </c>
      <c r="G9" s="12">
        <v>1</v>
      </c>
      <c r="H9" s="12"/>
      <c r="I9" s="12"/>
      <c r="J9" s="12">
        <v>6330</v>
      </c>
      <c r="K9" s="12">
        <v>7</v>
      </c>
      <c r="L9" s="12"/>
      <c r="M9" s="12"/>
      <c r="N9" s="12">
        <v>1080</v>
      </c>
      <c r="O9" s="12">
        <v>2</v>
      </c>
      <c r="P9" s="12">
        <v>4650</v>
      </c>
      <c r="Q9" s="12">
        <v>5</v>
      </c>
      <c r="R9" s="12">
        <v>330</v>
      </c>
      <c r="S9" s="12">
        <v>2</v>
      </c>
      <c r="T9" s="12">
        <v>290</v>
      </c>
      <c r="U9" s="12">
        <v>1</v>
      </c>
      <c r="V9" s="12"/>
      <c r="W9" s="12"/>
      <c r="X9" s="12">
        <v>2580</v>
      </c>
      <c r="Y9" s="12">
        <v>2</v>
      </c>
      <c r="Z9" s="12"/>
      <c r="AA9" s="36"/>
    </row>
    <row r="10" spans="1:27" x14ac:dyDescent="0.25">
      <c r="A10" s="44">
        <f t="shared" si="0"/>
        <v>7</v>
      </c>
      <c r="B10" s="42"/>
      <c r="C10" s="12"/>
      <c r="D10" s="12">
        <v>3770</v>
      </c>
      <c r="E10" s="12">
        <v>3</v>
      </c>
      <c r="F10" s="12">
        <v>2280</v>
      </c>
      <c r="G10" s="12">
        <v>2</v>
      </c>
      <c r="H10" s="12"/>
      <c r="I10" s="12"/>
      <c r="J10" s="12">
        <v>2870</v>
      </c>
      <c r="K10" s="12">
        <v>3</v>
      </c>
      <c r="L10" s="12"/>
      <c r="M10" s="12"/>
      <c r="N10" s="12">
        <v>3570</v>
      </c>
      <c r="O10" s="51">
        <v>8</v>
      </c>
      <c r="P10" s="12">
        <v>3060</v>
      </c>
      <c r="Q10" s="12">
        <v>4</v>
      </c>
      <c r="R10" s="12">
        <v>1060</v>
      </c>
      <c r="S10" s="12">
        <v>3</v>
      </c>
      <c r="T10" s="12">
        <v>380</v>
      </c>
      <c r="U10" s="12">
        <v>2</v>
      </c>
      <c r="V10" s="12"/>
      <c r="W10" s="12"/>
      <c r="X10" s="12">
        <v>1180</v>
      </c>
      <c r="Y10" s="12">
        <v>2</v>
      </c>
      <c r="Z10" s="12"/>
      <c r="AA10" s="36"/>
    </row>
    <row r="11" spans="1:27" x14ac:dyDescent="0.25">
      <c r="A11" s="44">
        <f t="shared" si="0"/>
        <v>8</v>
      </c>
      <c r="B11" s="42"/>
      <c r="C11" s="12"/>
      <c r="D11" s="12">
        <v>2580</v>
      </c>
      <c r="E11" s="12">
        <v>2</v>
      </c>
      <c r="F11" s="12">
        <v>590</v>
      </c>
      <c r="G11" s="12">
        <v>1</v>
      </c>
      <c r="H11" s="12"/>
      <c r="I11" s="12"/>
      <c r="J11" s="12">
        <v>390</v>
      </c>
      <c r="K11" s="12">
        <v>1</v>
      </c>
      <c r="L11" s="12"/>
      <c r="M11" s="12"/>
      <c r="N11" s="12">
        <v>580</v>
      </c>
      <c r="O11" s="12">
        <v>1</v>
      </c>
      <c r="P11" s="12">
        <v>570</v>
      </c>
      <c r="Q11" s="12">
        <v>3</v>
      </c>
      <c r="R11" s="12">
        <v>90</v>
      </c>
      <c r="S11" s="12">
        <v>1</v>
      </c>
      <c r="T11" s="12">
        <v>2050</v>
      </c>
      <c r="U11" s="12">
        <v>5</v>
      </c>
      <c r="V11" s="12"/>
      <c r="W11" s="12"/>
      <c r="X11" s="12">
        <v>4330</v>
      </c>
      <c r="Y11" s="12">
        <v>7</v>
      </c>
      <c r="Z11" s="12"/>
      <c r="AA11" s="36"/>
    </row>
    <row r="12" spans="1:27" x14ac:dyDescent="0.25">
      <c r="A12" s="44">
        <f t="shared" si="0"/>
        <v>9</v>
      </c>
      <c r="B12" s="42"/>
      <c r="C12" s="12"/>
      <c r="D12" s="12">
        <v>1180</v>
      </c>
      <c r="E12" s="12">
        <v>2</v>
      </c>
      <c r="F12" s="12">
        <v>490</v>
      </c>
      <c r="G12" s="12">
        <v>1</v>
      </c>
      <c r="H12" s="12"/>
      <c r="I12" s="12"/>
      <c r="J12" s="12">
        <v>2080</v>
      </c>
      <c r="K12" s="12">
        <v>2</v>
      </c>
      <c r="L12" s="12"/>
      <c r="M12" s="12"/>
      <c r="N12" s="12">
        <v>490</v>
      </c>
      <c r="O12" s="12">
        <v>1</v>
      </c>
      <c r="P12" s="12">
        <v>190</v>
      </c>
      <c r="Q12" s="12">
        <v>1</v>
      </c>
      <c r="R12" s="12">
        <v>2430</v>
      </c>
      <c r="S12" s="12">
        <v>7</v>
      </c>
      <c r="T12" s="12">
        <v>1080</v>
      </c>
      <c r="U12" s="12">
        <v>2</v>
      </c>
      <c r="V12" s="12"/>
      <c r="W12" s="12"/>
      <c r="X12" s="12">
        <v>1590</v>
      </c>
      <c r="Y12" s="12">
        <v>1</v>
      </c>
      <c r="Z12" s="12"/>
      <c r="AA12" s="36"/>
    </row>
    <row r="13" spans="1:27" x14ac:dyDescent="0.25">
      <c r="A13" s="44">
        <f t="shared" si="0"/>
        <v>10</v>
      </c>
      <c r="B13" s="42"/>
      <c r="C13" s="12"/>
      <c r="D13" s="12">
        <v>4170</v>
      </c>
      <c r="E13" s="12">
        <v>4</v>
      </c>
      <c r="F13" s="12">
        <v>3070</v>
      </c>
      <c r="G13" s="12">
        <v>3</v>
      </c>
      <c r="H13" s="12"/>
      <c r="I13" s="12"/>
      <c r="J13" s="12">
        <v>590</v>
      </c>
      <c r="K13" s="12">
        <v>1</v>
      </c>
      <c r="L13" s="12"/>
      <c r="M13" s="12"/>
      <c r="N13" s="12">
        <v>1560</v>
      </c>
      <c r="O13" s="12">
        <v>4</v>
      </c>
      <c r="P13" s="12"/>
      <c r="Q13" s="12"/>
      <c r="R13" s="12"/>
      <c r="S13" s="12"/>
      <c r="T13" s="12">
        <v>3360</v>
      </c>
      <c r="U13" s="12">
        <v>4</v>
      </c>
      <c r="V13" s="12"/>
      <c r="W13" s="12"/>
      <c r="X13" s="12">
        <v>2380</v>
      </c>
      <c r="Y13" s="12">
        <v>2</v>
      </c>
      <c r="Z13" s="12"/>
      <c r="AA13" s="36"/>
    </row>
    <row r="14" spans="1:27" x14ac:dyDescent="0.25">
      <c r="A14" s="44">
        <f t="shared" si="0"/>
        <v>11</v>
      </c>
      <c r="B14" s="42"/>
      <c r="C14" s="12"/>
      <c r="D14" s="12">
        <v>2080</v>
      </c>
      <c r="E14" s="12">
        <v>2</v>
      </c>
      <c r="F14" s="12">
        <v>1290</v>
      </c>
      <c r="G14" s="12">
        <v>1</v>
      </c>
      <c r="H14" s="12"/>
      <c r="I14" s="12"/>
      <c r="J14" s="12"/>
      <c r="K14" s="12"/>
      <c r="L14" s="12"/>
      <c r="M14" s="12"/>
      <c r="N14" s="12">
        <v>990</v>
      </c>
      <c r="O14" s="12">
        <v>1</v>
      </c>
      <c r="P14" s="12"/>
      <c r="Q14" s="12"/>
      <c r="R14" s="12"/>
      <c r="S14" s="12"/>
      <c r="T14" s="12">
        <v>490</v>
      </c>
      <c r="U14" s="12">
        <v>1</v>
      </c>
      <c r="V14" s="12"/>
      <c r="W14" s="12"/>
      <c r="X14" s="12">
        <v>1970</v>
      </c>
      <c r="Y14" s="12">
        <v>3</v>
      </c>
      <c r="Z14" s="12">
        <v>1470</v>
      </c>
      <c r="AA14" s="36">
        <v>3</v>
      </c>
    </row>
    <row r="15" spans="1:27" x14ac:dyDescent="0.25">
      <c r="A15" s="44">
        <f t="shared" si="0"/>
        <v>12</v>
      </c>
      <c r="B15" s="42"/>
      <c r="C15" s="12"/>
      <c r="D15" s="12"/>
      <c r="E15" s="12"/>
      <c r="F15" s="12">
        <v>1290</v>
      </c>
      <c r="G15" s="12">
        <v>1</v>
      </c>
      <c r="H15" s="12"/>
      <c r="I15" s="12"/>
      <c r="J15" s="12"/>
      <c r="K15" s="12"/>
      <c r="L15" s="12"/>
      <c r="M15" s="12"/>
      <c r="N15" s="12">
        <v>12060</v>
      </c>
      <c r="O15" s="12">
        <v>44</v>
      </c>
      <c r="P15" s="12"/>
      <c r="Q15" s="12"/>
      <c r="R15" s="12"/>
      <c r="S15" s="12"/>
      <c r="T15" s="12">
        <v>1860</v>
      </c>
      <c r="U15" s="12">
        <v>4</v>
      </c>
      <c r="V15" s="12"/>
      <c r="W15" s="12"/>
      <c r="X15" s="12">
        <v>5150</v>
      </c>
      <c r="Y15" s="12">
        <v>5</v>
      </c>
      <c r="Z15" s="12"/>
      <c r="AA15" s="36"/>
    </row>
    <row r="16" spans="1:27" x14ac:dyDescent="0.25">
      <c r="A16" s="44">
        <f t="shared" si="0"/>
        <v>13</v>
      </c>
      <c r="B16" s="42"/>
      <c r="C16" s="12"/>
      <c r="D16" s="12"/>
      <c r="E16" s="12"/>
      <c r="F16" s="12">
        <v>4880</v>
      </c>
      <c r="G16" s="12">
        <v>7</v>
      </c>
      <c r="H16" s="12"/>
      <c r="I16" s="12"/>
      <c r="J16" s="12"/>
      <c r="K16" s="12"/>
      <c r="L16" s="12"/>
      <c r="M16" s="12"/>
      <c r="N16" s="12">
        <v>690</v>
      </c>
      <c r="O16" s="12">
        <v>1</v>
      </c>
      <c r="P16" s="12"/>
      <c r="Q16" s="12"/>
      <c r="R16" s="12"/>
      <c r="S16" s="12"/>
      <c r="T16" s="12">
        <v>2830</v>
      </c>
      <c r="U16" s="12">
        <v>7</v>
      </c>
      <c r="V16" s="12"/>
      <c r="W16" s="12"/>
      <c r="X16" s="12">
        <v>2680</v>
      </c>
      <c r="Y16" s="12">
        <v>2</v>
      </c>
      <c r="Z16" s="12"/>
      <c r="AA16" s="36"/>
    </row>
    <row r="17" spans="1:27" x14ac:dyDescent="0.25">
      <c r="A17" s="44">
        <f t="shared" si="0"/>
        <v>14</v>
      </c>
      <c r="B17" s="42"/>
      <c r="C17" s="12"/>
      <c r="D17" s="12"/>
      <c r="E17" s="12"/>
      <c r="F17" s="12">
        <v>1290</v>
      </c>
      <c r="G17" s="12">
        <v>1</v>
      </c>
      <c r="H17" s="12"/>
      <c r="I17" s="12"/>
      <c r="J17" s="12"/>
      <c r="K17" s="12"/>
      <c r="L17" s="12"/>
      <c r="M17" s="12"/>
      <c r="N17" s="12">
        <v>4330</v>
      </c>
      <c r="O17" s="12">
        <v>7</v>
      </c>
      <c r="P17" s="12"/>
      <c r="Q17" s="12"/>
      <c r="R17" s="12"/>
      <c r="S17" s="12"/>
      <c r="T17" s="12">
        <v>2210</v>
      </c>
      <c r="U17" s="12">
        <v>9</v>
      </c>
      <c r="V17" s="12"/>
      <c r="W17" s="12"/>
      <c r="X17" s="12">
        <v>890</v>
      </c>
      <c r="Y17" s="12">
        <v>1</v>
      </c>
      <c r="Z17" s="12"/>
      <c r="AA17" s="36"/>
    </row>
    <row r="18" spans="1:27" x14ac:dyDescent="0.25">
      <c r="A18" s="44">
        <f t="shared" si="0"/>
        <v>15</v>
      </c>
      <c r="B18" s="42"/>
      <c r="C18" s="12"/>
      <c r="D18" s="12"/>
      <c r="E18" s="12"/>
      <c r="F18" s="12">
        <v>690</v>
      </c>
      <c r="G18" s="12">
        <v>1</v>
      </c>
      <c r="H18" s="12"/>
      <c r="I18" s="12"/>
      <c r="J18" s="12"/>
      <c r="K18" s="12"/>
      <c r="L18" s="12"/>
      <c r="M18" s="12"/>
      <c r="N18" s="12">
        <v>8910</v>
      </c>
      <c r="O18" s="12">
        <v>9</v>
      </c>
      <c r="P18" s="12"/>
      <c r="Q18" s="12"/>
      <c r="R18" s="12"/>
      <c r="S18" s="12"/>
      <c r="T18" s="12"/>
      <c r="U18" s="12"/>
      <c r="V18" s="12"/>
      <c r="W18" s="12"/>
      <c r="X18" s="12">
        <v>490</v>
      </c>
      <c r="Y18" s="12">
        <v>1</v>
      </c>
      <c r="Z18" s="12"/>
      <c r="AA18" s="36"/>
    </row>
    <row r="19" spans="1:27" x14ac:dyDescent="0.25">
      <c r="A19" s="44">
        <f t="shared" si="0"/>
        <v>16</v>
      </c>
      <c r="B19" s="42"/>
      <c r="C19" s="12"/>
      <c r="D19" s="12"/>
      <c r="E19" s="12"/>
      <c r="F19" s="12">
        <v>2380</v>
      </c>
      <c r="G19" s="12">
        <v>2</v>
      </c>
      <c r="H19" s="12"/>
      <c r="I19" s="12"/>
      <c r="J19" s="12"/>
      <c r="K19" s="12"/>
      <c r="L19" s="12"/>
      <c r="M19" s="12"/>
      <c r="N19" s="12">
        <v>7050</v>
      </c>
      <c r="O19" s="12">
        <v>5</v>
      </c>
      <c r="P19" s="12"/>
      <c r="Q19" s="12"/>
      <c r="R19" s="12"/>
      <c r="S19" s="12"/>
      <c r="T19" s="12"/>
      <c r="U19" s="12"/>
      <c r="V19" s="12"/>
      <c r="W19" s="12"/>
      <c r="X19" s="12">
        <v>1290</v>
      </c>
      <c r="Y19" s="12">
        <v>1</v>
      </c>
      <c r="Z19" s="12"/>
      <c r="AA19" s="36"/>
    </row>
    <row r="20" spans="1:27" x14ac:dyDescent="0.25">
      <c r="A20" s="44">
        <f t="shared" si="0"/>
        <v>17</v>
      </c>
      <c r="B20" s="42"/>
      <c r="C20" s="12"/>
      <c r="D20" s="12"/>
      <c r="E20" s="12"/>
      <c r="F20" s="12">
        <v>980</v>
      </c>
      <c r="G20" s="12">
        <v>2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36"/>
    </row>
    <row r="21" spans="1:27" x14ac:dyDescent="0.25">
      <c r="A21" s="44">
        <f t="shared" si="0"/>
        <v>18</v>
      </c>
      <c r="B21" s="42"/>
      <c r="C21" s="12"/>
      <c r="D21" s="12"/>
      <c r="E21" s="12"/>
      <c r="F21" s="12">
        <v>1290</v>
      </c>
      <c r="G21" s="12">
        <v>1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36"/>
    </row>
    <row r="22" spans="1:27" x14ac:dyDescent="0.25">
      <c r="A22" s="44">
        <f t="shared" si="0"/>
        <v>19</v>
      </c>
      <c r="B22" s="42"/>
      <c r="C22" s="12"/>
      <c r="D22" s="12"/>
      <c r="E22" s="12"/>
      <c r="F22" s="12">
        <v>490</v>
      </c>
      <c r="G22" s="12">
        <v>1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36"/>
    </row>
    <row r="23" spans="1:27" x14ac:dyDescent="0.25">
      <c r="A23" s="44">
        <f t="shared" si="0"/>
        <v>20</v>
      </c>
      <c r="B23" s="42"/>
      <c r="C23" s="12"/>
      <c r="D23" s="12"/>
      <c r="E23" s="12"/>
      <c r="F23" s="12">
        <v>1820</v>
      </c>
      <c r="G23" s="12">
        <v>3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36"/>
    </row>
    <row r="24" spans="1:27" x14ac:dyDescent="0.25">
      <c r="A24" s="44">
        <f t="shared" si="0"/>
        <v>21</v>
      </c>
      <c r="B24" s="42"/>
      <c r="C24" s="12"/>
      <c r="D24" s="12"/>
      <c r="E24" s="12"/>
      <c r="F24" s="12">
        <v>1780</v>
      </c>
      <c r="G24" s="12">
        <v>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36"/>
    </row>
    <row r="25" spans="1:27" x14ac:dyDescent="0.25">
      <c r="A25" s="44">
        <f t="shared" si="0"/>
        <v>22</v>
      </c>
      <c r="B25" s="42"/>
      <c r="C25" s="12"/>
      <c r="D25" s="12"/>
      <c r="E25" s="12"/>
      <c r="F25" s="12">
        <v>2380</v>
      </c>
      <c r="G25" s="12">
        <v>2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36"/>
    </row>
    <row r="26" spans="1:27" x14ac:dyDescent="0.25">
      <c r="A26" s="44">
        <f t="shared" si="0"/>
        <v>23</v>
      </c>
      <c r="B26" s="4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6"/>
    </row>
    <row r="27" spans="1:27" x14ac:dyDescent="0.25">
      <c r="A27" s="44">
        <f t="shared" si="0"/>
        <v>24</v>
      </c>
      <c r="B27" s="4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36"/>
    </row>
    <row r="28" spans="1:27" x14ac:dyDescent="0.25">
      <c r="A28" s="44">
        <f t="shared" si="0"/>
        <v>25</v>
      </c>
      <c r="B28" s="4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36"/>
    </row>
    <row r="29" spans="1:27" x14ac:dyDescent="0.25">
      <c r="A29" s="44">
        <f t="shared" si="0"/>
        <v>26</v>
      </c>
      <c r="B29" s="4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36"/>
    </row>
    <row r="30" spans="1:27" x14ac:dyDescent="0.25">
      <c r="A30" s="44">
        <f t="shared" si="0"/>
        <v>27</v>
      </c>
      <c r="B30" s="4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36"/>
    </row>
    <row r="31" spans="1:27" x14ac:dyDescent="0.25">
      <c r="A31" s="44">
        <f t="shared" si="0"/>
        <v>28</v>
      </c>
      <c r="B31" s="4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36"/>
    </row>
    <row r="32" spans="1:27" x14ac:dyDescent="0.25">
      <c r="A32" s="44">
        <f t="shared" si="0"/>
        <v>29</v>
      </c>
      <c r="B32" s="4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36"/>
    </row>
    <row r="33" spans="1:27" x14ac:dyDescent="0.25">
      <c r="A33" s="44">
        <f t="shared" si="0"/>
        <v>30</v>
      </c>
      <c r="B33" s="4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36"/>
    </row>
    <row r="34" spans="1:27" x14ac:dyDescent="0.25">
      <c r="A34" s="44">
        <f t="shared" si="0"/>
        <v>31</v>
      </c>
      <c r="B34" s="4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36"/>
    </row>
    <row r="35" spans="1:27" ht="15.75" thickBot="1" x14ac:dyDescent="0.3">
      <c r="A35" s="44">
        <f t="shared" si="0"/>
        <v>32</v>
      </c>
      <c r="B35" s="43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8"/>
    </row>
    <row r="36" spans="1:27" ht="15.75" thickBot="1" x14ac:dyDescent="0.3">
      <c r="A36" s="41"/>
      <c r="B36" s="39">
        <f>SUM(B4:B35)</f>
        <v>0</v>
      </c>
      <c r="C36" s="39">
        <f t="shared" ref="C36:AA36" si="1">SUM(C4:C35)</f>
        <v>0</v>
      </c>
      <c r="D36" s="39">
        <f t="shared" si="1"/>
        <v>30340</v>
      </c>
      <c r="E36" s="39">
        <f t="shared" si="1"/>
        <v>27</v>
      </c>
      <c r="F36" s="39">
        <f t="shared" si="1"/>
        <v>34390</v>
      </c>
      <c r="G36" s="39">
        <f t="shared" si="1"/>
        <v>41</v>
      </c>
      <c r="H36" s="39">
        <f t="shared" si="1"/>
        <v>0</v>
      </c>
      <c r="I36" s="39">
        <f t="shared" si="1"/>
        <v>0</v>
      </c>
      <c r="J36" s="39">
        <f t="shared" si="1"/>
        <v>18170</v>
      </c>
      <c r="K36" s="39">
        <f t="shared" si="1"/>
        <v>23</v>
      </c>
      <c r="L36" s="39">
        <f t="shared" si="1"/>
        <v>0</v>
      </c>
      <c r="M36" s="39">
        <f t="shared" si="1"/>
        <v>0</v>
      </c>
      <c r="N36" s="39">
        <f t="shared" si="1"/>
        <v>46150</v>
      </c>
      <c r="O36" s="39">
        <f t="shared" si="1"/>
        <v>90</v>
      </c>
      <c r="P36" s="39">
        <f t="shared" si="1"/>
        <v>18810</v>
      </c>
      <c r="Q36" s="39">
        <f t="shared" si="1"/>
        <v>34</v>
      </c>
      <c r="R36" s="39">
        <f t="shared" si="1"/>
        <v>6830</v>
      </c>
      <c r="S36" s="39">
        <f t="shared" si="1"/>
        <v>21</v>
      </c>
      <c r="T36" s="39">
        <f t="shared" si="1"/>
        <v>18730</v>
      </c>
      <c r="U36" s="39">
        <f t="shared" si="1"/>
        <v>47</v>
      </c>
      <c r="V36" s="39">
        <f t="shared" si="1"/>
        <v>0</v>
      </c>
      <c r="W36" s="39">
        <f t="shared" si="1"/>
        <v>0</v>
      </c>
      <c r="X36" s="39">
        <f t="shared" si="1"/>
        <v>31160</v>
      </c>
      <c r="Y36" s="39">
        <f t="shared" si="1"/>
        <v>34</v>
      </c>
      <c r="Z36" s="39">
        <f t="shared" si="1"/>
        <v>1470</v>
      </c>
      <c r="AA36" s="39">
        <f t="shared" si="1"/>
        <v>3</v>
      </c>
    </row>
    <row r="55" spans="21:21" x14ac:dyDescent="0.25">
      <c r="U55">
        <v>10164103</v>
      </c>
    </row>
  </sheetData>
  <mergeCells count="15">
    <mergeCell ref="Z2:AA2"/>
    <mergeCell ref="A2:A3"/>
    <mergeCell ref="A1:AA1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121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pane ySplit="2" topLeftCell="A3" activePane="bottomLeft" state="frozen"/>
      <selection pane="bottomLeft" activeCell="J4" sqref="I4:J6"/>
    </sheetView>
  </sheetViews>
  <sheetFormatPr defaultRowHeight="15" x14ac:dyDescent="0.25"/>
  <sheetData>
    <row r="1" spans="1:20" x14ac:dyDescent="0.25">
      <c r="A1" s="146" t="s">
        <v>11</v>
      </c>
      <c r="B1" s="146"/>
      <c r="C1" s="146" t="s">
        <v>13</v>
      </c>
      <c r="D1" s="146"/>
      <c r="E1" s="146" t="s">
        <v>61</v>
      </c>
      <c r="F1" s="146"/>
      <c r="G1" s="146" t="s">
        <v>14</v>
      </c>
      <c r="H1" s="146"/>
      <c r="I1" s="146" t="s">
        <v>50</v>
      </c>
      <c r="J1" s="146"/>
      <c r="K1" s="146" t="s">
        <v>16</v>
      </c>
      <c r="L1" s="146"/>
      <c r="M1" s="146" t="s">
        <v>56</v>
      </c>
      <c r="N1" s="146"/>
      <c r="O1" s="146" t="s">
        <v>52</v>
      </c>
      <c r="P1" s="146"/>
      <c r="Q1" s="146" t="s">
        <v>60</v>
      </c>
      <c r="R1" s="146"/>
      <c r="S1" s="146" t="s">
        <v>53</v>
      </c>
      <c r="T1" s="147"/>
    </row>
    <row r="2" spans="1:20" x14ac:dyDescent="0.25">
      <c r="A2" s="106" t="s">
        <v>28</v>
      </c>
      <c r="B2" s="106" t="s">
        <v>29</v>
      </c>
      <c r="C2" s="106" t="s">
        <v>28</v>
      </c>
      <c r="D2" s="106" t="s">
        <v>29</v>
      </c>
      <c r="E2" s="106" t="s">
        <v>28</v>
      </c>
      <c r="F2" s="106" t="s">
        <v>29</v>
      </c>
      <c r="G2" s="106" t="s">
        <v>28</v>
      </c>
      <c r="H2" s="106" t="s">
        <v>29</v>
      </c>
      <c r="I2" s="106" t="s">
        <v>51</v>
      </c>
      <c r="J2" s="106" t="s">
        <v>29</v>
      </c>
      <c r="K2" s="106" t="s">
        <v>28</v>
      </c>
      <c r="L2" s="106" t="s">
        <v>29</v>
      </c>
      <c r="M2" s="106" t="s">
        <v>28</v>
      </c>
      <c r="N2" s="106" t="s">
        <v>29</v>
      </c>
      <c r="O2" s="106" t="s">
        <v>28</v>
      </c>
      <c r="P2" s="106" t="s">
        <v>29</v>
      </c>
      <c r="Q2" s="106" t="s">
        <v>28</v>
      </c>
      <c r="R2" s="106" t="s">
        <v>29</v>
      </c>
      <c r="S2" s="106" t="s">
        <v>54</v>
      </c>
      <c r="T2" s="107" t="s">
        <v>55</v>
      </c>
    </row>
    <row r="3" spans="1:20" x14ac:dyDescent="0.25">
      <c r="A3" s="56">
        <v>1735</v>
      </c>
      <c r="B3" s="56">
        <v>3</v>
      </c>
      <c r="C3" s="56"/>
      <c r="D3" s="56"/>
      <c r="E3" s="56">
        <v>1715</v>
      </c>
      <c r="F3" s="56">
        <v>7</v>
      </c>
      <c r="G3" s="56"/>
      <c r="H3" s="56"/>
      <c r="I3" s="56">
        <v>1780</v>
      </c>
      <c r="J3" s="56">
        <v>2</v>
      </c>
      <c r="K3" s="56">
        <v>390</v>
      </c>
      <c r="L3" s="56">
        <v>1</v>
      </c>
      <c r="M3" s="56"/>
      <c r="N3" s="56"/>
      <c r="O3" s="56">
        <v>695</v>
      </c>
      <c r="P3" s="56">
        <v>1</v>
      </c>
      <c r="Q3" s="56">
        <v>1000</v>
      </c>
      <c r="R3" s="56">
        <v>1</v>
      </c>
      <c r="S3" s="56">
        <v>3765</v>
      </c>
      <c r="T3" s="56">
        <v>4</v>
      </c>
    </row>
    <row r="4" spans="1:20" x14ac:dyDescent="0.25">
      <c r="A4" s="56">
        <v>1090</v>
      </c>
      <c r="B4" s="56">
        <v>2</v>
      </c>
      <c r="C4" s="56"/>
      <c r="D4" s="56"/>
      <c r="E4" s="56">
        <v>1350</v>
      </c>
      <c r="F4" s="56">
        <v>2</v>
      </c>
      <c r="G4" s="56"/>
      <c r="H4" s="56"/>
      <c r="I4" s="56">
        <v>1350</v>
      </c>
      <c r="J4" s="56">
        <v>1</v>
      </c>
      <c r="K4" s="56">
        <v>1570</v>
      </c>
      <c r="L4" s="56">
        <v>3</v>
      </c>
      <c r="M4" s="56">
        <v>690</v>
      </c>
      <c r="N4" s="56">
        <v>1</v>
      </c>
      <c r="O4" s="56">
        <v>2090</v>
      </c>
      <c r="P4" s="56">
        <v>3</v>
      </c>
      <c r="Q4" s="56">
        <v>3765</v>
      </c>
      <c r="R4" s="56">
        <v>6</v>
      </c>
      <c r="S4" s="56">
        <v>1975</v>
      </c>
      <c r="T4" s="56">
        <v>3</v>
      </c>
    </row>
    <row r="5" spans="1:20" x14ac:dyDescent="0.25">
      <c r="A5" s="56">
        <v>1775</v>
      </c>
      <c r="B5" s="56">
        <v>3</v>
      </c>
      <c r="C5" s="56"/>
      <c r="D5" s="56"/>
      <c r="E5" s="56">
        <v>1360</v>
      </c>
      <c r="F5" s="56">
        <v>6</v>
      </c>
      <c r="G5" s="56"/>
      <c r="H5" s="56"/>
      <c r="I5" s="56">
        <f>1360+3720</f>
        <v>5080</v>
      </c>
      <c r="J5" s="56">
        <v>6</v>
      </c>
      <c r="K5" s="56">
        <v>3540</v>
      </c>
      <c r="L5" s="56">
        <v>4</v>
      </c>
      <c r="M5" s="56">
        <v>1090</v>
      </c>
      <c r="N5" s="56">
        <v>4</v>
      </c>
      <c r="O5" s="56">
        <v>290</v>
      </c>
      <c r="P5" s="56">
        <v>1</v>
      </c>
      <c r="Q5" s="56">
        <v>1975</v>
      </c>
      <c r="R5" s="56">
        <v>3</v>
      </c>
      <c r="S5" s="56">
        <v>5470</v>
      </c>
      <c r="T5" s="56">
        <v>8</v>
      </c>
    </row>
    <row r="6" spans="1:20" x14ac:dyDescent="0.25">
      <c r="A6" s="56">
        <v>650</v>
      </c>
      <c r="B6" s="56">
        <v>5</v>
      </c>
      <c r="C6" s="56"/>
      <c r="D6" s="56"/>
      <c r="E6" s="56">
        <v>4680</v>
      </c>
      <c r="F6" s="56">
        <v>4</v>
      </c>
      <c r="G6" s="56"/>
      <c r="H6" s="56"/>
      <c r="I6" s="56">
        <v>690</v>
      </c>
      <c r="J6" s="56">
        <v>1</v>
      </c>
      <c r="K6" s="56"/>
      <c r="L6" s="56"/>
      <c r="M6" s="56">
        <v>1775</v>
      </c>
      <c r="N6" s="56">
        <v>4</v>
      </c>
      <c r="O6" s="56">
        <v>3590</v>
      </c>
      <c r="P6" s="56">
        <v>5</v>
      </c>
      <c r="Q6" s="56">
        <v>5470</v>
      </c>
      <c r="R6" s="56">
        <v>6</v>
      </c>
      <c r="S6" s="56">
        <v>2535</v>
      </c>
      <c r="T6" s="56">
        <v>3</v>
      </c>
    </row>
    <row r="7" spans="1:20" x14ac:dyDescent="0.25">
      <c r="A7" s="56">
        <v>1090</v>
      </c>
      <c r="B7" s="56">
        <v>2</v>
      </c>
      <c r="C7" s="56"/>
      <c r="D7" s="56"/>
      <c r="E7" s="56">
        <v>1485</v>
      </c>
      <c r="F7" s="56">
        <v>3</v>
      </c>
      <c r="G7" s="56"/>
      <c r="H7" s="56"/>
      <c r="I7" s="56">
        <v>1090</v>
      </c>
      <c r="J7" s="56">
        <v>2</v>
      </c>
      <c r="K7" s="56"/>
      <c r="L7" s="56"/>
      <c r="M7" s="56">
        <v>650</v>
      </c>
      <c r="N7" s="56">
        <v>1</v>
      </c>
      <c r="O7" s="56">
        <v>890</v>
      </c>
      <c r="P7" s="56">
        <v>2</v>
      </c>
      <c r="Q7" s="56">
        <v>2535</v>
      </c>
      <c r="R7" s="56">
        <v>4</v>
      </c>
      <c r="S7" s="56">
        <v>1780</v>
      </c>
      <c r="T7" s="56">
        <v>2</v>
      </c>
    </row>
    <row r="8" spans="1:20" x14ac:dyDescent="0.25">
      <c r="A8" s="56">
        <v>890</v>
      </c>
      <c r="B8" s="56">
        <v>2</v>
      </c>
      <c r="C8" s="56"/>
      <c r="D8" s="56"/>
      <c r="E8" s="56">
        <v>4335</v>
      </c>
      <c r="F8" s="56">
        <v>4</v>
      </c>
      <c r="G8" s="56"/>
      <c r="H8" s="56"/>
      <c r="I8" s="56">
        <v>1775</v>
      </c>
      <c r="J8" s="56">
        <v>4</v>
      </c>
      <c r="K8" s="56"/>
      <c r="L8" s="56"/>
      <c r="M8" s="56">
        <v>9590</v>
      </c>
      <c r="N8" s="56">
        <v>18</v>
      </c>
      <c r="O8" s="56">
        <v>1090</v>
      </c>
      <c r="P8" s="56">
        <v>1</v>
      </c>
      <c r="Q8" s="56">
        <v>1250</v>
      </c>
      <c r="R8" s="56">
        <v>1</v>
      </c>
      <c r="S8" s="56">
        <v>3765</v>
      </c>
      <c r="T8" s="56">
        <v>4</v>
      </c>
    </row>
    <row r="9" spans="1:20" x14ac:dyDescent="0.25">
      <c r="A9" s="56">
        <v>445</v>
      </c>
      <c r="B9" s="56">
        <v>1</v>
      </c>
      <c r="C9" s="56"/>
      <c r="D9" s="56"/>
      <c r="E9" s="56">
        <v>445</v>
      </c>
      <c r="F9" s="56">
        <v>1</v>
      </c>
      <c r="G9" s="56"/>
      <c r="H9" s="56"/>
      <c r="I9" s="56">
        <v>5910</v>
      </c>
      <c r="J9" s="56">
        <v>9</v>
      </c>
      <c r="K9" s="56">
        <v>1520</v>
      </c>
      <c r="L9" s="56">
        <v>4</v>
      </c>
      <c r="M9" s="56">
        <v>890</v>
      </c>
      <c r="N9" s="56">
        <v>1</v>
      </c>
      <c r="O9" s="56">
        <v>390</v>
      </c>
      <c r="P9" s="56">
        <v>1</v>
      </c>
      <c r="Q9" s="56">
        <v>11300</v>
      </c>
      <c r="R9" s="56">
        <v>7</v>
      </c>
      <c r="S9" s="56">
        <v>1975</v>
      </c>
      <c r="T9" s="56">
        <v>3</v>
      </c>
    </row>
    <row r="10" spans="1:20" x14ac:dyDescent="0.25">
      <c r="A10" s="56">
        <v>445</v>
      </c>
      <c r="B10" s="56">
        <v>1</v>
      </c>
      <c r="C10" s="56"/>
      <c r="D10" s="56"/>
      <c r="E10" s="56">
        <v>1775</v>
      </c>
      <c r="F10" s="56">
        <v>3</v>
      </c>
      <c r="G10" s="56"/>
      <c r="H10" s="56"/>
      <c r="I10" s="56">
        <v>1790</v>
      </c>
      <c r="J10" s="56">
        <v>1</v>
      </c>
      <c r="K10" s="56">
        <v>1775</v>
      </c>
      <c r="L10" s="56">
        <v>4</v>
      </c>
      <c r="M10" s="56">
        <v>2815</v>
      </c>
      <c r="N10" s="56">
        <v>4</v>
      </c>
      <c r="O10" s="56"/>
      <c r="P10" s="56"/>
      <c r="Q10" s="56"/>
      <c r="R10" s="56"/>
      <c r="S10" s="56">
        <v>5470</v>
      </c>
      <c r="T10" s="56">
        <v>8</v>
      </c>
    </row>
    <row r="11" spans="1:20" x14ac:dyDescent="0.25">
      <c r="A11" s="56">
        <v>1360</v>
      </c>
      <c r="B11" s="56">
        <v>6</v>
      </c>
      <c r="C11" s="56"/>
      <c r="D11" s="56"/>
      <c r="E11" s="56">
        <v>650</v>
      </c>
      <c r="F11" s="56">
        <v>5</v>
      </c>
      <c r="G11" s="56"/>
      <c r="H11" s="56"/>
      <c r="I11" s="56"/>
      <c r="J11" s="56"/>
      <c r="K11" s="56">
        <v>650</v>
      </c>
      <c r="L11" s="56">
        <v>1</v>
      </c>
      <c r="M11" s="56">
        <v>1090</v>
      </c>
      <c r="N11" s="56">
        <v>4</v>
      </c>
      <c r="O11" s="56"/>
      <c r="P11" s="56"/>
      <c r="Q11" s="56"/>
      <c r="R11" s="56"/>
      <c r="S11" s="56"/>
      <c r="T11" s="56"/>
    </row>
    <row r="12" spans="1:20" x14ac:dyDescent="0.25">
      <c r="A12" s="56">
        <v>4680</v>
      </c>
      <c r="B12" s="56">
        <v>4</v>
      </c>
      <c r="C12" s="56"/>
      <c r="D12" s="56"/>
      <c r="E12" s="56">
        <v>1090</v>
      </c>
      <c r="F12" s="56">
        <v>2</v>
      </c>
      <c r="G12" s="56"/>
      <c r="H12" s="56"/>
      <c r="I12" s="56"/>
      <c r="J12" s="56"/>
      <c r="K12" s="56">
        <v>9590</v>
      </c>
      <c r="L12" s="56">
        <v>7</v>
      </c>
      <c r="M12" s="56">
        <v>1775</v>
      </c>
      <c r="N12" s="56">
        <v>4</v>
      </c>
      <c r="O12" s="56"/>
      <c r="P12" s="56"/>
      <c r="Q12" s="56"/>
      <c r="R12" s="56"/>
      <c r="S12" s="56"/>
      <c r="T12" s="56"/>
    </row>
    <row r="13" spans="1:20" x14ac:dyDescent="0.25">
      <c r="A13" s="56">
        <v>1485</v>
      </c>
      <c r="B13" s="56">
        <v>3</v>
      </c>
      <c r="C13" s="56"/>
      <c r="D13" s="56"/>
      <c r="E13" s="56">
        <v>890</v>
      </c>
      <c r="F13" s="56">
        <v>2</v>
      </c>
      <c r="G13" s="56"/>
      <c r="H13" s="56"/>
      <c r="I13" s="56"/>
      <c r="J13" s="56"/>
      <c r="K13" s="56">
        <v>890</v>
      </c>
      <c r="L13" s="56">
        <v>2</v>
      </c>
      <c r="M13" s="56">
        <v>650</v>
      </c>
      <c r="N13" s="56">
        <v>1</v>
      </c>
      <c r="O13" s="56"/>
      <c r="P13" s="56"/>
      <c r="Q13" s="56"/>
      <c r="R13" s="56"/>
      <c r="S13" s="56"/>
      <c r="T13" s="56"/>
    </row>
    <row r="14" spans="1:20" x14ac:dyDescent="0.25">
      <c r="A14" s="56">
        <v>4335</v>
      </c>
      <c r="B14" s="56">
        <v>4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</row>
    <row r="15" spans="1:20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</row>
    <row r="16" spans="1:20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1:20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</row>
    <row r="18" spans="1:20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</row>
    <row r="19" spans="1:20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1:2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</row>
    <row r="22" spans="1:2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 spans="1:2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101"/>
    </row>
    <row r="24" spans="1:20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101"/>
    </row>
    <row r="25" spans="1:20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101"/>
    </row>
    <row r="26" spans="1:20" x14ac:dyDescent="0.25">
      <c r="C26" s="56"/>
      <c r="D26" s="56"/>
      <c r="E26" s="56"/>
      <c r="F26" s="56"/>
      <c r="G26" s="56"/>
      <c r="H26" s="56"/>
      <c r="M26" s="56"/>
      <c r="N26" s="56"/>
      <c r="O26" s="56"/>
      <c r="P26" s="56"/>
      <c r="Q26" s="56"/>
      <c r="R26" s="56"/>
      <c r="S26" s="56"/>
      <c r="T26" s="101"/>
    </row>
    <row r="27" spans="1:20" x14ac:dyDescent="0.25">
      <c r="A27" s="56"/>
      <c r="B27" s="56"/>
      <c r="C27" s="56"/>
      <c r="D27" s="56"/>
      <c r="E27" s="56"/>
      <c r="F27" s="56"/>
      <c r="G27" s="56"/>
      <c r="H27" s="56"/>
      <c r="M27" s="56"/>
      <c r="N27" s="56"/>
      <c r="O27" s="56"/>
      <c r="P27" s="56"/>
      <c r="Q27" s="56"/>
      <c r="R27" s="56"/>
      <c r="S27" s="56"/>
      <c r="T27" s="101"/>
    </row>
    <row r="28" spans="1:20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101"/>
    </row>
    <row r="29" spans="1:20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01"/>
    </row>
    <row r="30" spans="1:20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101"/>
    </row>
    <row r="31" spans="1:20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101"/>
    </row>
    <row r="32" spans="1:20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101"/>
    </row>
    <row r="33" spans="1:20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101"/>
    </row>
    <row r="34" spans="1:20" ht="15.75" thickBot="1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103"/>
    </row>
    <row r="35" spans="1:20" ht="15.75" thickBot="1" x14ac:dyDescent="0.3">
      <c r="A35" s="95">
        <f>SUM(A3:A34)</f>
        <v>19980</v>
      </c>
      <c r="B35" s="95">
        <f t="shared" ref="B35:R35" si="0">SUM(B3:B34)</f>
        <v>36</v>
      </c>
      <c r="C35" s="95">
        <f t="shared" si="0"/>
        <v>0</v>
      </c>
      <c r="D35" s="95">
        <f t="shared" si="0"/>
        <v>0</v>
      </c>
      <c r="E35" s="95">
        <f t="shared" si="0"/>
        <v>19775</v>
      </c>
      <c r="F35" s="95">
        <f t="shared" si="0"/>
        <v>39</v>
      </c>
      <c r="G35" s="95">
        <f t="shared" si="0"/>
        <v>0</v>
      </c>
      <c r="H35" s="95">
        <f>SUM(H3:H34)</f>
        <v>0</v>
      </c>
      <c r="I35" s="95">
        <f t="shared" si="0"/>
        <v>19465</v>
      </c>
      <c r="J35" s="95">
        <f t="shared" si="0"/>
        <v>26</v>
      </c>
      <c r="K35" s="95">
        <f t="shared" si="0"/>
        <v>19925</v>
      </c>
      <c r="L35" s="95">
        <f t="shared" si="0"/>
        <v>26</v>
      </c>
      <c r="M35" s="95">
        <f t="shared" si="0"/>
        <v>21015</v>
      </c>
      <c r="N35" s="95">
        <f t="shared" si="0"/>
        <v>42</v>
      </c>
      <c r="O35" s="95">
        <f t="shared" si="0"/>
        <v>9035</v>
      </c>
      <c r="P35" s="95">
        <f t="shared" si="0"/>
        <v>14</v>
      </c>
      <c r="Q35" s="95">
        <f t="shared" si="0"/>
        <v>27295</v>
      </c>
      <c r="R35" s="95">
        <f t="shared" si="0"/>
        <v>28</v>
      </c>
      <c r="S35" s="95">
        <f>SUM(S3:S34)</f>
        <v>26735</v>
      </c>
      <c r="T35" s="96">
        <f>SUM(T3:T34)</f>
        <v>35</v>
      </c>
    </row>
    <row r="38" spans="1:20" ht="31.5" x14ac:dyDescent="0.25">
      <c r="A38" s="83" t="s">
        <v>35</v>
      </c>
      <c r="B38" s="93">
        <f>SUM(A35,C35,E35,G35,I35,K35,M35,O35,Q35,S35)</f>
        <v>163225</v>
      </c>
    </row>
    <row r="39" spans="1:20" ht="31.5" x14ac:dyDescent="0.25">
      <c r="A39" s="83" t="s">
        <v>36</v>
      </c>
      <c r="B39" s="97">
        <f>SUM(B35,D35,F35,H35,J35,L35,N35,P35,R35,T35)</f>
        <v>246</v>
      </c>
    </row>
    <row r="40" spans="1:20" ht="18.75" x14ac:dyDescent="0.3">
      <c r="A40" s="82"/>
      <c r="B40" s="12"/>
    </row>
    <row r="41" spans="1:20" ht="31.5" x14ac:dyDescent="0.25">
      <c r="A41" s="83" t="s">
        <v>37</v>
      </c>
      <c r="B41" s="90">
        <v>159685</v>
      </c>
    </row>
    <row r="42" spans="1:20" ht="18.75" x14ac:dyDescent="0.3">
      <c r="A42" s="82" t="s">
        <v>34</v>
      </c>
      <c r="B42" s="92">
        <f>B41-B38</f>
        <v>-3540</v>
      </c>
    </row>
    <row r="43" spans="1:20" ht="37.5" x14ac:dyDescent="0.3">
      <c r="A43" s="79" t="s">
        <v>58</v>
      </c>
      <c r="B43" s="91">
        <v>242</v>
      </c>
    </row>
    <row r="44" spans="1:20" ht="18.75" x14ac:dyDescent="0.3">
      <c r="A44" s="82" t="s">
        <v>34</v>
      </c>
      <c r="B44" s="92">
        <f>B43-B39</f>
        <v>-4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C1" zoomScale="75" zoomScaleNormal="75" workbookViewId="0">
      <pane ySplit="2" topLeftCell="A7" activePane="bottomLeft" state="frozen"/>
      <selection pane="bottomLeft" activeCell="S21" sqref="S21"/>
    </sheetView>
  </sheetViews>
  <sheetFormatPr defaultRowHeight="15" x14ac:dyDescent="0.25"/>
  <cols>
    <col min="2" max="2" width="9.85546875" bestFit="1" customWidth="1"/>
  </cols>
  <sheetData>
    <row r="1" spans="1:20" x14ac:dyDescent="0.25">
      <c r="A1" s="146" t="s">
        <v>11</v>
      </c>
      <c r="B1" s="146"/>
      <c r="C1" s="146" t="s">
        <v>13</v>
      </c>
      <c r="D1" s="146"/>
      <c r="E1" s="146" t="s">
        <v>61</v>
      </c>
      <c r="F1" s="146"/>
      <c r="G1" s="146" t="s">
        <v>62</v>
      </c>
      <c r="H1" s="146"/>
      <c r="I1" s="146" t="s">
        <v>50</v>
      </c>
      <c r="J1" s="146"/>
      <c r="K1" s="146" t="s">
        <v>56</v>
      </c>
      <c r="L1" s="146"/>
      <c r="M1" s="146" t="s">
        <v>65</v>
      </c>
      <c r="N1" s="146"/>
      <c r="O1" s="146" t="s">
        <v>64</v>
      </c>
      <c r="P1" s="146"/>
      <c r="Q1" s="146" t="s">
        <v>63</v>
      </c>
      <c r="R1" s="146"/>
      <c r="S1" s="146" t="s">
        <v>53</v>
      </c>
      <c r="T1" s="147"/>
    </row>
    <row r="2" spans="1:20" x14ac:dyDescent="0.25">
      <c r="A2" s="108" t="s">
        <v>28</v>
      </c>
      <c r="B2" s="108" t="s">
        <v>29</v>
      </c>
      <c r="C2" s="108" t="s">
        <v>28</v>
      </c>
      <c r="D2" s="108" t="s">
        <v>29</v>
      </c>
      <c r="E2" s="108" t="s">
        <v>28</v>
      </c>
      <c r="F2" s="108" t="s">
        <v>29</v>
      </c>
      <c r="G2" s="108" t="s">
        <v>28</v>
      </c>
      <c r="H2" s="108" t="s">
        <v>29</v>
      </c>
      <c r="I2" s="108" t="s">
        <v>51</v>
      </c>
      <c r="J2" s="108" t="s">
        <v>29</v>
      </c>
      <c r="K2" s="108" t="s">
        <v>28</v>
      </c>
      <c r="L2" s="108" t="s">
        <v>29</v>
      </c>
      <c r="M2" s="108" t="s">
        <v>28</v>
      </c>
      <c r="N2" s="108" t="s">
        <v>29</v>
      </c>
      <c r="O2" s="108" t="s">
        <v>28</v>
      </c>
      <c r="P2" s="108" t="s">
        <v>29</v>
      </c>
      <c r="Q2" s="108" t="s">
        <v>28</v>
      </c>
      <c r="R2" s="108" t="s">
        <v>29</v>
      </c>
      <c r="S2" s="108" t="s">
        <v>54</v>
      </c>
      <c r="T2" s="109" t="s">
        <v>55</v>
      </c>
    </row>
    <row r="3" spans="1:20" x14ac:dyDescent="0.25">
      <c r="A3" s="56">
        <v>190</v>
      </c>
      <c r="B3" s="56">
        <v>1</v>
      </c>
      <c r="C3" s="56">
        <v>5260</v>
      </c>
      <c r="D3" s="56">
        <v>6</v>
      </c>
      <c r="E3" s="56"/>
      <c r="F3" s="56"/>
      <c r="G3" s="56"/>
      <c r="H3" s="56"/>
      <c r="I3" s="56">
        <v>1080</v>
      </c>
      <c r="J3" s="56">
        <v>2</v>
      </c>
      <c r="K3" s="56">
        <v>1090</v>
      </c>
      <c r="L3" s="56">
        <v>1</v>
      </c>
      <c r="M3" s="56">
        <v>1350</v>
      </c>
      <c r="N3" s="56">
        <v>1</v>
      </c>
      <c r="O3" s="56"/>
      <c r="P3" s="56"/>
      <c r="Q3" s="56">
        <v>4830</v>
      </c>
      <c r="R3" s="56">
        <v>7</v>
      </c>
      <c r="S3" s="56">
        <v>680</v>
      </c>
      <c r="T3" s="56">
        <v>2</v>
      </c>
    </row>
    <row r="4" spans="1:20" x14ac:dyDescent="0.25">
      <c r="A4" s="56">
        <v>2570</v>
      </c>
      <c r="B4" s="56">
        <v>2</v>
      </c>
      <c r="C4" s="56">
        <v>1190</v>
      </c>
      <c r="D4" s="56">
        <v>2</v>
      </c>
      <c r="E4" s="56"/>
      <c r="F4" s="56"/>
      <c r="G4" s="56"/>
      <c r="H4" s="56"/>
      <c r="I4" s="56">
        <v>2805</v>
      </c>
      <c r="J4" s="56">
        <v>6</v>
      </c>
      <c r="K4" s="56">
        <v>2240</v>
      </c>
      <c r="L4" s="56">
        <v>2</v>
      </c>
      <c r="M4" s="56">
        <f>1360+3720-3590</f>
        <v>1490</v>
      </c>
      <c r="N4" s="56">
        <v>5</v>
      </c>
      <c r="O4" s="56"/>
      <c r="P4" s="56"/>
      <c r="Q4" s="56">
        <v>390</v>
      </c>
      <c r="R4" s="56">
        <v>1</v>
      </c>
      <c r="S4" s="56">
        <v>980</v>
      </c>
      <c r="T4" s="56">
        <v>2</v>
      </c>
    </row>
    <row r="5" spans="1:20" x14ac:dyDescent="0.25">
      <c r="A5" s="56">
        <v>1880</v>
      </c>
      <c r="B5" s="56">
        <v>2</v>
      </c>
      <c r="C5" s="56">
        <v>1680</v>
      </c>
      <c r="D5" s="56">
        <v>2</v>
      </c>
      <c r="E5" s="56"/>
      <c r="F5" s="56"/>
      <c r="G5" s="56"/>
      <c r="H5" s="56"/>
      <c r="I5" s="56">
        <v>1030</v>
      </c>
      <c r="J5" s="56">
        <v>2</v>
      </c>
      <c r="K5" s="56">
        <v>1750</v>
      </c>
      <c r="L5" s="56">
        <v>1</v>
      </c>
      <c r="M5" s="56">
        <v>690</v>
      </c>
      <c r="N5" s="56">
        <v>1</v>
      </c>
      <c r="O5" s="56"/>
      <c r="P5" s="56"/>
      <c r="Q5" s="56">
        <v>520</v>
      </c>
      <c r="R5" s="56">
        <v>1</v>
      </c>
      <c r="S5" s="56">
        <v>1600</v>
      </c>
      <c r="T5" s="56">
        <v>2</v>
      </c>
    </row>
    <row r="6" spans="1:20" x14ac:dyDescent="0.25">
      <c r="A6" s="56">
        <v>2570</v>
      </c>
      <c r="B6" s="56">
        <v>4</v>
      </c>
      <c r="C6" s="56">
        <v>1290</v>
      </c>
      <c r="D6" s="56">
        <v>1</v>
      </c>
      <c r="E6" s="56"/>
      <c r="F6" s="56"/>
      <c r="G6" s="56"/>
      <c r="H6" s="56"/>
      <c r="I6" s="56">
        <v>2570</v>
      </c>
      <c r="J6" s="56">
        <v>3</v>
      </c>
      <c r="K6" s="56">
        <v>1880</v>
      </c>
      <c r="L6" s="56">
        <v>4</v>
      </c>
      <c r="M6" s="56">
        <v>4680</v>
      </c>
      <c r="N6" s="56">
        <v>18</v>
      </c>
      <c r="O6" s="56"/>
      <c r="P6" s="56"/>
      <c r="Q6" s="56">
        <v>1280</v>
      </c>
      <c r="R6" s="56">
        <v>2</v>
      </c>
      <c r="S6" s="56">
        <v>990</v>
      </c>
      <c r="T6" s="56">
        <v>2</v>
      </c>
    </row>
    <row r="7" spans="1:20" x14ac:dyDescent="0.25">
      <c r="A7" s="56">
        <v>3820</v>
      </c>
      <c r="B7" s="56">
        <v>4</v>
      </c>
      <c r="C7" s="56">
        <v>1690</v>
      </c>
      <c r="D7" s="56">
        <v>2</v>
      </c>
      <c r="E7" s="56"/>
      <c r="F7" s="56"/>
      <c r="G7" s="56"/>
      <c r="H7" s="56"/>
      <c r="I7" s="56">
        <v>3820</v>
      </c>
      <c r="J7" s="56">
        <v>3</v>
      </c>
      <c r="K7" s="56">
        <v>390</v>
      </c>
      <c r="L7" s="56">
        <v>1</v>
      </c>
      <c r="M7" s="56">
        <v>1000</v>
      </c>
      <c r="N7" s="56">
        <v>1</v>
      </c>
      <c r="O7" s="56"/>
      <c r="P7" s="56"/>
      <c r="Q7" s="56">
        <v>690</v>
      </c>
      <c r="R7" s="56">
        <v>1</v>
      </c>
      <c r="S7" s="56">
        <v>290</v>
      </c>
      <c r="T7" s="56">
        <v>1</v>
      </c>
    </row>
    <row r="8" spans="1:20" x14ac:dyDescent="0.25">
      <c r="A8" s="56">
        <v>190</v>
      </c>
      <c r="B8" s="56">
        <v>1</v>
      </c>
      <c r="C8" s="56">
        <v>380</v>
      </c>
      <c r="D8" s="56">
        <v>2</v>
      </c>
      <c r="E8" s="56"/>
      <c r="F8" s="56"/>
      <c r="G8" s="56"/>
      <c r="H8" s="56"/>
      <c r="I8" s="56">
        <v>190</v>
      </c>
      <c r="J8" s="56">
        <v>1</v>
      </c>
      <c r="K8" s="56">
        <v>1090</v>
      </c>
      <c r="L8" s="56">
        <v>1</v>
      </c>
      <c r="M8" s="56">
        <v>880</v>
      </c>
      <c r="N8" s="56">
        <v>2</v>
      </c>
      <c r="O8" s="56"/>
      <c r="P8" s="56"/>
      <c r="Q8" s="56">
        <v>390</v>
      </c>
      <c r="R8" s="56">
        <v>1</v>
      </c>
      <c r="S8" s="56">
        <v>5810</v>
      </c>
      <c r="T8" s="56">
        <v>13</v>
      </c>
    </row>
    <row r="9" spans="1:20" x14ac:dyDescent="0.25">
      <c r="A9" s="56">
        <v>2570</v>
      </c>
      <c r="B9" s="56">
        <v>5</v>
      </c>
      <c r="C9" s="56">
        <v>390</v>
      </c>
      <c r="D9" s="56">
        <v>1</v>
      </c>
      <c r="E9" s="56"/>
      <c r="F9" s="56"/>
      <c r="G9" s="56"/>
      <c r="H9" s="56"/>
      <c r="I9" s="56">
        <v>2570</v>
      </c>
      <c r="J9" s="56">
        <v>2</v>
      </c>
      <c r="K9" s="56">
        <v>190</v>
      </c>
      <c r="L9" s="56">
        <v>1</v>
      </c>
      <c r="M9" s="56">
        <v>1220</v>
      </c>
      <c r="N9" s="56">
        <v>4</v>
      </c>
      <c r="O9" s="56"/>
      <c r="P9" s="56"/>
      <c r="Q9" s="56">
        <v>3820</v>
      </c>
      <c r="R9" s="56">
        <v>4</v>
      </c>
      <c r="S9" s="56">
        <v>1880</v>
      </c>
      <c r="T9" s="56">
        <v>2</v>
      </c>
    </row>
    <row r="10" spans="1:20" x14ac:dyDescent="0.25">
      <c r="A10" s="56">
        <v>1880</v>
      </c>
      <c r="B10" s="56">
        <v>2</v>
      </c>
      <c r="C10" s="56">
        <v>1225</v>
      </c>
      <c r="D10" s="56">
        <v>3</v>
      </c>
      <c r="E10" s="56"/>
      <c r="F10" s="56"/>
      <c r="G10" s="56"/>
      <c r="H10" s="56"/>
      <c r="I10" s="56">
        <v>1880</v>
      </c>
      <c r="J10" s="56">
        <v>2</v>
      </c>
      <c r="K10" s="56">
        <v>2570</v>
      </c>
      <c r="L10" s="56">
        <v>6</v>
      </c>
      <c r="M10" s="56">
        <v>2140</v>
      </c>
      <c r="N10" s="56">
        <v>2</v>
      </c>
      <c r="O10" s="56"/>
      <c r="P10" s="56"/>
      <c r="Q10" s="56">
        <v>190</v>
      </c>
      <c r="R10" s="56">
        <v>1</v>
      </c>
      <c r="S10" s="56">
        <v>390</v>
      </c>
      <c r="T10" s="56">
        <v>1</v>
      </c>
    </row>
    <row r="11" spans="1:20" x14ac:dyDescent="0.25">
      <c r="A11" s="56">
        <v>390</v>
      </c>
      <c r="B11" s="56">
        <v>2</v>
      </c>
      <c r="C11" s="56">
        <v>2500</v>
      </c>
      <c r="D11" s="56">
        <v>2</v>
      </c>
      <c r="E11" s="56"/>
      <c r="F11" s="56"/>
      <c r="G11" s="56"/>
      <c r="H11" s="56"/>
      <c r="I11" s="56">
        <v>390</v>
      </c>
      <c r="J11" s="56">
        <v>2</v>
      </c>
      <c r="K11" s="56">
        <v>3820</v>
      </c>
      <c r="L11" s="56">
        <v>9</v>
      </c>
      <c r="M11" s="56">
        <v>1420</v>
      </c>
      <c r="N11" s="56">
        <v>4</v>
      </c>
      <c r="O11" s="56"/>
      <c r="P11" s="56"/>
      <c r="Q11" s="56">
        <v>2570</v>
      </c>
      <c r="R11" s="56">
        <v>4</v>
      </c>
      <c r="S11" s="56">
        <v>1090</v>
      </c>
      <c r="T11" s="56">
        <v>1</v>
      </c>
    </row>
    <row r="12" spans="1:20" x14ac:dyDescent="0.25">
      <c r="A12" s="56">
        <v>1090</v>
      </c>
      <c r="B12" s="56">
        <v>2</v>
      </c>
      <c r="C12" s="56">
        <v>390</v>
      </c>
      <c r="D12" s="56"/>
      <c r="E12" s="56"/>
      <c r="F12" s="56"/>
      <c r="G12" s="56"/>
      <c r="H12" s="56"/>
      <c r="I12" s="56">
        <v>2040</v>
      </c>
      <c r="J12" s="56">
        <v>2</v>
      </c>
      <c r="K12" s="56">
        <v>190</v>
      </c>
      <c r="L12" s="56">
        <v>1</v>
      </c>
      <c r="M12" s="56">
        <v>4730</v>
      </c>
      <c r="N12" s="56">
        <v>5</v>
      </c>
      <c r="O12" s="56"/>
      <c r="P12" s="56"/>
      <c r="Q12" s="56">
        <v>1880</v>
      </c>
      <c r="R12" s="56">
        <v>5</v>
      </c>
      <c r="S12" s="56">
        <v>190</v>
      </c>
      <c r="T12" s="56">
        <v>1</v>
      </c>
    </row>
    <row r="13" spans="1:20" x14ac:dyDescent="0.25">
      <c r="A13" s="56"/>
      <c r="B13" s="56"/>
      <c r="C13" s="56"/>
      <c r="D13" s="56"/>
      <c r="E13" s="56"/>
      <c r="F13" s="56"/>
      <c r="G13" s="56"/>
      <c r="H13" s="56"/>
      <c r="I13" s="56">
        <v>1080</v>
      </c>
      <c r="J13" s="56">
        <v>2</v>
      </c>
      <c r="K13" s="56">
        <v>2570</v>
      </c>
      <c r="L13" s="56">
        <v>4</v>
      </c>
      <c r="M13" s="56">
        <v>580</v>
      </c>
      <c r="N13" s="56">
        <v>2</v>
      </c>
      <c r="O13" s="56"/>
      <c r="P13" s="56"/>
      <c r="Q13" s="56">
        <v>390</v>
      </c>
      <c r="R13" s="56">
        <v>2</v>
      </c>
      <c r="S13" s="56">
        <v>2570</v>
      </c>
      <c r="T13" s="56">
        <v>4</v>
      </c>
    </row>
    <row r="14" spans="1:20" x14ac:dyDescent="0.25">
      <c r="A14" s="56"/>
      <c r="B14" s="56"/>
      <c r="C14" s="56"/>
      <c r="D14" s="56"/>
      <c r="E14" s="56"/>
      <c r="F14" s="56"/>
      <c r="G14" s="56"/>
      <c r="H14" s="56"/>
      <c r="I14" s="56">
        <v>4245</v>
      </c>
      <c r="J14" s="56">
        <v>7</v>
      </c>
      <c r="K14" s="56">
        <v>830</v>
      </c>
      <c r="L14" s="56">
        <v>1</v>
      </c>
      <c r="M14" s="56">
        <v>580</v>
      </c>
      <c r="N14" s="56">
        <v>2</v>
      </c>
      <c r="O14" s="56"/>
      <c r="P14" s="56"/>
      <c r="Q14" s="56">
        <v>3600</v>
      </c>
      <c r="R14" s="56">
        <v>11</v>
      </c>
      <c r="S14" s="56">
        <v>3820</v>
      </c>
      <c r="T14" s="56">
        <v>4</v>
      </c>
    </row>
    <row r="15" spans="1:20" x14ac:dyDescent="0.25">
      <c r="A15" s="56"/>
      <c r="B15" s="56"/>
      <c r="C15" s="56"/>
      <c r="D15" s="56"/>
      <c r="E15" s="56"/>
      <c r="F15" s="56"/>
      <c r="G15" s="56"/>
      <c r="H15" s="56"/>
      <c r="I15" s="56">
        <v>1150</v>
      </c>
      <c r="J15" s="56">
        <v>1</v>
      </c>
      <c r="K15" s="56">
        <v>1090</v>
      </c>
      <c r="L15" s="56">
        <v>1</v>
      </c>
      <c r="M15" s="56">
        <v>1080</v>
      </c>
      <c r="N15" s="56">
        <v>2</v>
      </c>
      <c r="O15" s="56"/>
      <c r="P15" s="56"/>
      <c r="Q15" s="56">
        <v>1730</v>
      </c>
      <c r="R15" s="56">
        <v>3</v>
      </c>
      <c r="S15" s="56">
        <v>190</v>
      </c>
      <c r="T15" s="56">
        <v>1</v>
      </c>
    </row>
    <row r="16" spans="1:20" x14ac:dyDescent="0.25">
      <c r="A16" s="56"/>
      <c r="B16" s="56"/>
      <c r="C16" s="56"/>
      <c r="D16" s="56"/>
      <c r="E16" s="56"/>
      <c r="F16" s="56"/>
      <c r="G16" s="56"/>
      <c r="H16" s="56"/>
      <c r="I16" s="56">
        <v>1490</v>
      </c>
      <c r="J16" s="56">
        <v>2</v>
      </c>
      <c r="K16" s="56"/>
      <c r="L16" s="56"/>
      <c r="M16" s="56">
        <v>2210</v>
      </c>
      <c r="N16" s="56">
        <v>8</v>
      </c>
      <c r="O16" s="56"/>
      <c r="P16" s="56"/>
      <c r="Q16" s="56">
        <v>980</v>
      </c>
      <c r="R16" s="56">
        <v>2</v>
      </c>
      <c r="S16" s="56">
        <v>2570</v>
      </c>
      <c r="T16" s="56">
        <v>4</v>
      </c>
    </row>
    <row r="17" spans="1:20" x14ac:dyDescent="0.25">
      <c r="A17" s="56"/>
      <c r="B17" s="56"/>
      <c r="C17" s="56"/>
      <c r="D17" s="56"/>
      <c r="E17" s="56"/>
      <c r="F17" s="56"/>
      <c r="G17" s="56"/>
      <c r="H17" s="56"/>
      <c r="I17" s="56">
        <v>590</v>
      </c>
      <c r="J17" s="56">
        <v>1</v>
      </c>
      <c r="K17" s="56"/>
      <c r="L17" s="56"/>
      <c r="M17" s="56">
        <v>390</v>
      </c>
      <c r="N17" s="56">
        <v>1</v>
      </c>
      <c r="O17" s="56"/>
      <c r="P17" s="56"/>
      <c r="Q17" s="56">
        <v>1380</v>
      </c>
      <c r="R17" s="56">
        <v>2</v>
      </c>
      <c r="S17" s="56">
        <v>1880</v>
      </c>
      <c r="T17" s="56">
        <v>5</v>
      </c>
    </row>
    <row r="18" spans="1:20" x14ac:dyDescent="0.25">
      <c r="A18" s="56"/>
      <c r="B18" s="56"/>
      <c r="C18" s="56"/>
      <c r="D18" s="56"/>
      <c r="E18" s="56"/>
      <c r="F18" s="56"/>
      <c r="G18" s="56"/>
      <c r="H18" s="56"/>
      <c r="I18" s="56">
        <v>1080</v>
      </c>
      <c r="J18" s="56">
        <v>2</v>
      </c>
      <c r="K18" s="56"/>
      <c r="L18" s="56"/>
      <c r="M18" s="56">
        <v>1630</v>
      </c>
      <c r="N18" s="56">
        <v>3</v>
      </c>
      <c r="O18" s="56"/>
      <c r="P18" s="56"/>
      <c r="Q18" s="56">
        <f>2200-280</f>
        <v>1920</v>
      </c>
      <c r="R18" s="56">
        <v>2</v>
      </c>
      <c r="S18" s="56">
        <v>390</v>
      </c>
      <c r="T18" s="56">
        <v>2</v>
      </c>
    </row>
    <row r="19" spans="1:20" x14ac:dyDescent="0.25">
      <c r="A19" s="56"/>
      <c r="B19" s="56"/>
      <c r="C19" s="56"/>
      <c r="D19" s="56"/>
      <c r="E19" s="56"/>
      <c r="F19" s="56"/>
      <c r="G19" s="56"/>
      <c r="H19" s="56"/>
      <c r="I19" s="56">
        <v>2220</v>
      </c>
      <c r="J19" s="56">
        <v>4</v>
      </c>
      <c r="K19" s="56"/>
      <c r="L19" s="56"/>
      <c r="M19" s="56">
        <v>940</v>
      </c>
      <c r="N19" s="56">
        <v>2</v>
      </c>
      <c r="O19" s="56"/>
      <c r="P19" s="56"/>
      <c r="Q19" s="56">
        <v>2310</v>
      </c>
      <c r="R19" s="56">
        <v>4</v>
      </c>
      <c r="S19" s="56">
        <v>490</v>
      </c>
      <c r="T19" s="56">
        <v>1</v>
      </c>
    </row>
    <row r="20" spans="1:20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>
        <v>760</v>
      </c>
      <c r="N20" s="56">
        <v>2</v>
      </c>
      <c r="O20" s="56"/>
      <c r="P20" s="56"/>
      <c r="Q20" s="56">
        <v>2510</v>
      </c>
      <c r="R20" s="56">
        <v>5</v>
      </c>
      <c r="S20" s="56">
        <v>2280</v>
      </c>
      <c r="T20" s="56">
        <v>2</v>
      </c>
    </row>
    <row r="21" spans="1:2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>
        <v>980</v>
      </c>
      <c r="N21" s="56">
        <v>2</v>
      </c>
      <c r="O21" s="56"/>
      <c r="P21" s="56"/>
      <c r="Q21" s="56"/>
      <c r="R21" s="56"/>
      <c r="S21" s="56"/>
      <c r="T21" s="56"/>
    </row>
    <row r="22" spans="1:2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 spans="1:2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101"/>
    </row>
    <row r="24" spans="1:20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101"/>
    </row>
    <row r="25" spans="1:20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101"/>
    </row>
    <row r="26" spans="1:20" x14ac:dyDescent="0.25">
      <c r="C26" s="56"/>
      <c r="D26" s="56"/>
      <c r="E26" s="56"/>
      <c r="F26" s="56"/>
      <c r="G26" s="56"/>
      <c r="H26" s="56"/>
      <c r="M26" s="56"/>
      <c r="N26" s="56"/>
      <c r="O26" s="56"/>
      <c r="P26" s="56"/>
      <c r="Q26" s="56"/>
      <c r="R26" s="56"/>
      <c r="S26" s="56"/>
      <c r="T26" s="101"/>
    </row>
    <row r="27" spans="1:20" x14ac:dyDescent="0.25">
      <c r="A27" s="56"/>
      <c r="B27" s="56"/>
      <c r="C27" s="56"/>
      <c r="D27" s="56"/>
      <c r="E27" s="56"/>
      <c r="F27" s="56"/>
      <c r="G27" s="56"/>
      <c r="H27" s="56"/>
      <c r="M27" s="56"/>
      <c r="N27" s="56"/>
      <c r="O27" s="56"/>
      <c r="P27" s="56"/>
      <c r="Q27" s="56"/>
      <c r="R27" s="56"/>
      <c r="S27" s="56"/>
      <c r="T27" s="101"/>
    </row>
    <row r="28" spans="1:20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101"/>
    </row>
    <row r="29" spans="1:20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01"/>
    </row>
    <row r="30" spans="1:20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101"/>
    </row>
    <row r="31" spans="1:20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101"/>
    </row>
    <row r="32" spans="1:20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101"/>
    </row>
    <row r="33" spans="1:20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101"/>
    </row>
    <row r="34" spans="1:20" ht="15.75" thickBot="1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103"/>
    </row>
    <row r="35" spans="1:20" ht="15.75" thickBot="1" x14ac:dyDescent="0.3">
      <c r="A35" s="95">
        <f>SUM(A3:A34)</f>
        <v>17150</v>
      </c>
      <c r="B35" s="95">
        <f t="shared" ref="B35:R35" si="0">SUM(B3:B34)</f>
        <v>25</v>
      </c>
      <c r="C35" s="95">
        <f t="shared" si="0"/>
        <v>15995</v>
      </c>
      <c r="D35" s="95">
        <f t="shared" si="0"/>
        <v>21</v>
      </c>
      <c r="E35" s="95">
        <f t="shared" si="0"/>
        <v>0</v>
      </c>
      <c r="F35" s="95">
        <f t="shared" si="0"/>
        <v>0</v>
      </c>
      <c r="G35" s="95">
        <f t="shared" si="0"/>
        <v>0</v>
      </c>
      <c r="H35" s="95">
        <f>SUM(H3:H34)</f>
        <v>0</v>
      </c>
      <c r="I35" s="95">
        <f t="shared" si="0"/>
        <v>30230</v>
      </c>
      <c r="J35" s="95">
        <f t="shared" si="0"/>
        <v>44</v>
      </c>
      <c r="K35" s="95">
        <f t="shared" si="0"/>
        <v>19700</v>
      </c>
      <c r="L35" s="95">
        <f t="shared" si="0"/>
        <v>33</v>
      </c>
      <c r="M35" s="95">
        <f t="shared" si="0"/>
        <v>28750</v>
      </c>
      <c r="N35" s="95">
        <f t="shared" si="0"/>
        <v>67</v>
      </c>
      <c r="O35" s="95">
        <f t="shared" si="0"/>
        <v>0</v>
      </c>
      <c r="P35" s="95">
        <f t="shared" si="0"/>
        <v>0</v>
      </c>
      <c r="Q35" s="95">
        <f t="shared" si="0"/>
        <v>31380</v>
      </c>
      <c r="R35" s="95">
        <f t="shared" si="0"/>
        <v>58</v>
      </c>
      <c r="S35" s="95">
        <f>SUM(S3:S34)</f>
        <v>28090</v>
      </c>
      <c r="T35" s="96">
        <f>SUM(T3:T34)</f>
        <v>50</v>
      </c>
    </row>
    <row r="38" spans="1:20" ht="31.5" x14ac:dyDescent="0.25">
      <c r="A38" s="83" t="s">
        <v>35</v>
      </c>
      <c r="B38" s="93">
        <f>SUM(A35,C35,E35,G35,I35,K35,M35,O35,Q35,S35)</f>
        <v>171295</v>
      </c>
    </row>
    <row r="39" spans="1:20" ht="31.5" x14ac:dyDescent="0.25">
      <c r="A39" s="83" t="s">
        <v>36</v>
      </c>
      <c r="B39" s="97">
        <f>SUM(B35,D35,F35,H35,J35,L35,N35,P35,R35,T35)</f>
        <v>298</v>
      </c>
    </row>
    <row r="40" spans="1:20" ht="18.75" x14ac:dyDescent="0.3">
      <c r="A40" s="82"/>
      <c r="B40" s="12"/>
    </row>
    <row r="41" spans="1:20" ht="31.5" x14ac:dyDescent="0.25">
      <c r="A41" s="83" t="s">
        <v>37</v>
      </c>
      <c r="B41" s="90">
        <v>134335</v>
      </c>
    </row>
    <row r="42" spans="1:20" ht="18.75" x14ac:dyDescent="0.3">
      <c r="A42" s="82" t="s">
        <v>34</v>
      </c>
      <c r="B42" s="92">
        <f>B41-B38</f>
        <v>-36960</v>
      </c>
    </row>
    <row r="43" spans="1:20" ht="37.5" x14ac:dyDescent="0.3">
      <c r="A43" s="79" t="s">
        <v>58</v>
      </c>
      <c r="B43" s="91">
        <v>238</v>
      </c>
    </row>
    <row r="44" spans="1:20" ht="18.75" x14ac:dyDescent="0.3">
      <c r="A44" s="82" t="s">
        <v>34</v>
      </c>
      <c r="B44" s="92">
        <f>B43-B39</f>
        <v>-60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75" zoomScaleNormal="75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2" max="2" width="9.85546875" bestFit="1" customWidth="1"/>
  </cols>
  <sheetData>
    <row r="1" spans="1:20" x14ac:dyDescent="0.25">
      <c r="A1" s="146" t="s">
        <v>11</v>
      </c>
      <c r="B1" s="146"/>
      <c r="C1" s="146" t="s">
        <v>13</v>
      </c>
      <c r="D1" s="146"/>
      <c r="E1" s="146" t="s">
        <v>61</v>
      </c>
      <c r="F1" s="146"/>
      <c r="G1" s="146" t="s">
        <v>62</v>
      </c>
      <c r="H1" s="146"/>
      <c r="I1" s="146" t="s">
        <v>50</v>
      </c>
      <c r="J1" s="146"/>
      <c r="K1" s="146" t="s">
        <v>56</v>
      </c>
      <c r="L1" s="146"/>
      <c r="M1" s="146" t="s">
        <v>65</v>
      </c>
      <c r="N1" s="146"/>
      <c r="O1" s="146" t="s">
        <v>64</v>
      </c>
      <c r="P1" s="146"/>
      <c r="Q1" s="146" t="s">
        <v>63</v>
      </c>
      <c r="R1" s="146"/>
      <c r="S1" s="146" t="s">
        <v>53</v>
      </c>
      <c r="T1" s="147"/>
    </row>
    <row r="2" spans="1:20" x14ac:dyDescent="0.25">
      <c r="A2" s="110" t="s">
        <v>28</v>
      </c>
      <c r="B2" s="110" t="s">
        <v>29</v>
      </c>
      <c r="C2" s="110" t="s">
        <v>28</v>
      </c>
      <c r="D2" s="110" t="s">
        <v>29</v>
      </c>
      <c r="E2" s="110" t="s">
        <v>28</v>
      </c>
      <c r="F2" s="110" t="s">
        <v>29</v>
      </c>
      <c r="G2" s="110" t="s">
        <v>28</v>
      </c>
      <c r="H2" s="110" t="s">
        <v>29</v>
      </c>
      <c r="I2" s="110" t="s">
        <v>51</v>
      </c>
      <c r="J2" s="110" t="s">
        <v>29</v>
      </c>
      <c r="K2" s="110" t="s">
        <v>28</v>
      </c>
      <c r="L2" s="110" t="s">
        <v>29</v>
      </c>
      <c r="M2" s="110" t="s">
        <v>28</v>
      </c>
      <c r="N2" s="110" t="s">
        <v>29</v>
      </c>
      <c r="O2" s="110" t="s">
        <v>28</v>
      </c>
      <c r="P2" s="110" t="s">
        <v>29</v>
      </c>
      <c r="Q2" s="110" t="s">
        <v>28</v>
      </c>
      <c r="R2" s="110" t="s">
        <v>29</v>
      </c>
      <c r="S2" s="110" t="s">
        <v>54</v>
      </c>
      <c r="T2" s="111" t="s">
        <v>55</v>
      </c>
    </row>
    <row r="3" spans="1:20" x14ac:dyDescent="0.25">
      <c r="A3" s="56">
        <v>2570</v>
      </c>
      <c r="B3" s="56">
        <v>3</v>
      </c>
      <c r="C3" s="56">
        <v>490</v>
      </c>
      <c r="D3" s="56">
        <v>1</v>
      </c>
      <c r="E3" s="56">
        <v>1540</v>
      </c>
      <c r="F3" s="56">
        <v>2</v>
      </c>
      <c r="G3" s="56">
        <v>4030</v>
      </c>
      <c r="H3" s="56">
        <v>4</v>
      </c>
      <c r="I3" s="56"/>
      <c r="J3" s="56"/>
      <c r="K3" s="56">
        <v>580</v>
      </c>
      <c r="L3" s="56">
        <v>2</v>
      </c>
      <c r="M3" s="56">
        <v>690</v>
      </c>
      <c r="N3" s="56">
        <v>1</v>
      </c>
      <c r="O3" s="56">
        <v>2660</v>
      </c>
      <c r="P3" s="56">
        <v>5</v>
      </c>
      <c r="Q3" s="56">
        <v>1490</v>
      </c>
      <c r="R3" s="56">
        <v>2</v>
      </c>
      <c r="S3" s="56">
        <v>2930</v>
      </c>
      <c r="T3" s="56">
        <v>9</v>
      </c>
    </row>
    <row r="4" spans="1:20" x14ac:dyDescent="0.25">
      <c r="A4" s="56">
        <v>390</v>
      </c>
      <c r="B4" s="56">
        <v>1</v>
      </c>
      <c r="C4" s="56">
        <v>1380</v>
      </c>
      <c r="D4" s="56">
        <v>2</v>
      </c>
      <c r="E4" s="56">
        <v>1400</v>
      </c>
      <c r="F4" s="56">
        <v>2</v>
      </c>
      <c r="G4" s="56">
        <v>1540</v>
      </c>
      <c r="H4" s="56">
        <v>2</v>
      </c>
      <c r="I4" s="56"/>
      <c r="J4" s="56"/>
      <c r="K4" s="56">
        <v>2580</v>
      </c>
      <c r="L4" s="56">
        <v>3</v>
      </c>
      <c r="M4" s="56">
        <v>690</v>
      </c>
      <c r="N4" s="56">
        <v>1</v>
      </c>
      <c r="O4" s="56">
        <v>1640</v>
      </c>
      <c r="P4" s="56">
        <v>2</v>
      </c>
      <c r="Q4" s="56">
        <v>690</v>
      </c>
      <c r="R4" s="56">
        <v>1</v>
      </c>
      <c r="S4" s="56">
        <v>1390</v>
      </c>
      <c r="T4" s="56">
        <v>1</v>
      </c>
    </row>
    <row r="5" spans="1:20" x14ac:dyDescent="0.25">
      <c r="A5" s="56">
        <v>1090</v>
      </c>
      <c r="B5" s="56">
        <v>1</v>
      </c>
      <c r="C5" s="56">
        <v>390</v>
      </c>
      <c r="D5" s="56">
        <v>1</v>
      </c>
      <c r="E5" s="56">
        <v>1070</v>
      </c>
      <c r="F5" s="56">
        <v>3</v>
      </c>
      <c r="G5" s="56">
        <v>490</v>
      </c>
      <c r="H5" s="56">
        <v>1</v>
      </c>
      <c r="I5" s="56"/>
      <c r="J5" s="56"/>
      <c r="K5" s="56">
        <v>695</v>
      </c>
      <c r="L5" s="56">
        <v>1</v>
      </c>
      <c r="M5" s="56">
        <v>850</v>
      </c>
      <c r="N5" s="56">
        <v>1</v>
      </c>
      <c r="O5" s="56">
        <v>830</v>
      </c>
      <c r="P5" s="56">
        <v>2</v>
      </c>
      <c r="Q5" s="56">
        <v>850</v>
      </c>
      <c r="R5" s="56">
        <v>1</v>
      </c>
      <c r="S5" s="56">
        <v>2930</v>
      </c>
      <c r="T5" s="56">
        <v>9</v>
      </c>
    </row>
    <row r="6" spans="1:20" x14ac:dyDescent="0.25">
      <c r="A6" s="56">
        <v>1380</v>
      </c>
      <c r="B6" s="56">
        <v>2</v>
      </c>
      <c r="C6" s="56">
        <v>290</v>
      </c>
      <c r="D6" s="56">
        <v>1</v>
      </c>
      <c r="E6" s="56">
        <v>6410</v>
      </c>
      <c r="F6" s="56">
        <v>13</v>
      </c>
      <c r="G6" s="56">
        <v>3130</v>
      </c>
      <c r="H6" s="56">
        <v>3</v>
      </c>
      <c r="I6" s="56"/>
      <c r="J6" s="56"/>
      <c r="K6" s="56">
        <v>1180</v>
      </c>
      <c r="L6" s="56">
        <v>2</v>
      </c>
      <c r="M6" s="56"/>
      <c r="N6" s="56"/>
      <c r="O6" s="56">
        <v>3380</v>
      </c>
      <c r="P6" s="56">
        <v>4</v>
      </c>
      <c r="Q6" s="56">
        <v>490</v>
      </c>
      <c r="R6" s="56">
        <v>1</v>
      </c>
      <c r="S6" s="56">
        <v>1390</v>
      </c>
      <c r="T6" s="56">
        <v>1</v>
      </c>
    </row>
    <row r="7" spans="1:20" x14ac:dyDescent="0.25">
      <c r="A7" s="56">
        <v>2115</v>
      </c>
      <c r="B7" s="56">
        <v>4</v>
      </c>
      <c r="C7" s="56">
        <v>470</v>
      </c>
      <c r="D7" s="56">
        <v>3</v>
      </c>
      <c r="E7" s="56">
        <v>1380</v>
      </c>
      <c r="F7" s="56">
        <v>2</v>
      </c>
      <c r="G7" s="56">
        <v>2120</v>
      </c>
      <c r="H7" s="56">
        <v>4</v>
      </c>
      <c r="I7" s="56"/>
      <c r="J7" s="56"/>
      <c r="K7" s="56">
        <v>390</v>
      </c>
      <c r="L7" s="56">
        <v>1</v>
      </c>
      <c r="M7" s="56"/>
      <c r="N7" s="56"/>
      <c r="O7" s="56">
        <v>22390</v>
      </c>
      <c r="P7" s="56">
        <v>39</v>
      </c>
      <c r="Q7" s="56">
        <v>1680</v>
      </c>
      <c r="R7" s="56">
        <v>2</v>
      </c>
      <c r="S7" s="56">
        <v>1680</v>
      </c>
      <c r="T7" s="56">
        <v>2</v>
      </c>
    </row>
    <row r="8" spans="1:20" x14ac:dyDescent="0.25">
      <c r="A8" s="56">
        <v>690</v>
      </c>
      <c r="B8" s="56">
        <v>1</v>
      </c>
      <c r="C8" s="56">
        <v>2120</v>
      </c>
      <c r="D8" s="56">
        <v>4</v>
      </c>
      <c r="E8" s="56">
        <v>390</v>
      </c>
      <c r="F8" s="56">
        <v>1</v>
      </c>
      <c r="G8" s="56">
        <v>1540</v>
      </c>
      <c r="H8" s="56">
        <v>2</v>
      </c>
      <c r="I8" s="56"/>
      <c r="J8" s="56"/>
      <c r="K8" s="56">
        <v>1090</v>
      </c>
      <c r="L8" s="56">
        <v>1</v>
      </c>
      <c r="M8" s="56"/>
      <c r="N8" s="56"/>
      <c r="O8" s="56">
        <v>760</v>
      </c>
      <c r="P8" s="56">
        <v>4</v>
      </c>
      <c r="Q8" s="56">
        <v>2230</v>
      </c>
      <c r="R8" s="56">
        <v>3</v>
      </c>
      <c r="S8" s="56">
        <v>2230</v>
      </c>
      <c r="T8" s="56">
        <v>3</v>
      </c>
    </row>
    <row r="9" spans="1:20" x14ac:dyDescent="0.25">
      <c r="A9" s="56">
        <v>1840</v>
      </c>
      <c r="B9" s="56">
        <v>2</v>
      </c>
      <c r="C9" s="56">
        <v>1540</v>
      </c>
      <c r="D9" s="56">
        <v>2</v>
      </c>
      <c r="E9" s="56">
        <v>1070</v>
      </c>
      <c r="F9" s="56">
        <v>3</v>
      </c>
      <c r="G9" s="56">
        <v>1400</v>
      </c>
      <c r="H9" s="56">
        <v>2</v>
      </c>
      <c r="I9" s="56"/>
      <c r="J9" s="56"/>
      <c r="K9" s="56">
        <v>1380</v>
      </c>
      <c r="L9" s="56">
        <v>2</v>
      </c>
      <c r="M9" s="56"/>
      <c r="N9" s="56"/>
      <c r="O9" s="56">
        <v>830</v>
      </c>
      <c r="P9" s="56">
        <v>2</v>
      </c>
      <c r="Q9" s="56">
        <v>1540</v>
      </c>
      <c r="R9" s="56">
        <v>2</v>
      </c>
      <c r="S9" s="56"/>
      <c r="T9" s="56"/>
    </row>
    <row r="10" spans="1:20" x14ac:dyDescent="0.25">
      <c r="A10" s="56"/>
      <c r="B10" s="56"/>
      <c r="C10" s="56">
        <v>1400</v>
      </c>
      <c r="D10" s="56">
        <v>2</v>
      </c>
      <c r="E10" s="56">
        <v>1380</v>
      </c>
      <c r="F10" s="56">
        <v>2</v>
      </c>
      <c r="G10" s="56">
        <v>1070</v>
      </c>
      <c r="H10" s="56">
        <v>3</v>
      </c>
      <c r="I10" s="56"/>
      <c r="J10" s="56"/>
      <c r="K10" s="56">
        <v>1540</v>
      </c>
      <c r="L10" s="56">
        <v>2</v>
      </c>
      <c r="M10" s="56"/>
      <c r="N10" s="56"/>
      <c r="O10" s="56">
        <v>1040</v>
      </c>
      <c r="P10" s="56">
        <v>2</v>
      </c>
      <c r="Q10" s="56">
        <v>1400</v>
      </c>
      <c r="R10" s="56">
        <v>2</v>
      </c>
      <c r="S10" s="56"/>
      <c r="T10" s="56"/>
    </row>
    <row r="11" spans="1:20" x14ac:dyDescent="0.25">
      <c r="A11" s="56"/>
      <c r="B11" s="56"/>
      <c r="C11" s="56">
        <v>1070</v>
      </c>
      <c r="D11" s="56">
        <v>3</v>
      </c>
      <c r="E11" s="56">
        <v>1380</v>
      </c>
      <c r="F11" s="56">
        <v>2</v>
      </c>
      <c r="G11" s="56">
        <v>1380</v>
      </c>
      <c r="H11" s="56">
        <v>2</v>
      </c>
      <c r="I11" s="56"/>
      <c r="J11" s="56"/>
      <c r="K11" s="56">
        <v>1400</v>
      </c>
      <c r="L11" s="56">
        <v>2</v>
      </c>
      <c r="M11" s="56"/>
      <c r="N11" s="56"/>
      <c r="O11" s="56">
        <v>11800</v>
      </c>
      <c r="P11" s="56">
        <v>20</v>
      </c>
      <c r="Q11" s="56">
        <v>1070</v>
      </c>
      <c r="R11" s="56">
        <v>3</v>
      </c>
      <c r="S11" s="56"/>
      <c r="T11" s="56"/>
    </row>
    <row r="12" spans="1:20" x14ac:dyDescent="0.25">
      <c r="A12" s="56"/>
      <c r="B12" s="56"/>
      <c r="C12" s="56">
        <v>380</v>
      </c>
      <c r="D12" s="56">
        <v>2</v>
      </c>
      <c r="E12" s="56">
        <v>1540</v>
      </c>
      <c r="F12" s="56">
        <v>2</v>
      </c>
      <c r="G12" s="56">
        <v>1380</v>
      </c>
      <c r="H12" s="56">
        <v>2</v>
      </c>
      <c r="I12" s="56"/>
      <c r="J12" s="56"/>
      <c r="K12" s="56">
        <v>1070</v>
      </c>
      <c r="L12" s="56">
        <v>3</v>
      </c>
      <c r="M12" s="56"/>
      <c r="N12" s="56"/>
      <c r="O12" s="56">
        <v>690</v>
      </c>
      <c r="P12" s="56">
        <v>1</v>
      </c>
      <c r="Q12" s="56">
        <v>880</v>
      </c>
      <c r="R12" s="56">
        <v>2</v>
      </c>
      <c r="S12" s="56"/>
      <c r="T12" s="56"/>
    </row>
    <row r="13" spans="1:20" x14ac:dyDescent="0.25">
      <c r="A13" s="56"/>
      <c r="B13" s="56"/>
      <c r="C13" s="56">
        <v>190</v>
      </c>
      <c r="D13" s="56">
        <v>1</v>
      </c>
      <c r="E13" s="56">
        <v>1940</v>
      </c>
      <c r="F13" s="56">
        <v>2</v>
      </c>
      <c r="G13" s="56">
        <v>1540</v>
      </c>
      <c r="H13" s="56">
        <v>2</v>
      </c>
      <c r="I13" s="56"/>
      <c r="J13" s="56"/>
      <c r="K13" s="56">
        <v>830</v>
      </c>
      <c r="L13" s="56">
        <v>2</v>
      </c>
      <c r="M13" s="56"/>
      <c r="N13" s="56"/>
      <c r="O13" s="56">
        <v>850</v>
      </c>
      <c r="P13" s="56">
        <v>1</v>
      </c>
      <c r="Q13" s="56"/>
      <c r="R13" s="56"/>
      <c r="S13" s="56"/>
      <c r="T13" s="56"/>
    </row>
    <row r="14" spans="1:20" x14ac:dyDescent="0.25">
      <c r="A14" s="56"/>
      <c r="B14" s="56"/>
      <c r="C14" s="56">
        <v>190</v>
      </c>
      <c r="D14" s="56">
        <v>1</v>
      </c>
      <c r="E14" s="56">
        <v>1650</v>
      </c>
      <c r="F14" s="56">
        <v>1</v>
      </c>
      <c r="G14" s="56">
        <v>1940</v>
      </c>
      <c r="H14" s="56">
        <v>2</v>
      </c>
      <c r="I14" s="56"/>
      <c r="J14" s="56"/>
      <c r="K14" s="56">
        <v>1040</v>
      </c>
      <c r="L14" s="56">
        <v>2</v>
      </c>
      <c r="M14" s="56"/>
      <c r="N14" s="56"/>
      <c r="O14" s="56"/>
      <c r="P14" s="56"/>
      <c r="Q14" s="56"/>
      <c r="R14" s="56"/>
      <c r="S14" s="56"/>
      <c r="T14" s="56"/>
    </row>
    <row r="15" spans="1:20" x14ac:dyDescent="0.25">
      <c r="A15" s="56"/>
      <c r="B15" s="56"/>
      <c r="C15" s="56"/>
      <c r="D15" s="56"/>
      <c r="E15" s="56">
        <v>1690</v>
      </c>
      <c r="F15" s="56">
        <v>1</v>
      </c>
      <c r="G15" s="56">
        <v>1650</v>
      </c>
      <c r="H15" s="56">
        <v>1</v>
      </c>
      <c r="I15" s="56"/>
      <c r="J15" s="56"/>
      <c r="K15" s="56">
        <v>11800</v>
      </c>
      <c r="L15" s="56">
        <v>20</v>
      </c>
      <c r="M15" s="56"/>
      <c r="N15" s="56"/>
      <c r="O15" s="56"/>
      <c r="P15" s="56"/>
      <c r="Q15" s="56"/>
      <c r="R15" s="56"/>
      <c r="S15" s="56"/>
      <c r="T15" s="56"/>
    </row>
    <row r="16" spans="1:20" x14ac:dyDescent="0.25">
      <c r="A16" s="56"/>
      <c r="B16" s="56"/>
      <c r="C16" s="56"/>
      <c r="D16" s="56"/>
      <c r="E16" s="56">
        <v>1380</v>
      </c>
      <c r="F16" s="56">
        <v>2</v>
      </c>
      <c r="G16" s="56">
        <v>1690</v>
      </c>
      <c r="H16" s="56">
        <v>1</v>
      </c>
      <c r="I16" s="56"/>
      <c r="J16" s="56"/>
      <c r="K16" s="56">
        <v>690</v>
      </c>
      <c r="L16" s="56">
        <v>1</v>
      </c>
      <c r="M16" s="56"/>
      <c r="N16" s="56"/>
      <c r="O16" s="56"/>
      <c r="P16" s="56"/>
      <c r="Q16" s="56"/>
      <c r="R16" s="56"/>
      <c r="S16" s="56"/>
      <c r="T16" s="56"/>
    </row>
    <row r="17" spans="1:20" x14ac:dyDescent="0.25">
      <c r="A17" s="56"/>
      <c r="B17" s="56"/>
      <c r="C17" s="56"/>
      <c r="D17" s="56"/>
      <c r="E17" s="56">
        <v>1540</v>
      </c>
      <c r="F17" s="56">
        <v>2</v>
      </c>
      <c r="G17" s="56">
        <v>2130</v>
      </c>
      <c r="H17" s="56">
        <v>3</v>
      </c>
      <c r="I17" s="56"/>
      <c r="J17" s="56"/>
      <c r="K17" s="56">
        <v>850</v>
      </c>
      <c r="L17" s="56">
        <v>1</v>
      </c>
      <c r="M17" s="56"/>
      <c r="N17" s="56"/>
      <c r="O17" s="56"/>
      <c r="P17" s="56"/>
      <c r="Q17" s="56"/>
      <c r="R17" s="56"/>
      <c r="S17" s="56"/>
      <c r="T17" s="56"/>
    </row>
    <row r="18" spans="1:20" x14ac:dyDescent="0.25">
      <c r="A18" s="56"/>
      <c r="B18" s="56"/>
      <c r="C18" s="56"/>
      <c r="D18" s="56"/>
      <c r="E18" s="56">
        <v>1400</v>
      </c>
      <c r="F18" s="56">
        <v>2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</row>
    <row r="19" spans="1:20" x14ac:dyDescent="0.25">
      <c r="A19" s="56"/>
      <c r="B19" s="56"/>
      <c r="C19" s="56"/>
      <c r="D19" s="56"/>
      <c r="E19" s="56">
        <v>1070</v>
      </c>
      <c r="F19" s="56">
        <v>3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1:2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</row>
    <row r="22" spans="1:2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 spans="1:2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101"/>
    </row>
    <row r="24" spans="1:20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101"/>
    </row>
    <row r="25" spans="1:20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101"/>
    </row>
    <row r="26" spans="1:20" x14ac:dyDescent="0.25">
      <c r="C26" s="56"/>
      <c r="D26" s="56"/>
      <c r="E26" s="56"/>
      <c r="F26" s="56"/>
      <c r="G26" s="56"/>
      <c r="H26" s="56"/>
      <c r="M26" s="56"/>
      <c r="N26" s="56"/>
      <c r="O26" s="56"/>
      <c r="P26" s="56"/>
      <c r="Q26" s="56"/>
      <c r="R26" s="56"/>
      <c r="S26" s="56"/>
      <c r="T26" s="101"/>
    </row>
    <row r="27" spans="1:20" x14ac:dyDescent="0.25">
      <c r="A27" s="56"/>
      <c r="B27" s="56"/>
      <c r="C27" s="56"/>
      <c r="D27" s="56"/>
      <c r="E27" s="56"/>
      <c r="F27" s="56"/>
      <c r="G27" s="56"/>
      <c r="H27" s="56"/>
      <c r="M27" s="56"/>
      <c r="N27" s="56"/>
      <c r="O27" s="56"/>
      <c r="P27" s="56"/>
      <c r="Q27" s="56"/>
      <c r="R27" s="56"/>
      <c r="S27" s="56"/>
      <c r="T27" s="101"/>
    </row>
    <row r="28" spans="1:20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101"/>
    </row>
    <row r="29" spans="1:20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01"/>
    </row>
    <row r="30" spans="1:20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101"/>
    </row>
    <row r="31" spans="1:20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101"/>
    </row>
    <row r="32" spans="1:20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101"/>
    </row>
    <row r="33" spans="1:20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101"/>
    </row>
    <row r="34" spans="1:20" ht="15.75" thickBot="1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103"/>
    </row>
    <row r="35" spans="1:20" ht="15.75" thickBot="1" x14ac:dyDescent="0.3">
      <c r="A35" s="95">
        <f>SUM(A3:A34)</f>
        <v>10075</v>
      </c>
      <c r="B35" s="95">
        <f t="shared" ref="B35:R35" si="0">SUM(B3:B34)</f>
        <v>14</v>
      </c>
      <c r="C35" s="95">
        <f t="shared" si="0"/>
        <v>9910</v>
      </c>
      <c r="D35" s="95">
        <f t="shared" si="0"/>
        <v>23</v>
      </c>
      <c r="E35" s="95">
        <f t="shared" si="0"/>
        <v>28230</v>
      </c>
      <c r="F35" s="95">
        <f t="shared" si="0"/>
        <v>45</v>
      </c>
      <c r="G35" s="95">
        <f t="shared" si="0"/>
        <v>27030</v>
      </c>
      <c r="H35" s="95">
        <f>SUM(H3:H34)</f>
        <v>34</v>
      </c>
      <c r="I35" s="95">
        <f t="shared" si="0"/>
        <v>0</v>
      </c>
      <c r="J35" s="95">
        <f t="shared" si="0"/>
        <v>0</v>
      </c>
      <c r="K35" s="95">
        <f t="shared" si="0"/>
        <v>27115</v>
      </c>
      <c r="L35" s="95">
        <f t="shared" si="0"/>
        <v>45</v>
      </c>
      <c r="M35" s="95">
        <f t="shared" si="0"/>
        <v>2230</v>
      </c>
      <c r="N35" s="95">
        <f t="shared" si="0"/>
        <v>3</v>
      </c>
      <c r="O35" s="95">
        <f t="shared" si="0"/>
        <v>46870</v>
      </c>
      <c r="P35" s="95">
        <f t="shared" si="0"/>
        <v>82</v>
      </c>
      <c r="Q35" s="95">
        <f t="shared" si="0"/>
        <v>12320</v>
      </c>
      <c r="R35" s="95">
        <f t="shared" si="0"/>
        <v>19</v>
      </c>
      <c r="S35" s="95">
        <f>SUM(S3:S34)</f>
        <v>12550</v>
      </c>
      <c r="T35" s="96">
        <f>SUM(T3:T34)</f>
        <v>25</v>
      </c>
    </row>
    <row r="38" spans="1:20" ht="31.5" x14ac:dyDescent="0.25">
      <c r="A38" s="83" t="s">
        <v>35</v>
      </c>
      <c r="B38" s="93">
        <f>SUM(A35,C35,E35,G35,I35,K35,M35,O35,Q35,S35)</f>
        <v>176330</v>
      </c>
    </row>
    <row r="39" spans="1:20" ht="31.5" x14ac:dyDescent="0.25">
      <c r="A39" s="83" t="s">
        <v>36</v>
      </c>
      <c r="B39" s="97">
        <f>SUM(B35,D35,F35,H35,J35,L35,N35,P35,R35,T35)</f>
        <v>290</v>
      </c>
    </row>
    <row r="40" spans="1:20" ht="18.75" x14ac:dyDescent="0.3">
      <c r="A40" s="82"/>
      <c r="B40" s="12"/>
    </row>
    <row r="41" spans="1:20" ht="31.5" x14ac:dyDescent="0.25">
      <c r="A41" s="83" t="s">
        <v>37</v>
      </c>
      <c r="B41" s="90">
        <v>180335</v>
      </c>
    </row>
    <row r="42" spans="1:20" ht="18.75" x14ac:dyDescent="0.3">
      <c r="A42" s="82" t="s">
        <v>34</v>
      </c>
      <c r="B42" s="92">
        <f>B41-B38</f>
        <v>4005</v>
      </c>
    </row>
    <row r="43" spans="1:20" ht="37.5" x14ac:dyDescent="0.3">
      <c r="A43" s="79" t="s">
        <v>58</v>
      </c>
      <c r="B43" s="91">
        <v>184</v>
      </c>
    </row>
    <row r="44" spans="1:20" ht="18.75" x14ac:dyDescent="0.3">
      <c r="A44" s="82" t="s">
        <v>34</v>
      </c>
      <c r="B44" s="92">
        <f>B43-B39</f>
        <v>-106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75" zoomScaleNormal="75" workbookViewId="0">
      <pane ySplit="2" topLeftCell="A3" activePane="bottomLeft" state="frozen"/>
      <selection pane="bottomLeft" activeCell="M29" sqref="M29"/>
    </sheetView>
  </sheetViews>
  <sheetFormatPr defaultRowHeight="15" x14ac:dyDescent="0.25"/>
  <cols>
    <col min="2" max="2" width="9.85546875" bestFit="1" customWidth="1"/>
    <col min="13" max="13" width="10.42578125" bestFit="1" customWidth="1"/>
  </cols>
  <sheetData>
    <row r="1" spans="1:20" x14ac:dyDescent="0.25">
      <c r="A1" s="146" t="s">
        <v>62</v>
      </c>
      <c r="B1" s="146"/>
      <c r="C1" s="146" t="s">
        <v>13</v>
      </c>
      <c r="D1" s="146"/>
      <c r="E1" s="146" t="s">
        <v>61</v>
      </c>
      <c r="F1" s="146"/>
      <c r="G1" s="146" t="s">
        <v>69</v>
      </c>
      <c r="H1" s="146"/>
      <c r="I1" s="146" t="s">
        <v>50</v>
      </c>
      <c r="J1" s="146"/>
      <c r="K1" s="146" t="s">
        <v>16</v>
      </c>
      <c r="L1" s="146"/>
      <c r="M1" s="146" t="s">
        <v>66</v>
      </c>
      <c r="N1" s="146"/>
      <c r="O1" s="146" t="s">
        <v>67</v>
      </c>
      <c r="P1" s="146"/>
      <c r="Q1" s="146" t="s">
        <v>68</v>
      </c>
      <c r="R1" s="146"/>
      <c r="S1" s="146" t="s">
        <v>53</v>
      </c>
      <c r="T1" s="147"/>
    </row>
    <row r="2" spans="1:20" x14ac:dyDescent="0.25">
      <c r="A2" s="112" t="s">
        <v>28</v>
      </c>
      <c r="B2" s="112" t="s">
        <v>29</v>
      </c>
      <c r="C2" s="112" t="s">
        <v>28</v>
      </c>
      <c r="D2" s="112" t="s">
        <v>29</v>
      </c>
      <c r="E2" s="112" t="s">
        <v>28</v>
      </c>
      <c r="F2" s="112" t="s">
        <v>29</v>
      </c>
      <c r="G2" s="112" t="s">
        <v>28</v>
      </c>
      <c r="H2" s="112" t="s">
        <v>29</v>
      </c>
      <c r="I2" s="112" t="s">
        <v>51</v>
      </c>
      <c r="J2" s="112" t="s">
        <v>29</v>
      </c>
      <c r="K2" s="112" t="s">
        <v>28</v>
      </c>
      <c r="L2" s="112" t="s">
        <v>29</v>
      </c>
      <c r="M2" s="112" t="s">
        <v>28</v>
      </c>
      <c r="N2" s="112" t="s">
        <v>29</v>
      </c>
      <c r="O2" s="112" t="s">
        <v>28</v>
      </c>
      <c r="P2" s="112" t="s">
        <v>29</v>
      </c>
      <c r="Q2" s="112" t="s">
        <v>28</v>
      </c>
      <c r="R2" s="112" t="s">
        <v>29</v>
      </c>
      <c r="S2" s="112" t="s">
        <v>54</v>
      </c>
      <c r="T2" s="113" t="s">
        <v>55</v>
      </c>
    </row>
    <row r="3" spans="1:20" x14ac:dyDescent="0.25">
      <c r="A3" s="56">
        <v>5030</v>
      </c>
      <c r="B3" s="56">
        <v>15</v>
      </c>
      <c r="C3" s="56">
        <v>600</v>
      </c>
      <c r="D3" s="56"/>
      <c r="E3" s="56">
        <v>8190</v>
      </c>
      <c r="F3" s="56">
        <v>11</v>
      </c>
      <c r="G3" s="56">
        <v>2070</v>
      </c>
      <c r="H3" s="56">
        <v>3</v>
      </c>
      <c r="I3" s="56">
        <v>2180</v>
      </c>
      <c r="J3" s="56">
        <v>2</v>
      </c>
      <c r="K3" s="56">
        <v>3750</v>
      </c>
      <c r="L3" s="56">
        <v>6</v>
      </c>
      <c r="M3" s="56">
        <v>1480</v>
      </c>
      <c r="N3" s="56">
        <v>2</v>
      </c>
      <c r="O3" s="56">
        <v>2270</v>
      </c>
      <c r="P3" s="56">
        <v>3</v>
      </c>
      <c r="Q3" s="56">
        <v>1490</v>
      </c>
      <c r="R3" s="56">
        <v>1</v>
      </c>
      <c r="S3" s="56">
        <v>2580</v>
      </c>
      <c r="T3" s="56">
        <v>2</v>
      </c>
    </row>
    <row r="4" spans="1:20" x14ac:dyDescent="0.25">
      <c r="A4" s="56">
        <v>2540</v>
      </c>
      <c r="B4" s="56">
        <v>2</v>
      </c>
      <c r="C4" s="56">
        <v>980</v>
      </c>
      <c r="D4" s="56">
        <v>2</v>
      </c>
      <c r="E4" s="56">
        <v>780</v>
      </c>
      <c r="F4" s="56">
        <v>2</v>
      </c>
      <c r="G4" s="56">
        <v>3760</v>
      </c>
      <c r="H4" s="56">
        <v>4</v>
      </c>
      <c r="I4" s="56">
        <v>5380</v>
      </c>
      <c r="J4" s="56">
        <v>6</v>
      </c>
      <c r="K4" s="56">
        <v>2560</v>
      </c>
      <c r="L4" s="56">
        <v>4</v>
      </c>
      <c r="M4" s="56">
        <v>1210</v>
      </c>
      <c r="N4" s="56">
        <v>9</v>
      </c>
      <c r="O4" s="56">
        <v>2470</v>
      </c>
      <c r="P4" s="56">
        <v>3</v>
      </c>
      <c r="Q4" s="56"/>
      <c r="R4" s="56"/>
      <c r="S4" s="56"/>
      <c r="T4" s="56"/>
    </row>
    <row r="5" spans="1:20" x14ac:dyDescent="0.25">
      <c r="A5" s="56">
        <v>2480</v>
      </c>
      <c r="B5" s="56">
        <v>2</v>
      </c>
      <c r="C5" s="56">
        <v>1780</v>
      </c>
      <c r="D5" s="56">
        <v>2</v>
      </c>
      <c r="E5" s="56">
        <v>2305</v>
      </c>
      <c r="F5" s="56">
        <v>5</v>
      </c>
      <c r="G5" s="56">
        <v>1280</v>
      </c>
      <c r="H5" s="56">
        <v>2</v>
      </c>
      <c r="I5" s="56">
        <v>1090</v>
      </c>
      <c r="J5" s="56">
        <v>1</v>
      </c>
      <c r="K5" s="56">
        <v>3360</v>
      </c>
      <c r="L5" s="56">
        <v>5</v>
      </c>
      <c r="M5" s="56">
        <v>2570</v>
      </c>
      <c r="N5" s="56">
        <v>3</v>
      </c>
      <c r="O5" s="56">
        <v>6390</v>
      </c>
      <c r="P5" s="56">
        <v>11</v>
      </c>
      <c r="Q5" s="56"/>
      <c r="R5" s="56"/>
      <c r="S5" s="56"/>
      <c r="T5" s="56"/>
    </row>
    <row r="6" spans="1:20" x14ac:dyDescent="0.25">
      <c r="A6" s="56">
        <v>3870</v>
      </c>
      <c r="B6" s="56">
        <v>3</v>
      </c>
      <c r="C6" s="56">
        <v>4470</v>
      </c>
      <c r="D6" s="56">
        <v>3</v>
      </c>
      <c r="E6" s="56">
        <v>1480</v>
      </c>
      <c r="F6" s="56">
        <v>2</v>
      </c>
      <c r="G6" s="56">
        <v>2180</v>
      </c>
      <c r="H6" s="56">
        <v>2</v>
      </c>
      <c r="I6" s="56">
        <v>2380</v>
      </c>
      <c r="J6" s="56">
        <v>2</v>
      </c>
      <c r="K6" s="56">
        <v>1970</v>
      </c>
      <c r="L6" s="56">
        <v>3</v>
      </c>
      <c r="M6" s="56">
        <v>3260</v>
      </c>
      <c r="N6" s="56">
        <v>4</v>
      </c>
      <c r="O6" s="56">
        <v>1380</v>
      </c>
      <c r="P6" s="56">
        <v>2</v>
      </c>
      <c r="Q6" s="56"/>
      <c r="R6" s="56"/>
      <c r="S6" s="56"/>
      <c r="T6" s="56"/>
    </row>
    <row r="7" spans="1:20" x14ac:dyDescent="0.25">
      <c r="A7" s="56">
        <v>2640</v>
      </c>
      <c r="B7" s="56">
        <v>2</v>
      </c>
      <c r="C7" s="56">
        <v>1490</v>
      </c>
      <c r="D7" s="56">
        <v>1</v>
      </c>
      <c r="E7" s="56">
        <v>780</v>
      </c>
      <c r="F7" s="56">
        <v>2</v>
      </c>
      <c r="G7" s="56">
        <v>2480</v>
      </c>
      <c r="H7" s="56">
        <v>2</v>
      </c>
      <c r="I7" s="56">
        <v>690</v>
      </c>
      <c r="J7" s="56">
        <v>1</v>
      </c>
      <c r="K7" s="56">
        <v>4040</v>
      </c>
      <c r="L7" s="56">
        <v>6</v>
      </c>
      <c r="M7" s="56">
        <v>780</v>
      </c>
      <c r="N7" s="56">
        <v>2</v>
      </c>
      <c r="O7" s="56">
        <v>2060</v>
      </c>
      <c r="P7" s="56">
        <v>4</v>
      </c>
      <c r="Q7" s="56"/>
      <c r="R7" s="56"/>
      <c r="S7" s="56">
        <v>1290</v>
      </c>
      <c r="T7" s="56">
        <v>1</v>
      </c>
    </row>
    <row r="8" spans="1:20" x14ac:dyDescent="0.25">
      <c r="A8" s="56">
        <v>2580</v>
      </c>
      <c r="B8" s="56">
        <v>2</v>
      </c>
      <c r="C8" s="56">
        <v>1870</v>
      </c>
      <c r="D8" s="56">
        <v>3</v>
      </c>
      <c r="E8" s="56">
        <v>2480</v>
      </c>
      <c r="F8" s="56">
        <v>2</v>
      </c>
      <c r="G8" s="56">
        <v>2580</v>
      </c>
      <c r="H8" s="56">
        <v>2</v>
      </c>
      <c r="I8" s="56">
        <v>7460</v>
      </c>
      <c r="J8" s="56">
        <v>8</v>
      </c>
      <c r="K8" s="56">
        <v>2260</v>
      </c>
      <c r="L8" s="56">
        <v>4</v>
      </c>
      <c r="M8" s="56">
        <v>1315</v>
      </c>
      <c r="N8" s="56">
        <v>4</v>
      </c>
      <c r="O8" s="56">
        <v>1370</v>
      </c>
      <c r="P8" s="56">
        <v>3</v>
      </c>
      <c r="Q8" s="56"/>
      <c r="R8" s="56"/>
      <c r="S8" s="56">
        <v>1290</v>
      </c>
      <c r="T8" s="56">
        <v>1</v>
      </c>
    </row>
    <row r="9" spans="1:20" x14ac:dyDescent="0.25">
      <c r="A9" s="56">
        <v>1870</v>
      </c>
      <c r="B9" s="56">
        <v>3</v>
      </c>
      <c r="C9" s="56">
        <v>2070</v>
      </c>
      <c r="D9" s="56">
        <v>3</v>
      </c>
      <c r="E9" s="56">
        <v>3870</v>
      </c>
      <c r="F9" s="56">
        <v>3</v>
      </c>
      <c r="G9" s="56">
        <v>1080</v>
      </c>
      <c r="H9" s="56">
        <v>2</v>
      </c>
      <c r="I9" s="56">
        <v>1290</v>
      </c>
      <c r="J9" s="56">
        <v>1</v>
      </c>
      <c r="K9" s="56">
        <v>2380</v>
      </c>
      <c r="L9" s="56">
        <v>2</v>
      </c>
      <c r="M9" s="56">
        <v>790</v>
      </c>
      <c r="N9" s="56">
        <v>1</v>
      </c>
      <c r="O9" s="56">
        <v>5220</v>
      </c>
      <c r="P9" s="56">
        <v>6</v>
      </c>
      <c r="Q9" s="56"/>
      <c r="R9" s="56"/>
      <c r="S9" s="56">
        <v>4050</v>
      </c>
      <c r="T9" s="56">
        <v>5</v>
      </c>
    </row>
    <row r="10" spans="1:20" x14ac:dyDescent="0.25">
      <c r="A10" s="56">
        <v>2070</v>
      </c>
      <c r="B10" s="56">
        <v>3</v>
      </c>
      <c r="C10" s="56">
        <v>4070</v>
      </c>
      <c r="D10" s="56">
        <v>3</v>
      </c>
      <c r="E10" s="56">
        <v>2640</v>
      </c>
      <c r="F10" s="56">
        <v>2</v>
      </c>
      <c r="G10" s="56">
        <v>3980</v>
      </c>
      <c r="H10" s="56">
        <v>3</v>
      </c>
      <c r="I10" s="56"/>
      <c r="J10" s="56"/>
      <c r="K10" s="56">
        <v>2580</v>
      </c>
      <c r="L10" s="56">
        <v>2</v>
      </c>
      <c r="M10" s="56">
        <v>1480</v>
      </c>
      <c r="N10" s="56">
        <v>2</v>
      </c>
      <c r="O10" s="56">
        <v>1180</v>
      </c>
      <c r="P10" s="56">
        <v>2</v>
      </c>
      <c r="Q10" s="56"/>
      <c r="R10" s="56"/>
      <c r="S10" s="56">
        <v>1290</v>
      </c>
      <c r="T10" s="56">
        <v>1</v>
      </c>
    </row>
    <row r="11" spans="1:20" x14ac:dyDescent="0.25">
      <c r="A11" s="56">
        <v>4070</v>
      </c>
      <c r="B11" s="56">
        <v>3</v>
      </c>
      <c r="C11" s="56">
        <v>780</v>
      </c>
      <c r="D11" s="56">
        <v>2</v>
      </c>
      <c r="E11" s="12">
        <v>1570</v>
      </c>
      <c r="F11" s="12">
        <v>3</v>
      </c>
      <c r="G11" s="56">
        <v>1090</v>
      </c>
      <c r="H11" s="56">
        <v>1</v>
      </c>
      <c r="I11" s="56"/>
      <c r="J11" s="56"/>
      <c r="K11" s="56">
        <v>2180</v>
      </c>
      <c r="L11" s="56">
        <v>2</v>
      </c>
      <c r="M11" s="56">
        <v>2260</v>
      </c>
      <c r="N11" s="56">
        <v>4</v>
      </c>
      <c r="O11" s="56">
        <v>4835</v>
      </c>
      <c r="P11" s="56">
        <v>13</v>
      </c>
      <c r="Q11" s="56"/>
      <c r="R11" s="56"/>
      <c r="S11" s="56">
        <v>1970</v>
      </c>
      <c r="T11" s="56">
        <v>3</v>
      </c>
    </row>
    <row r="12" spans="1:20" x14ac:dyDescent="0.25">
      <c r="A12" s="56">
        <v>2380</v>
      </c>
      <c r="B12" s="56">
        <v>12</v>
      </c>
      <c r="C12" s="56">
        <v>690</v>
      </c>
      <c r="D12" s="56">
        <v>1</v>
      </c>
      <c r="E12" s="56">
        <v>1470</v>
      </c>
      <c r="F12" s="56">
        <v>3</v>
      </c>
      <c r="G12" s="56">
        <v>2380</v>
      </c>
      <c r="H12" s="56">
        <v>2</v>
      </c>
      <c r="I12" s="56"/>
      <c r="J12" s="56"/>
      <c r="K12" s="56">
        <v>3510</v>
      </c>
      <c r="L12" s="56">
        <v>9</v>
      </c>
      <c r="M12" s="56">
        <v>1180</v>
      </c>
      <c r="N12" s="56">
        <v>2</v>
      </c>
      <c r="O12" s="56">
        <v>1000</v>
      </c>
      <c r="P12" s="56">
        <v>1</v>
      </c>
      <c r="Q12" s="56"/>
      <c r="R12" s="56"/>
      <c r="S12" s="56">
        <v>2180</v>
      </c>
      <c r="T12" s="56">
        <v>2</v>
      </c>
    </row>
    <row r="13" spans="1:20" x14ac:dyDescent="0.25">
      <c r="A13" s="56">
        <v>2580</v>
      </c>
      <c r="B13" s="56">
        <v>2</v>
      </c>
      <c r="C13" s="56">
        <v>490</v>
      </c>
      <c r="D13" s="56">
        <v>1</v>
      </c>
      <c r="E13" s="56">
        <v>390</v>
      </c>
      <c r="F13" s="56">
        <v>1</v>
      </c>
      <c r="G13" s="56">
        <v>2580</v>
      </c>
      <c r="H13" s="56">
        <v>2</v>
      </c>
      <c r="I13" s="56"/>
      <c r="J13" s="56"/>
      <c r="K13" s="56">
        <v>980</v>
      </c>
      <c r="L13" s="56">
        <v>2</v>
      </c>
      <c r="M13" s="56">
        <v>6220</v>
      </c>
      <c r="N13" s="56">
        <v>14</v>
      </c>
      <c r="O13" s="56">
        <v>1080</v>
      </c>
      <c r="P13" s="56">
        <v>2</v>
      </c>
      <c r="Q13" s="56"/>
      <c r="R13" s="56"/>
      <c r="S13" s="56">
        <v>2280</v>
      </c>
      <c r="T13" s="56">
        <v>2</v>
      </c>
    </row>
    <row r="14" spans="1:20" x14ac:dyDescent="0.25">
      <c r="A14" s="56">
        <v>2180</v>
      </c>
      <c r="B14" s="56">
        <v>8</v>
      </c>
      <c r="C14" s="56">
        <v>2380</v>
      </c>
      <c r="D14" s="56">
        <v>6</v>
      </c>
      <c r="E14" s="56">
        <v>490</v>
      </c>
      <c r="F14" s="56">
        <v>1</v>
      </c>
      <c r="G14" s="56">
        <v>2180</v>
      </c>
      <c r="H14" s="56">
        <v>2</v>
      </c>
      <c r="I14" s="56"/>
      <c r="J14" s="56"/>
      <c r="K14" s="56">
        <v>4480</v>
      </c>
      <c r="L14" s="56">
        <v>8</v>
      </c>
      <c r="M14" s="56">
        <v>1870</v>
      </c>
      <c r="N14" s="56">
        <v>3</v>
      </c>
      <c r="O14" s="56">
        <v>2170</v>
      </c>
      <c r="P14" s="56">
        <v>3</v>
      </c>
      <c r="Q14" s="56"/>
      <c r="R14" s="56"/>
      <c r="S14" s="56">
        <v>2580</v>
      </c>
      <c r="T14" s="56">
        <v>2</v>
      </c>
    </row>
    <row r="15" spans="1:20" x14ac:dyDescent="0.25">
      <c r="A15" s="56">
        <v>5580</v>
      </c>
      <c r="B15" s="56">
        <v>6</v>
      </c>
      <c r="C15" s="56">
        <v>2580</v>
      </c>
      <c r="D15" s="56">
        <v>2</v>
      </c>
      <c r="E15" s="56">
        <f>4430+990</f>
        <v>5420</v>
      </c>
      <c r="F15" s="56">
        <v>8</v>
      </c>
      <c r="G15" s="56">
        <v>10900</v>
      </c>
      <c r="H15" s="56">
        <v>10</v>
      </c>
      <c r="I15" s="56"/>
      <c r="J15" s="56"/>
      <c r="K15" s="56">
        <v>2540</v>
      </c>
      <c r="L15" s="56">
        <v>6</v>
      </c>
      <c r="M15" s="56">
        <v>2070</v>
      </c>
      <c r="N15" s="56">
        <v>3</v>
      </c>
      <c r="O15" s="56">
        <v>4770</v>
      </c>
      <c r="P15" s="56">
        <v>8</v>
      </c>
      <c r="Q15" s="56"/>
      <c r="R15" s="56"/>
      <c r="S15" s="56">
        <v>1090</v>
      </c>
      <c r="T15" s="56">
        <v>1</v>
      </c>
    </row>
    <row r="16" spans="1:20" x14ac:dyDescent="0.25">
      <c r="A16" s="56"/>
      <c r="B16" s="56"/>
      <c r="C16" s="56">
        <v>2180</v>
      </c>
      <c r="D16" s="56">
        <v>2</v>
      </c>
      <c r="E16" s="56">
        <v>890</v>
      </c>
      <c r="F16" s="56">
        <v>1</v>
      </c>
      <c r="G16" s="56">
        <v>1490</v>
      </c>
      <c r="H16" s="56">
        <v>1</v>
      </c>
      <c r="I16" s="56"/>
      <c r="J16" s="56"/>
      <c r="K16" s="56">
        <v>4135</v>
      </c>
      <c r="L16" s="56">
        <v>8</v>
      </c>
      <c r="M16" s="56">
        <v>4070</v>
      </c>
      <c r="N16" s="56">
        <v>3</v>
      </c>
      <c r="O16" s="56">
        <v>1180</v>
      </c>
      <c r="P16" s="56">
        <v>2</v>
      </c>
      <c r="Q16" s="56"/>
      <c r="R16" s="56"/>
      <c r="S16" s="56">
        <v>6890</v>
      </c>
      <c r="T16" s="56">
        <v>5</v>
      </c>
    </row>
    <row r="17" spans="1:20" x14ac:dyDescent="0.25">
      <c r="A17" s="56"/>
      <c r="B17" s="56"/>
      <c r="C17" s="56">
        <v>1490</v>
      </c>
      <c r="D17" s="56">
        <v>1</v>
      </c>
      <c r="E17" s="56">
        <v>690</v>
      </c>
      <c r="F17" s="56">
        <v>1</v>
      </c>
      <c r="G17" s="56">
        <v>1490</v>
      </c>
      <c r="H17" s="56">
        <v>1</v>
      </c>
      <c r="I17" s="56"/>
      <c r="J17" s="56"/>
      <c r="K17" s="56"/>
      <c r="L17" s="56"/>
      <c r="M17" s="56">
        <v>345</v>
      </c>
      <c r="N17" s="56">
        <v>1</v>
      </c>
      <c r="O17" s="56">
        <v>290</v>
      </c>
      <c r="P17" s="56">
        <v>1</v>
      </c>
      <c r="Q17" s="56"/>
      <c r="R17" s="56"/>
      <c r="S17" s="56">
        <v>4170</v>
      </c>
      <c r="T17" s="56">
        <v>3</v>
      </c>
    </row>
    <row r="18" spans="1:20" x14ac:dyDescent="0.25">
      <c r="A18" s="56"/>
      <c r="B18" s="56"/>
      <c r="C18" s="56">
        <v>590</v>
      </c>
      <c r="D18" s="56">
        <v>1</v>
      </c>
      <c r="E18" s="56">
        <v>2370</v>
      </c>
      <c r="F18" s="56">
        <v>3</v>
      </c>
      <c r="G18" s="56">
        <v>7040</v>
      </c>
      <c r="H18" s="56">
        <v>5</v>
      </c>
      <c r="I18" s="56"/>
      <c r="J18" s="56"/>
      <c r="K18" s="56"/>
      <c r="L18" s="56"/>
      <c r="M18" s="56">
        <v>2370</v>
      </c>
      <c r="N18" s="56">
        <v>3</v>
      </c>
      <c r="O18" s="56">
        <v>2370</v>
      </c>
      <c r="P18" s="56">
        <v>3</v>
      </c>
      <c r="Q18" s="56"/>
      <c r="R18" s="56"/>
      <c r="S18" s="56">
        <v>1290</v>
      </c>
      <c r="T18" s="56">
        <v>1</v>
      </c>
    </row>
    <row r="19" spans="1:20" x14ac:dyDescent="0.25">
      <c r="A19" s="56"/>
      <c r="B19" s="56"/>
      <c r="C19" s="56">
        <v>1490</v>
      </c>
      <c r="D19" s="56">
        <v>1</v>
      </c>
      <c r="E19" s="56">
        <v>2780</v>
      </c>
      <c r="F19" s="56">
        <v>2</v>
      </c>
      <c r="G19" s="56">
        <v>6120</v>
      </c>
      <c r="H19" s="56">
        <v>4</v>
      </c>
      <c r="I19" s="56"/>
      <c r="J19" s="56"/>
      <c r="K19" s="56"/>
      <c r="L19" s="56"/>
      <c r="M19" s="56">
        <v>1980</v>
      </c>
      <c r="N19" s="56">
        <v>2</v>
      </c>
      <c r="O19" s="56">
        <v>5000</v>
      </c>
      <c r="P19" s="56">
        <v>6</v>
      </c>
      <c r="Q19" s="56"/>
      <c r="R19" s="56"/>
      <c r="S19" s="56">
        <v>8960</v>
      </c>
      <c r="T19" s="56">
        <v>9</v>
      </c>
    </row>
    <row r="20" spans="1:20" x14ac:dyDescent="0.25">
      <c r="A20" s="56"/>
      <c r="B20" s="56"/>
      <c r="C20" s="56">
        <v>690</v>
      </c>
      <c r="D20" s="56">
        <v>1</v>
      </c>
      <c r="E20" s="56">
        <v>3360</v>
      </c>
      <c r="F20" s="56">
        <v>4</v>
      </c>
      <c r="G20" s="56"/>
      <c r="H20" s="56"/>
      <c r="I20" s="56"/>
      <c r="J20" s="56"/>
      <c r="K20" s="56"/>
      <c r="L20" s="56"/>
      <c r="M20" s="56">
        <v>1170</v>
      </c>
      <c r="N20" s="56">
        <v>3</v>
      </c>
      <c r="O20" s="56">
        <v>490</v>
      </c>
      <c r="P20" s="56">
        <v>1</v>
      </c>
      <c r="Q20" s="56"/>
      <c r="R20" s="56"/>
      <c r="S20" s="56">
        <v>5890</v>
      </c>
      <c r="T20" s="56">
        <v>8</v>
      </c>
    </row>
    <row r="21" spans="1:20" x14ac:dyDescent="0.25">
      <c r="A21" s="56"/>
      <c r="B21" s="56"/>
      <c r="C21" s="56">
        <v>1090</v>
      </c>
      <c r="D21" s="56">
        <v>1</v>
      </c>
      <c r="E21" s="56">
        <v>1780</v>
      </c>
      <c r="F21" s="56">
        <v>2</v>
      </c>
      <c r="G21" s="56"/>
      <c r="H21" s="56"/>
      <c r="I21" s="56"/>
      <c r="J21" s="56"/>
      <c r="K21" s="56"/>
      <c r="L21" s="56"/>
      <c r="M21" s="56">
        <v>3320</v>
      </c>
      <c r="N21" s="56">
        <v>5</v>
      </c>
      <c r="O21" s="56">
        <v>4630</v>
      </c>
      <c r="P21" s="56">
        <v>8</v>
      </c>
      <c r="Q21" s="56"/>
      <c r="R21" s="56"/>
      <c r="S21" s="56">
        <v>4440</v>
      </c>
      <c r="T21" s="56">
        <v>6</v>
      </c>
    </row>
    <row r="22" spans="1:20" x14ac:dyDescent="0.25">
      <c r="A22" s="56"/>
      <c r="B22" s="56"/>
      <c r="C22" s="56"/>
      <c r="D22" s="56"/>
      <c r="E22" s="56">
        <v>3365</v>
      </c>
      <c r="F22" s="56">
        <v>4</v>
      </c>
      <c r="G22" s="56"/>
      <c r="H22" s="56"/>
      <c r="I22" s="56"/>
      <c r="J22" s="56"/>
      <c r="K22" s="56"/>
      <c r="L22" s="56"/>
      <c r="M22" s="114">
        <v>1380</v>
      </c>
      <c r="N22" s="114">
        <v>2</v>
      </c>
      <c r="O22" s="56"/>
      <c r="P22" s="56"/>
      <c r="Q22" s="56"/>
      <c r="R22" s="56"/>
      <c r="S22" s="56">
        <v>590</v>
      </c>
      <c r="T22" s="56">
        <v>1</v>
      </c>
    </row>
    <row r="23" spans="1:2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>
        <v>20760</v>
      </c>
      <c r="N23" s="56">
        <v>24</v>
      </c>
      <c r="O23" s="56"/>
      <c r="P23" s="56"/>
      <c r="Q23" s="56"/>
      <c r="R23" s="56"/>
      <c r="S23" s="56">
        <v>1290</v>
      </c>
      <c r="T23" s="56">
        <v>1</v>
      </c>
    </row>
    <row r="24" spans="1:20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>
        <v>4660</v>
      </c>
      <c r="N24" s="56">
        <v>4</v>
      </c>
      <c r="O24" s="56"/>
      <c r="P24" s="56"/>
      <c r="Q24" s="56"/>
      <c r="R24" s="56"/>
      <c r="S24" s="56">
        <v>590</v>
      </c>
      <c r="T24" s="56">
        <v>1</v>
      </c>
    </row>
    <row r="25" spans="1:20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>
        <v>2720</v>
      </c>
      <c r="N25" s="56">
        <v>4</v>
      </c>
      <c r="O25" s="56"/>
      <c r="P25" s="56"/>
      <c r="Q25" s="56"/>
      <c r="R25" s="56"/>
      <c r="S25" s="56"/>
      <c r="T25" s="56"/>
    </row>
    <row r="26" spans="1:20" x14ac:dyDescent="0.25">
      <c r="C26" s="56"/>
      <c r="D26" s="56"/>
      <c r="E26" s="56"/>
      <c r="F26" s="56"/>
      <c r="G26" s="56"/>
      <c r="H26" s="56"/>
      <c r="I26" s="12"/>
      <c r="J26" s="12"/>
      <c r="K26" s="12"/>
      <c r="L26" s="12"/>
      <c r="M26" s="56">
        <v>17180</v>
      </c>
      <c r="N26" s="56">
        <v>19</v>
      </c>
      <c r="O26" s="56"/>
      <c r="P26" s="56"/>
      <c r="Q26" s="56"/>
      <c r="R26" s="56"/>
      <c r="S26" s="56"/>
      <c r="T26" s="56"/>
    </row>
    <row r="27" spans="1:20" x14ac:dyDescent="0.25">
      <c r="A27" s="56"/>
      <c r="B27" s="56"/>
      <c r="C27" s="56"/>
      <c r="D27" s="56"/>
      <c r="E27" s="56"/>
      <c r="F27" s="56"/>
      <c r="G27" s="56"/>
      <c r="H27" s="56"/>
      <c r="I27" s="12"/>
      <c r="J27" s="12"/>
      <c r="K27" s="12"/>
      <c r="L27" s="12"/>
      <c r="M27" s="56">
        <v>3180</v>
      </c>
      <c r="N27" s="56">
        <v>4</v>
      </c>
      <c r="O27" s="56"/>
      <c r="P27" s="56"/>
      <c r="Q27" s="56"/>
      <c r="R27" s="56"/>
      <c r="S27" s="56"/>
      <c r="T27" s="56"/>
    </row>
    <row r="28" spans="1:20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>
        <v>6315</v>
      </c>
      <c r="N28" s="56">
        <v>10</v>
      </c>
      <c r="O28" s="56"/>
      <c r="P28" s="56"/>
      <c r="Q28" s="56"/>
      <c r="R28" s="56"/>
      <c r="S28" s="56"/>
      <c r="T28" s="56"/>
    </row>
    <row r="29" spans="1:20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>
        <v>5130</v>
      </c>
      <c r="N29" s="56">
        <v>7</v>
      </c>
      <c r="O29" s="56"/>
      <c r="P29" s="56"/>
      <c r="Q29" s="56"/>
      <c r="R29" s="56"/>
      <c r="S29" s="56"/>
      <c r="T29" s="56"/>
    </row>
    <row r="30" spans="1:20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>
        <v>3060</v>
      </c>
      <c r="N30" s="56">
        <v>4</v>
      </c>
      <c r="O30" s="56"/>
      <c r="P30" s="56"/>
      <c r="Q30" s="56"/>
      <c r="R30" s="56"/>
      <c r="S30" s="56"/>
      <c r="T30" s="56"/>
    </row>
    <row r="31" spans="1:20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>
        <v>1180</v>
      </c>
      <c r="N31" s="56">
        <v>2</v>
      </c>
      <c r="O31" s="56"/>
      <c r="P31" s="56"/>
      <c r="Q31" s="56"/>
      <c r="R31" s="56"/>
      <c r="S31" s="56"/>
      <c r="T31" s="56"/>
    </row>
    <row r="32" spans="1:20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>
        <v>3555</v>
      </c>
      <c r="N32" s="56">
        <v>7</v>
      </c>
      <c r="O32" s="56"/>
      <c r="P32" s="56"/>
      <c r="Q32" s="56"/>
      <c r="R32" s="56"/>
      <c r="S32" s="56"/>
      <c r="T32" s="56"/>
    </row>
    <row r="33" spans="1:20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>
        <v>3050</v>
      </c>
      <c r="N33" s="56">
        <v>6</v>
      </c>
      <c r="O33" s="56"/>
      <c r="P33" s="56"/>
      <c r="Q33" s="56"/>
      <c r="R33" s="56"/>
      <c r="S33" s="56"/>
      <c r="T33" s="56"/>
    </row>
    <row r="34" spans="1:20" ht="15.75" thickBot="1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103"/>
    </row>
    <row r="35" spans="1:20" ht="15.75" thickBot="1" x14ac:dyDescent="0.3">
      <c r="A35" s="95">
        <f>SUM(A3:A34)</f>
        <v>39870</v>
      </c>
      <c r="B35" s="95">
        <f t="shared" ref="B35:R35" si="0">SUM(B3:B34)</f>
        <v>63</v>
      </c>
      <c r="C35" s="95">
        <f t="shared" si="0"/>
        <v>31780</v>
      </c>
      <c r="D35" s="95">
        <f t="shared" si="0"/>
        <v>36</v>
      </c>
      <c r="E35" s="95">
        <f t="shared" si="0"/>
        <v>47100</v>
      </c>
      <c r="F35" s="95">
        <f t="shared" si="0"/>
        <v>62</v>
      </c>
      <c r="G35" s="95">
        <f t="shared" si="0"/>
        <v>54680</v>
      </c>
      <c r="H35" s="95">
        <f>SUM(H3:H34)</f>
        <v>48</v>
      </c>
      <c r="I35" s="95">
        <f t="shared" si="0"/>
        <v>20470</v>
      </c>
      <c r="J35" s="95">
        <f t="shared" si="0"/>
        <v>21</v>
      </c>
      <c r="K35" s="95">
        <f t="shared" si="0"/>
        <v>40725</v>
      </c>
      <c r="L35" s="95">
        <f t="shared" si="0"/>
        <v>67</v>
      </c>
      <c r="M35" s="95">
        <f>SUM(M3:M34)</f>
        <v>111910</v>
      </c>
      <c r="N35" s="95">
        <f>SUM(N3:N34)</f>
        <v>163</v>
      </c>
      <c r="O35" s="95">
        <f t="shared" si="0"/>
        <v>50155</v>
      </c>
      <c r="P35" s="95">
        <f t="shared" si="0"/>
        <v>82</v>
      </c>
      <c r="Q35" s="95">
        <f t="shared" si="0"/>
        <v>1490</v>
      </c>
      <c r="R35" s="95">
        <f t="shared" si="0"/>
        <v>1</v>
      </c>
      <c r="S35" s="95">
        <f>SUM(S3:S34)</f>
        <v>54710</v>
      </c>
      <c r="T35" s="96">
        <f>SUM(T3:T34)</f>
        <v>55</v>
      </c>
    </row>
    <row r="36" spans="1:20" ht="16.5" thickBot="1" x14ac:dyDescent="0.3">
      <c r="A36" s="164">
        <f>RANK(A35,$A$35:$T$35)</f>
        <v>7</v>
      </c>
      <c r="B36" s="165"/>
      <c r="C36" s="165">
        <f t="shared" ref="C36" si="1">RANK(C35,$A$35:$T$35)</f>
        <v>8</v>
      </c>
      <c r="D36" s="165"/>
      <c r="E36" s="165">
        <f t="shared" ref="E36" si="2">RANK(E35,$A$35:$T$35)</f>
        <v>5</v>
      </c>
      <c r="F36" s="165"/>
      <c r="G36" s="165">
        <f t="shared" ref="G36" si="3">RANK(G35,$A$35:$T$35)</f>
        <v>3</v>
      </c>
      <c r="H36" s="165"/>
      <c r="I36" s="165">
        <f t="shared" ref="I36" si="4">RANK(I35,$A$35:$T$35)</f>
        <v>9</v>
      </c>
      <c r="J36" s="165"/>
      <c r="K36" s="165">
        <f t="shared" ref="K36" si="5">RANK(K35,$A$35:$T$35)</f>
        <v>6</v>
      </c>
      <c r="L36" s="165"/>
      <c r="M36" s="165">
        <f t="shared" ref="M36" si="6">RANK(M35,$A$35:$T$35)</f>
        <v>1</v>
      </c>
      <c r="N36" s="165"/>
      <c r="O36" s="165">
        <f t="shared" ref="O36" si="7">RANK(O35,$A$35:$T$35)</f>
        <v>4</v>
      </c>
      <c r="P36" s="165"/>
      <c r="Q36" s="165">
        <f t="shared" ref="Q36" si="8">RANK(Q35,$A$35:$T$35)</f>
        <v>10</v>
      </c>
      <c r="R36" s="165"/>
      <c r="S36" s="165">
        <f t="shared" ref="S36" si="9">RANK(S35,$A$35:$T$35)</f>
        <v>2</v>
      </c>
      <c r="T36" s="166"/>
    </row>
    <row r="38" spans="1:20" ht="31.5" x14ac:dyDescent="0.25">
      <c r="A38" s="83" t="s">
        <v>35</v>
      </c>
      <c r="B38" s="93">
        <f>SUM(A35,C35,E35,G35,I35,K35,M35,O35,Q35,S35)</f>
        <v>452890</v>
      </c>
    </row>
    <row r="39" spans="1:20" ht="31.5" x14ac:dyDescent="0.25">
      <c r="A39" s="83" t="s">
        <v>36</v>
      </c>
      <c r="B39" s="97">
        <f>SUM(B35,D35,F35,H35,J35,L35,N35,P35,R35,T35)</f>
        <v>598</v>
      </c>
    </row>
    <row r="40" spans="1:20" ht="18.75" x14ac:dyDescent="0.3">
      <c r="A40" s="82"/>
      <c r="B40" s="12"/>
    </row>
    <row r="41" spans="1:20" ht="31.5" x14ac:dyDescent="0.25">
      <c r="A41" s="83" t="s">
        <v>37</v>
      </c>
      <c r="B41" s="90">
        <v>238745</v>
      </c>
    </row>
    <row r="42" spans="1:20" ht="18.75" x14ac:dyDescent="0.3">
      <c r="A42" s="82" t="s">
        <v>34</v>
      </c>
      <c r="B42" s="92">
        <f>B41-B38</f>
        <v>-214145</v>
      </c>
    </row>
    <row r="43" spans="1:20" ht="37.5" x14ac:dyDescent="0.3">
      <c r="A43" s="79" t="s">
        <v>58</v>
      </c>
      <c r="B43" s="91">
        <v>336</v>
      </c>
    </row>
    <row r="44" spans="1:20" ht="18.75" x14ac:dyDescent="0.3">
      <c r="A44" s="82" t="s">
        <v>34</v>
      </c>
      <c r="B44" s="92">
        <f>B43-B39</f>
        <v>-262</v>
      </c>
    </row>
  </sheetData>
  <mergeCells count="20">
    <mergeCell ref="K36:L36"/>
    <mergeCell ref="M36:N36"/>
    <mergeCell ref="O36:P36"/>
    <mergeCell ref="Q36:R36"/>
    <mergeCell ref="S36:T36"/>
    <mergeCell ref="A36:B36"/>
    <mergeCell ref="C36:D36"/>
    <mergeCell ref="E36:F36"/>
    <mergeCell ref="G36:H36"/>
    <mergeCell ref="I36:J36"/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conditionalFormatting sqref="A36:B36">
    <cfRule type="expression" dxfId="0" priority="1">
      <formula>"1+2+3+$A$36:$T$36"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75" zoomScaleNormal="75" workbookViewId="0">
      <pane ySplit="2" topLeftCell="A3" activePane="bottomLeft" state="frozen"/>
      <selection pane="bottomLeft" activeCell="AA33" sqref="AA33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8.7109375" bestFit="1" customWidth="1"/>
    <col min="4" max="4" width="6.5703125" bestFit="1" customWidth="1"/>
    <col min="5" max="5" width="8.28515625" bestFit="1" customWidth="1"/>
    <col min="6" max="6" width="6.5703125" bestFit="1" customWidth="1"/>
    <col min="7" max="7" width="8.7109375" bestFit="1" customWidth="1"/>
    <col min="8" max="8" width="6.5703125" bestFit="1" customWidth="1"/>
    <col min="9" max="9" width="8.85546875" customWidth="1"/>
    <col min="10" max="10" width="6.5703125" bestFit="1" customWidth="1"/>
    <col min="11" max="11" width="8.7109375" bestFit="1" customWidth="1"/>
    <col min="12" max="12" width="6.5703125" bestFit="1" customWidth="1"/>
    <col min="13" max="13" width="8.7109375" bestFit="1" customWidth="1"/>
    <col min="14" max="14" width="6.5703125" bestFit="1" customWidth="1"/>
    <col min="15" max="15" width="9.85546875" bestFit="1" customWidth="1"/>
    <col min="16" max="16" width="6.5703125" bestFit="1" customWidth="1"/>
    <col min="17" max="17" width="8.7109375" bestFit="1" customWidth="1"/>
    <col min="18" max="18" width="6.5703125" bestFit="1" customWidth="1"/>
    <col min="19" max="19" width="0.140625" customWidth="1"/>
    <col min="20" max="20" width="6.5703125" hidden="1" customWidth="1"/>
    <col min="21" max="21" width="8.7109375" bestFit="1" customWidth="1"/>
    <col min="22" max="22" width="7.5703125" bestFit="1" customWidth="1"/>
    <col min="24" max="24" width="12.28515625" bestFit="1" customWidth="1"/>
    <col min="25" max="25" width="9.85546875" bestFit="1" customWidth="1"/>
    <col min="30" max="30" width="10.42578125" bestFit="1" customWidth="1"/>
    <col min="31" max="31" width="17.28515625" bestFit="1" customWidth="1"/>
  </cols>
  <sheetData>
    <row r="1" spans="1:31" x14ac:dyDescent="0.25">
      <c r="A1" s="151" t="s">
        <v>62</v>
      </c>
      <c r="B1" s="147"/>
      <c r="C1" s="151" t="s">
        <v>13</v>
      </c>
      <c r="D1" s="147"/>
      <c r="E1" s="151" t="s">
        <v>61</v>
      </c>
      <c r="F1" s="147"/>
      <c r="G1" s="151" t="s">
        <v>69</v>
      </c>
      <c r="H1" s="147"/>
      <c r="I1" s="151" t="s">
        <v>70</v>
      </c>
      <c r="J1" s="147"/>
      <c r="K1" s="151" t="s">
        <v>50</v>
      </c>
      <c r="L1" s="147"/>
      <c r="M1" s="151" t="s">
        <v>16</v>
      </c>
      <c r="N1" s="147"/>
      <c r="O1" s="151" t="s">
        <v>66</v>
      </c>
      <c r="P1" s="147"/>
      <c r="Q1" s="151" t="s">
        <v>67</v>
      </c>
      <c r="R1" s="147"/>
      <c r="S1" s="151" t="s">
        <v>68</v>
      </c>
      <c r="T1" s="147"/>
      <c r="U1" s="151" t="s">
        <v>53</v>
      </c>
      <c r="V1" s="147"/>
    </row>
    <row r="2" spans="1:31" ht="15.75" thickBot="1" x14ac:dyDescent="0.3">
      <c r="A2" s="48" t="s">
        <v>28</v>
      </c>
      <c r="B2" s="50" t="s">
        <v>29</v>
      </c>
      <c r="C2" s="48" t="s">
        <v>28</v>
      </c>
      <c r="D2" s="50" t="s">
        <v>29</v>
      </c>
      <c r="E2" s="48" t="s">
        <v>28</v>
      </c>
      <c r="F2" s="50" t="s">
        <v>29</v>
      </c>
      <c r="G2" s="48" t="s">
        <v>28</v>
      </c>
      <c r="H2" s="50" t="s">
        <v>29</v>
      </c>
      <c r="I2" s="48" t="s">
        <v>28</v>
      </c>
      <c r="J2" s="50" t="s">
        <v>29</v>
      </c>
      <c r="K2" s="48" t="s">
        <v>51</v>
      </c>
      <c r="L2" s="50" t="s">
        <v>29</v>
      </c>
      <c r="M2" s="48" t="s">
        <v>28</v>
      </c>
      <c r="N2" s="50" t="s">
        <v>29</v>
      </c>
      <c r="O2" s="48" t="s">
        <v>28</v>
      </c>
      <c r="P2" s="50" t="s">
        <v>29</v>
      </c>
      <c r="Q2" s="48" t="s">
        <v>28</v>
      </c>
      <c r="R2" s="50" t="s">
        <v>29</v>
      </c>
      <c r="S2" s="48" t="s">
        <v>28</v>
      </c>
      <c r="T2" s="50" t="s">
        <v>29</v>
      </c>
      <c r="U2" s="48" t="s">
        <v>54</v>
      </c>
      <c r="V2" s="50" t="s">
        <v>55</v>
      </c>
      <c r="X2" s="134"/>
      <c r="Y2" s="134"/>
      <c r="Z2" s="134"/>
      <c r="AA2" s="134"/>
      <c r="AB2" s="134"/>
      <c r="AC2" s="134"/>
      <c r="AD2" s="134"/>
    </row>
    <row r="3" spans="1:31" ht="15.75" thickBot="1" x14ac:dyDescent="0.3">
      <c r="A3" s="116">
        <v>1670</v>
      </c>
      <c r="B3" s="117">
        <v>3</v>
      </c>
      <c r="C3" s="116">
        <v>1080</v>
      </c>
      <c r="D3" s="117">
        <v>2</v>
      </c>
      <c r="E3" s="116">
        <v>1290</v>
      </c>
      <c r="F3" s="117">
        <v>1</v>
      </c>
      <c r="G3" s="116">
        <v>1490</v>
      </c>
      <c r="H3" s="117">
        <v>1</v>
      </c>
      <c r="I3" s="116">
        <v>990</v>
      </c>
      <c r="J3" s="117">
        <v>1</v>
      </c>
      <c r="K3" s="116">
        <v>1880</v>
      </c>
      <c r="L3" s="117">
        <v>3</v>
      </c>
      <c r="M3" s="116">
        <v>1000</v>
      </c>
      <c r="N3" s="117">
        <v>1</v>
      </c>
      <c r="O3" s="116">
        <v>4680</v>
      </c>
      <c r="P3" s="117">
        <v>6</v>
      </c>
      <c r="Q3" s="116">
        <v>580</v>
      </c>
      <c r="R3" s="117">
        <v>2</v>
      </c>
      <c r="S3" s="116"/>
      <c r="T3" s="117"/>
      <c r="U3" s="116">
        <f>4370+90</f>
        <v>4460</v>
      </c>
      <c r="V3" s="117">
        <v>8</v>
      </c>
      <c r="X3" s="135" t="s">
        <v>71</v>
      </c>
      <c r="Y3" s="135" t="s">
        <v>54</v>
      </c>
      <c r="Z3" s="135" t="s">
        <v>55</v>
      </c>
      <c r="AA3" s="135" t="s">
        <v>72</v>
      </c>
      <c r="AB3" s="135" t="s">
        <v>3</v>
      </c>
      <c r="AC3" s="135" t="s">
        <v>2</v>
      </c>
      <c r="AD3" s="135" t="s">
        <v>26</v>
      </c>
      <c r="AE3" s="135" t="s">
        <v>74</v>
      </c>
    </row>
    <row r="4" spans="1:31" x14ac:dyDescent="0.25">
      <c r="A4" s="75">
        <v>1090</v>
      </c>
      <c r="B4" s="101">
        <v>1</v>
      </c>
      <c r="C4" s="75">
        <v>590</v>
      </c>
      <c r="D4" s="101">
        <v>1</v>
      </c>
      <c r="E4" s="75">
        <v>2130</v>
      </c>
      <c r="F4" s="101">
        <v>3</v>
      </c>
      <c r="G4" s="75">
        <v>2010</v>
      </c>
      <c r="H4" s="101">
        <v>2</v>
      </c>
      <c r="I4" s="75">
        <v>1490</v>
      </c>
      <c r="J4" s="101">
        <v>1</v>
      </c>
      <c r="K4" s="75">
        <v>4500</v>
      </c>
      <c r="L4" s="101">
        <v>10</v>
      </c>
      <c r="M4" s="116">
        <v>1000</v>
      </c>
      <c r="N4" s="117">
        <v>1</v>
      </c>
      <c r="O4" s="75">
        <v>4590</v>
      </c>
      <c r="P4" s="101">
        <v>11</v>
      </c>
      <c r="Q4" s="75">
        <v>730</v>
      </c>
      <c r="R4" s="101">
        <v>2</v>
      </c>
      <c r="S4" s="75"/>
      <c r="T4" s="101"/>
      <c r="U4" s="75">
        <v>390</v>
      </c>
      <c r="V4" s="101">
        <v>1</v>
      </c>
      <c r="X4" s="139" t="str">
        <f>A1</f>
        <v>Talha</v>
      </c>
      <c r="Y4" s="122">
        <f>A35</f>
        <v>47359</v>
      </c>
      <c r="Z4" s="122">
        <f>B35</f>
        <v>58</v>
      </c>
      <c r="AA4" s="123">
        <f>COUNT(A3:A34)</f>
        <v>9</v>
      </c>
      <c r="AB4" s="124">
        <f>Z4/AA4</f>
        <v>6.4444444444444446</v>
      </c>
      <c r="AC4" s="125">
        <f>Y4/Z4</f>
        <v>816.5344827586207</v>
      </c>
      <c r="AD4" s="136">
        <f>Y4/AA4</f>
        <v>5262.1111111111113</v>
      </c>
      <c r="AE4" s="115">
        <f>RANK(Y4,$Y$4:$Y$14)</f>
        <v>5</v>
      </c>
    </row>
    <row r="5" spans="1:31" x14ac:dyDescent="0.25">
      <c r="A5" s="75">
        <f>890+890+1090+1490+990</f>
        <v>5350</v>
      </c>
      <c r="B5" s="101">
        <v>5</v>
      </c>
      <c r="C5" s="75">
        <v>1490</v>
      </c>
      <c r="D5" s="101">
        <v>1</v>
      </c>
      <c r="E5" s="75">
        <v>2760</v>
      </c>
      <c r="F5" s="101">
        <v>4</v>
      </c>
      <c r="G5" s="75">
        <v>2020</v>
      </c>
      <c r="H5" s="101">
        <v>2</v>
      </c>
      <c r="I5" s="75">
        <v>1090</v>
      </c>
      <c r="J5" s="101">
        <v>1</v>
      </c>
      <c r="K5" s="75">
        <v>5420</v>
      </c>
      <c r="L5" s="101">
        <v>8</v>
      </c>
      <c r="M5" s="116">
        <v>1000</v>
      </c>
      <c r="N5" s="117">
        <v>1</v>
      </c>
      <c r="O5" s="75">
        <v>1790</v>
      </c>
      <c r="P5" s="101">
        <v>2</v>
      </c>
      <c r="Q5" s="75">
        <v>1290</v>
      </c>
      <c r="R5" s="101">
        <v>1</v>
      </c>
      <c r="S5" s="75"/>
      <c r="T5" s="101"/>
      <c r="U5" s="75">
        <v>1090</v>
      </c>
      <c r="V5" s="101">
        <v>1</v>
      </c>
      <c r="X5" s="100" t="str">
        <f>C1</f>
        <v>Anil</v>
      </c>
      <c r="Y5" s="119">
        <f>C35</f>
        <v>55299</v>
      </c>
      <c r="Z5" s="119">
        <f>D35</f>
        <v>66</v>
      </c>
      <c r="AA5" s="12">
        <f>COUNT(C3:C34)</f>
        <v>15</v>
      </c>
      <c r="AB5" s="120">
        <f>Z5/AA5</f>
        <v>4.4000000000000004</v>
      </c>
      <c r="AC5" s="121">
        <f>Y5/Z5</f>
        <v>837.86363636363637</v>
      </c>
      <c r="AD5" s="137">
        <f>Y5/AA5</f>
        <v>3686.6</v>
      </c>
      <c r="AE5" s="115">
        <f>RANK(Y5,$Y$4:$Y$14)</f>
        <v>3</v>
      </c>
    </row>
    <row r="6" spans="1:31" x14ac:dyDescent="0.25">
      <c r="A6" s="75">
        <v>9530</v>
      </c>
      <c r="B6" s="101">
        <v>7</v>
      </c>
      <c r="C6" s="75">
        <v>2870</v>
      </c>
      <c r="D6" s="101">
        <v>3</v>
      </c>
      <c r="E6" s="75">
        <v>4880</v>
      </c>
      <c r="F6" s="101">
        <v>8</v>
      </c>
      <c r="G6" s="75">
        <v>4170</v>
      </c>
      <c r="H6" s="101">
        <v>3</v>
      </c>
      <c r="I6" s="75">
        <v>2380</v>
      </c>
      <c r="J6" s="101">
        <v>2</v>
      </c>
      <c r="K6" s="75">
        <v>2280</v>
      </c>
      <c r="L6" s="101">
        <v>2</v>
      </c>
      <c r="M6" s="75">
        <v>1070</v>
      </c>
      <c r="N6" s="101">
        <v>3</v>
      </c>
      <c r="O6" s="75">
        <v>2040</v>
      </c>
      <c r="P6" s="101">
        <v>6</v>
      </c>
      <c r="Q6" s="75">
        <v>1250</v>
      </c>
      <c r="R6" s="101">
        <v>2</v>
      </c>
      <c r="S6" s="75"/>
      <c r="T6" s="101"/>
      <c r="U6" s="75">
        <v>490</v>
      </c>
      <c r="V6" s="101">
        <v>1</v>
      </c>
      <c r="X6" s="100" t="str">
        <f>E1</f>
        <v>Anwar</v>
      </c>
      <c r="Y6" s="119">
        <f>E35</f>
        <v>43624</v>
      </c>
      <c r="Z6" s="119">
        <f>F35</f>
        <v>63</v>
      </c>
      <c r="AA6" s="12">
        <f>COUNT(E3:E34)</f>
        <v>11</v>
      </c>
      <c r="AB6" s="120">
        <f>Z6/AA6</f>
        <v>5.7272727272727275</v>
      </c>
      <c r="AC6" s="121">
        <f>Y6/Z6</f>
        <v>692.44444444444446</v>
      </c>
      <c r="AD6" s="137">
        <f>Y6/AA6</f>
        <v>3965.818181818182</v>
      </c>
      <c r="AE6" s="115">
        <f>RANK(Y6,$Y$4:$Y$14)</f>
        <v>6</v>
      </c>
    </row>
    <row r="7" spans="1:31" x14ac:dyDescent="0.25">
      <c r="A7" s="75">
        <v>3470</v>
      </c>
      <c r="B7" s="101">
        <v>3</v>
      </c>
      <c r="C7" s="75">
        <v>1490</v>
      </c>
      <c r="D7" s="101">
        <v>1</v>
      </c>
      <c r="E7" s="75">
        <v>890</v>
      </c>
      <c r="F7" s="101">
        <v>1</v>
      </c>
      <c r="G7" s="75">
        <v>2970</v>
      </c>
      <c r="H7" s="101">
        <v>3</v>
      </c>
      <c r="I7" s="75">
        <v>1490</v>
      </c>
      <c r="J7" s="101">
        <v>1</v>
      </c>
      <c r="K7" s="75">
        <v>890</v>
      </c>
      <c r="L7" s="101">
        <v>1</v>
      </c>
      <c r="M7" s="75">
        <v>970</v>
      </c>
      <c r="N7" s="101">
        <v>3</v>
      </c>
      <c r="O7" s="75">
        <v>1505</v>
      </c>
      <c r="P7" s="101">
        <v>5</v>
      </c>
      <c r="Q7" s="75">
        <v>1760</v>
      </c>
      <c r="R7" s="101">
        <v>4</v>
      </c>
      <c r="S7" s="75"/>
      <c r="T7" s="101"/>
      <c r="U7" s="75">
        <v>1290</v>
      </c>
      <c r="V7" s="101">
        <v>1</v>
      </c>
      <c r="X7" s="100" t="str">
        <f>G1</f>
        <v>Hamza</v>
      </c>
      <c r="Y7" s="119">
        <f>G35</f>
        <v>33709</v>
      </c>
      <c r="Z7" s="119">
        <f>H35</f>
        <v>44</v>
      </c>
      <c r="AA7" s="12">
        <f>COUNT(G3:G34)</f>
        <v>8</v>
      </c>
      <c r="AB7" s="120">
        <f>Z7/AA7</f>
        <v>5.5</v>
      </c>
      <c r="AC7" s="121">
        <f>Y7/Z7</f>
        <v>766.11363636363637</v>
      </c>
      <c r="AD7" s="137">
        <f>Y7/AA7</f>
        <v>4213.625</v>
      </c>
      <c r="AE7" s="115">
        <f>RANK(Y7,$Y$4:$Y$14)</f>
        <v>8</v>
      </c>
    </row>
    <row r="8" spans="1:31" x14ac:dyDescent="0.25">
      <c r="A8" s="75">
        <v>2570</v>
      </c>
      <c r="B8" s="101">
        <v>3</v>
      </c>
      <c r="C8" s="75">
        <v>8010</v>
      </c>
      <c r="D8" s="101">
        <v>9</v>
      </c>
      <c r="E8" s="75">
        <v>2220</v>
      </c>
      <c r="F8" s="101">
        <v>4</v>
      </c>
      <c r="G8" s="75">
        <v>1180</v>
      </c>
      <c r="H8" s="101">
        <v>2</v>
      </c>
      <c r="I8" s="75">
        <v>19379</v>
      </c>
      <c r="J8" s="101">
        <v>30</v>
      </c>
      <c r="K8" s="75">
        <v>8220</v>
      </c>
      <c r="L8" s="101">
        <v>8</v>
      </c>
      <c r="M8" s="75">
        <v>8555</v>
      </c>
      <c r="N8" s="101">
        <v>10</v>
      </c>
      <c r="O8" s="75">
        <v>1790</v>
      </c>
      <c r="P8" s="101">
        <v>5</v>
      </c>
      <c r="Q8" s="75">
        <v>690</v>
      </c>
      <c r="R8" s="101">
        <v>1</v>
      </c>
      <c r="S8" s="75"/>
      <c r="T8" s="101"/>
      <c r="U8" s="75">
        <v>2180</v>
      </c>
      <c r="V8" s="101">
        <v>2</v>
      </c>
      <c r="X8" s="100" t="str">
        <f>I1</f>
        <v>Hamza Khan</v>
      </c>
      <c r="Y8" s="119">
        <f>I35</f>
        <v>26819</v>
      </c>
      <c r="Z8" s="119">
        <f>J35</f>
        <v>36</v>
      </c>
      <c r="AA8" s="12">
        <f>COUNT(I3:I34)</f>
        <v>6</v>
      </c>
      <c r="AB8" s="120">
        <f>Z8/AA8</f>
        <v>6</v>
      </c>
      <c r="AC8" s="121">
        <f>Y8/Z8</f>
        <v>744.97222222222217</v>
      </c>
      <c r="AD8" s="137">
        <f>Y8/AA8</f>
        <v>4469.833333333333</v>
      </c>
      <c r="AE8" s="115">
        <f>RANK(Y8,$Y$4:$Y$14)</f>
        <v>9</v>
      </c>
    </row>
    <row r="9" spans="1:31" x14ac:dyDescent="0.25">
      <c r="A9" s="75">
        <v>2960</v>
      </c>
      <c r="B9" s="101">
        <v>4</v>
      </c>
      <c r="C9" s="75">
        <v>1180</v>
      </c>
      <c r="D9" s="101">
        <v>2</v>
      </c>
      <c r="E9" s="75">
        <v>2100</v>
      </c>
      <c r="F9" s="101">
        <v>2</v>
      </c>
      <c r="G9" s="75">
        <v>490</v>
      </c>
      <c r="H9" s="101">
        <v>1</v>
      </c>
      <c r="I9" s="75"/>
      <c r="J9" s="101"/>
      <c r="K9" s="75">
        <v>6580</v>
      </c>
      <c r="L9" s="101">
        <v>6</v>
      </c>
      <c r="M9" s="75">
        <v>2670</v>
      </c>
      <c r="N9" s="101">
        <v>3</v>
      </c>
      <c r="O9" s="75">
        <v>2060</v>
      </c>
      <c r="P9" s="101">
        <v>6</v>
      </c>
      <c r="Q9" s="75">
        <v>380</v>
      </c>
      <c r="R9" s="101">
        <v>2</v>
      </c>
      <c r="S9" s="75"/>
      <c r="T9" s="101"/>
      <c r="U9" s="75">
        <v>6250</v>
      </c>
      <c r="V9" s="101">
        <v>5</v>
      </c>
      <c r="X9" s="100" t="str">
        <f>K1</f>
        <v>saima</v>
      </c>
      <c r="Y9" s="119">
        <f>K35</f>
        <v>54909</v>
      </c>
      <c r="Z9" s="119">
        <f>L35</f>
        <v>76</v>
      </c>
      <c r="AA9" s="12">
        <f>COUNT(K3:K34)</f>
        <v>10</v>
      </c>
      <c r="AB9" s="120">
        <f>Z9/AA9</f>
        <v>7.6</v>
      </c>
      <c r="AC9" s="121">
        <f>Y9/Z9</f>
        <v>722.48684210526312</v>
      </c>
      <c r="AD9" s="137">
        <f>Y9/AA9</f>
        <v>5490.9</v>
      </c>
      <c r="AE9" s="115">
        <f>RANK(Y9,$Y$4:$Y$14)</f>
        <v>4</v>
      </c>
    </row>
    <row r="10" spans="1:31" x14ac:dyDescent="0.25">
      <c r="A10" s="75">
        <v>1340</v>
      </c>
      <c r="B10" s="101">
        <v>2</v>
      </c>
      <c r="C10" s="75">
        <v>550</v>
      </c>
      <c r="D10" s="101">
        <v>1</v>
      </c>
      <c r="E10" s="75">
        <v>4495</v>
      </c>
      <c r="F10" s="101">
        <v>7</v>
      </c>
      <c r="G10" s="75">
        <v>19379</v>
      </c>
      <c r="H10" s="101">
        <v>30</v>
      </c>
      <c r="I10" s="75"/>
      <c r="J10" s="101"/>
      <c r="K10" s="75">
        <v>5570</v>
      </c>
      <c r="L10" s="101">
        <v>7</v>
      </c>
      <c r="M10" s="75">
        <v>3260</v>
      </c>
      <c r="N10" s="101">
        <v>5</v>
      </c>
      <c r="O10" s="75">
        <v>1680</v>
      </c>
      <c r="P10" s="101">
        <v>2</v>
      </c>
      <c r="Q10" s="75">
        <v>19379</v>
      </c>
      <c r="R10" s="101">
        <v>30</v>
      </c>
      <c r="S10" s="75"/>
      <c r="T10" s="101"/>
      <c r="U10" s="75">
        <v>970</v>
      </c>
      <c r="V10" s="101">
        <v>3</v>
      </c>
      <c r="X10" s="100" t="str">
        <f>M1</f>
        <v>Zubair</v>
      </c>
      <c r="Y10" s="119">
        <f>M35</f>
        <v>43049</v>
      </c>
      <c r="Z10" s="119">
        <f>N35</f>
        <v>64</v>
      </c>
      <c r="AA10" s="12">
        <f>COUNT(M3:M34)</f>
        <v>12</v>
      </c>
      <c r="AB10" s="120">
        <f>Z10/AA10</f>
        <v>5.333333333333333</v>
      </c>
      <c r="AC10" s="121">
        <f>Y10/Z10</f>
        <v>672.640625</v>
      </c>
      <c r="AD10" s="137">
        <f>Y10/AA10</f>
        <v>3587.4166666666665</v>
      </c>
      <c r="AE10" s="115">
        <f>RANK(Y10,$Y$4:$Y$14)</f>
        <v>7</v>
      </c>
    </row>
    <row r="11" spans="1:31" x14ac:dyDescent="0.25">
      <c r="A11" s="75">
        <v>19379</v>
      </c>
      <c r="B11" s="101">
        <v>30</v>
      </c>
      <c r="C11" s="75">
        <v>6440</v>
      </c>
      <c r="D11" s="101">
        <v>6</v>
      </c>
      <c r="E11" s="75">
        <v>490</v>
      </c>
      <c r="F11" s="101">
        <v>1</v>
      </c>
      <c r="G11" s="75"/>
      <c r="H11" s="101"/>
      <c r="I11" s="75"/>
      <c r="J11" s="101"/>
      <c r="K11" s="75">
        <v>190</v>
      </c>
      <c r="L11" s="101">
        <v>1</v>
      </c>
      <c r="M11" s="75">
        <v>1340</v>
      </c>
      <c r="N11" s="101">
        <v>2</v>
      </c>
      <c r="O11" s="75">
        <v>850</v>
      </c>
      <c r="P11" s="101">
        <v>1</v>
      </c>
      <c r="Q11" s="75"/>
      <c r="R11" s="101"/>
      <c r="S11" s="75"/>
      <c r="T11" s="101"/>
      <c r="U11" s="75">
        <v>8010</v>
      </c>
      <c r="V11" s="101">
        <v>9</v>
      </c>
      <c r="X11" s="100" t="str">
        <f>O1</f>
        <v>Mohsin</v>
      </c>
      <c r="Y11" s="119">
        <f>O35</f>
        <v>102789</v>
      </c>
      <c r="Z11" s="119">
        <f>P35</f>
        <v>161</v>
      </c>
      <c r="AA11" s="12">
        <f>COUNT(O3:O34)</f>
        <v>32</v>
      </c>
      <c r="AB11" s="120">
        <f>Z11/AA11</f>
        <v>5.03125</v>
      </c>
      <c r="AC11" s="121">
        <f>Y11/Z11</f>
        <v>638.44099378881992</v>
      </c>
      <c r="AD11" s="137">
        <f>Y11/AA11</f>
        <v>3212.15625</v>
      </c>
      <c r="AE11" s="115">
        <f>RANK(Y11,$Y$4:$Y$14)</f>
        <v>1</v>
      </c>
    </row>
    <row r="12" spans="1:31" x14ac:dyDescent="0.25">
      <c r="A12" s="75"/>
      <c r="B12" s="101"/>
      <c r="C12" s="75">
        <v>2680</v>
      </c>
      <c r="D12" s="101">
        <v>2</v>
      </c>
      <c r="E12" s="75">
        <v>2990</v>
      </c>
      <c r="F12" s="101">
        <v>2</v>
      </c>
      <c r="G12" s="75"/>
      <c r="H12" s="101"/>
      <c r="I12" s="75"/>
      <c r="J12" s="101"/>
      <c r="K12" s="75">
        <v>19379</v>
      </c>
      <c r="L12" s="101">
        <v>30</v>
      </c>
      <c r="M12" s="75">
        <v>1925</v>
      </c>
      <c r="N12" s="101">
        <v>3</v>
      </c>
      <c r="O12" s="75">
        <v>1180</v>
      </c>
      <c r="P12" s="101">
        <v>2</v>
      </c>
      <c r="Q12" s="75"/>
      <c r="R12" s="101"/>
      <c r="S12" s="75"/>
      <c r="T12" s="101"/>
      <c r="U12" s="75">
        <v>1290</v>
      </c>
      <c r="V12" s="101">
        <v>1</v>
      </c>
      <c r="X12" s="100" t="str">
        <f>Q1</f>
        <v>Kiran</v>
      </c>
      <c r="Y12" s="119">
        <f>Q35</f>
        <v>26059</v>
      </c>
      <c r="Z12" s="119">
        <f>R35</f>
        <v>44</v>
      </c>
      <c r="AA12" s="12">
        <f>COUNT(Q3:Q34)</f>
        <v>8</v>
      </c>
      <c r="AB12" s="120">
        <f>Z12/AA12</f>
        <v>5.5</v>
      </c>
      <c r="AC12" s="121">
        <f>Y12/Z12</f>
        <v>592.25</v>
      </c>
      <c r="AD12" s="137">
        <f>Y12/AA12</f>
        <v>3257.375</v>
      </c>
      <c r="AE12" s="115">
        <f>RANK(Y12,$Y$4:$Y$14)</f>
        <v>10</v>
      </c>
    </row>
    <row r="13" spans="1:31" x14ac:dyDescent="0.25">
      <c r="A13" s="75"/>
      <c r="B13" s="101"/>
      <c r="C13" s="75">
        <v>1090</v>
      </c>
      <c r="D13" s="101">
        <v>1</v>
      </c>
      <c r="E13" s="75">
        <v>19379</v>
      </c>
      <c r="F13" s="101">
        <v>30</v>
      </c>
      <c r="G13" s="75"/>
      <c r="H13" s="101"/>
      <c r="I13" s="75"/>
      <c r="J13" s="101"/>
      <c r="K13" s="75"/>
      <c r="L13" s="101"/>
      <c r="M13" s="75">
        <v>880</v>
      </c>
      <c r="N13" s="101">
        <v>2</v>
      </c>
      <c r="O13" s="75">
        <v>1180</v>
      </c>
      <c r="P13" s="101">
        <v>2</v>
      </c>
      <c r="Q13" s="75"/>
      <c r="R13" s="101"/>
      <c r="S13" s="75"/>
      <c r="T13" s="101"/>
      <c r="U13" s="75">
        <v>1290</v>
      </c>
      <c r="V13" s="101">
        <v>1</v>
      </c>
      <c r="X13" s="100" t="str">
        <f>S1</f>
        <v>Benson</v>
      </c>
      <c r="Y13" s="119">
        <f>S35</f>
        <v>0</v>
      </c>
      <c r="Z13" s="119">
        <f>T35</f>
        <v>0</v>
      </c>
      <c r="AA13" s="12">
        <f>COUNT(S3:S34)</f>
        <v>0</v>
      </c>
      <c r="AB13" s="120" t="e">
        <f>Z13/AA13</f>
        <v>#DIV/0!</v>
      </c>
      <c r="AC13" s="121" t="e">
        <f>Y13/Z13</f>
        <v>#DIV/0!</v>
      </c>
      <c r="AD13" s="137" t="e">
        <f>Y13/AA13</f>
        <v>#DIV/0!</v>
      </c>
      <c r="AE13" s="115">
        <f>RANK(Y13,$Y$4:$Y$14)</f>
        <v>11</v>
      </c>
    </row>
    <row r="14" spans="1:31" ht="15.75" thickBot="1" x14ac:dyDescent="0.3">
      <c r="A14" s="75"/>
      <c r="B14" s="101"/>
      <c r="C14" s="75">
        <v>3690</v>
      </c>
      <c r="D14" s="101">
        <v>3</v>
      </c>
      <c r="E14" s="75"/>
      <c r="F14" s="101"/>
      <c r="G14" s="75"/>
      <c r="H14" s="101"/>
      <c r="I14" s="75"/>
      <c r="J14" s="101"/>
      <c r="K14" s="75"/>
      <c r="L14" s="101"/>
      <c r="M14" s="75">
        <v>19379</v>
      </c>
      <c r="N14" s="101">
        <v>30</v>
      </c>
      <c r="O14" s="75">
        <v>4030</v>
      </c>
      <c r="P14" s="101">
        <v>7</v>
      </c>
      <c r="Q14" s="75"/>
      <c r="R14" s="101"/>
      <c r="S14" s="75"/>
      <c r="T14" s="101"/>
      <c r="U14" s="75">
        <v>13700</v>
      </c>
      <c r="V14" s="101">
        <v>29</v>
      </c>
      <c r="X14" s="140" t="str">
        <f>U1</f>
        <v>KHIZRAN</v>
      </c>
      <c r="Y14" s="126">
        <f>U35</f>
        <v>60789</v>
      </c>
      <c r="Z14" s="126">
        <f>V35</f>
        <v>92</v>
      </c>
      <c r="AA14" s="127">
        <f>COUNT(U3:U34)</f>
        <v>13</v>
      </c>
      <c r="AB14" s="128">
        <f>Z14/AA14</f>
        <v>7.0769230769230766</v>
      </c>
      <c r="AC14" s="129">
        <f>Y14/Z14</f>
        <v>660.75</v>
      </c>
      <c r="AD14" s="138">
        <f>Y14/AA14</f>
        <v>4676.0769230769229</v>
      </c>
      <c r="AE14" s="115">
        <f>RANK(Y14,$Y$4:$Y$14)</f>
        <v>2</v>
      </c>
    </row>
    <row r="15" spans="1:31" x14ac:dyDescent="0.25">
      <c r="A15" s="75"/>
      <c r="B15" s="101"/>
      <c r="C15" s="75">
        <v>990</v>
      </c>
      <c r="D15" s="101">
        <v>1</v>
      </c>
      <c r="E15" s="75"/>
      <c r="F15" s="101"/>
      <c r="G15" s="75"/>
      <c r="H15" s="101"/>
      <c r="I15" s="75"/>
      <c r="J15" s="101"/>
      <c r="K15" s="75"/>
      <c r="L15" s="101"/>
      <c r="M15" s="75"/>
      <c r="N15" s="101"/>
      <c r="O15" s="75">
        <v>1870</v>
      </c>
      <c r="P15" s="101">
        <v>3</v>
      </c>
      <c r="Q15" s="75"/>
      <c r="R15" s="101"/>
      <c r="S15" s="75"/>
      <c r="T15" s="101"/>
      <c r="U15" s="75">
        <v>19379</v>
      </c>
      <c r="V15" s="101">
        <v>30</v>
      </c>
      <c r="X15" s="130" t="s">
        <v>73</v>
      </c>
      <c r="Y15" s="131">
        <f>SUM(Y4:Y14)</f>
        <v>494405</v>
      </c>
      <c r="Z15" s="131">
        <f>SUM(Z4:Z14)</f>
        <v>704</v>
      </c>
      <c r="AA15" s="130">
        <f>SUM(AA4:AA14)</f>
        <v>124</v>
      </c>
      <c r="AB15" s="132">
        <f>Z15/AA15</f>
        <v>5.67741935483871</v>
      </c>
      <c r="AC15" s="133">
        <f>Y15/Z15</f>
        <v>702.2798295454545</v>
      </c>
      <c r="AD15" s="131">
        <f>Y15/AA15</f>
        <v>3987.1370967741937</v>
      </c>
      <c r="AE15" s="167"/>
    </row>
    <row r="16" spans="1:31" x14ac:dyDescent="0.25">
      <c r="A16" s="75"/>
      <c r="B16" s="101"/>
      <c r="C16" s="75">
        <v>3770</v>
      </c>
      <c r="D16" s="101">
        <v>3</v>
      </c>
      <c r="E16" s="75"/>
      <c r="F16" s="101"/>
      <c r="G16" s="75"/>
      <c r="H16" s="101"/>
      <c r="I16" s="75"/>
      <c r="J16" s="101"/>
      <c r="K16" s="75"/>
      <c r="L16" s="101"/>
      <c r="M16" s="75"/>
      <c r="N16" s="101"/>
      <c r="O16" s="75">
        <v>2070</v>
      </c>
      <c r="P16" s="101">
        <v>4</v>
      </c>
      <c r="Q16" s="75"/>
      <c r="R16" s="101"/>
      <c r="S16" s="75"/>
      <c r="T16" s="101"/>
      <c r="U16" s="75"/>
      <c r="V16" s="101"/>
      <c r="AE16" s="167"/>
    </row>
    <row r="17" spans="1:22" x14ac:dyDescent="0.25">
      <c r="A17" s="75"/>
      <c r="B17" s="101"/>
      <c r="C17" s="75">
        <v>19379</v>
      </c>
      <c r="D17" s="101">
        <v>30</v>
      </c>
      <c r="E17" s="75"/>
      <c r="F17" s="101"/>
      <c r="G17" s="75"/>
      <c r="H17" s="101"/>
      <c r="I17" s="75"/>
      <c r="J17" s="101"/>
      <c r="K17" s="75"/>
      <c r="L17" s="101"/>
      <c r="M17" s="75"/>
      <c r="N17" s="101"/>
      <c r="O17" s="75">
        <v>6295</v>
      </c>
      <c r="P17" s="101">
        <v>11</v>
      </c>
      <c r="Q17" s="75"/>
      <c r="R17" s="101"/>
      <c r="S17" s="75"/>
      <c r="T17" s="101"/>
      <c r="U17" s="75"/>
      <c r="V17" s="101"/>
    </row>
    <row r="18" spans="1:22" x14ac:dyDescent="0.25">
      <c r="A18" s="75"/>
      <c r="B18" s="101"/>
      <c r="C18" s="75"/>
      <c r="D18" s="101"/>
      <c r="E18" s="75"/>
      <c r="F18" s="101"/>
      <c r="G18" s="75"/>
      <c r="H18" s="101"/>
      <c r="I18" s="75"/>
      <c r="J18" s="101"/>
      <c r="K18" s="75"/>
      <c r="L18" s="101"/>
      <c r="M18" s="75"/>
      <c r="N18" s="101"/>
      <c r="O18" s="75">
        <v>785</v>
      </c>
      <c r="P18" s="101">
        <v>2</v>
      </c>
      <c r="Q18" s="75"/>
      <c r="R18" s="101"/>
      <c r="S18" s="75"/>
      <c r="T18" s="101"/>
      <c r="U18" s="75"/>
      <c r="V18" s="101"/>
    </row>
    <row r="19" spans="1:22" x14ac:dyDescent="0.25">
      <c r="A19" s="75"/>
      <c r="B19" s="101"/>
      <c r="C19" s="75"/>
      <c r="D19" s="101"/>
      <c r="E19" s="75"/>
      <c r="F19" s="101"/>
      <c r="G19" s="75"/>
      <c r="H19" s="101"/>
      <c r="I19" s="75"/>
      <c r="J19" s="101"/>
      <c r="K19" s="75"/>
      <c r="L19" s="101"/>
      <c r="M19" s="75"/>
      <c r="N19" s="101"/>
      <c r="O19" s="75">
        <v>3420</v>
      </c>
      <c r="P19" s="101">
        <v>8</v>
      </c>
      <c r="Q19" s="75"/>
      <c r="R19" s="101"/>
      <c r="S19" s="75"/>
      <c r="T19" s="101"/>
      <c r="U19" s="75"/>
      <c r="V19" s="101"/>
    </row>
    <row r="20" spans="1:22" x14ac:dyDescent="0.25">
      <c r="A20" s="75"/>
      <c r="B20" s="101"/>
      <c r="C20" s="75"/>
      <c r="D20" s="101"/>
      <c r="E20" s="75"/>
      <c r="F20" s="101"/>
      <c r="G20" s="75"/>
      <c r="H20" s="101"/>
      <c r="I20" s="75"/>
      <c r="J20" s="101"/>
      <c r="K20" s="75"/>
      <c r="L20" s="101"/>
      <c r="M20" s="75"/>
      <c r="N20" s="101"/>
      <c r="O20" s="75">
        <v>1970</v>
      </c>
      <c r="P20" s="101">
        <v>3</v>
      </c>
      <c r="Q20" s="75"/>
      <c r="R20" s="101"/>
      <c r="S20" s="75"/>
      <c r="T20" s="101"/>
      <c r="U20" s="75"/>
      <c r="V20" s="101"/>
    </row>
    <row r="21" spans="1:22" x14ac:dyDescent="0.25">
      <c r="A21" s="75"/>
      <c r="B21" s="101"/>
      <c r="C21" s="75"/>
      <c r="D21" s="101"/>
      <c r="E21" s="75"/>
      <c r="F21" s="101"/>
      <c r="G21" s="75"/>
      <c r="H21" s="101"/>
      <c r="I21" s="75"/>
      <c r="J21" s="101"/>
      <c r="K21" s="75"/>
      <c r="L21" s="101"/>
      <c r="M21" s="75"/>
      <c r="N21" s="101"/>
      <c r="O21" s="75">
        <v>4340</v>
      </c>
      <c r="P21" s="101">
        <v>7</v>
      </c>
      <c r="Q21" s="75"/>
      <c r="R21" s="101"/>
      <c r="S21" s="75"/>
      <c r="T21" s="101"/>
      <c r="U21" s="75"/>
      <c r="V21" s="101"/>
    </row>
    <row r="22" spans="1:22" x14ac:dyDescent="0.25">
      <c r="A22" s="75"/>
      <c r="B22" s="101"/>
      <c r="C22" s="75"/>
      <c r="D22" s="101"/>
      <c r="E22" s="75"/>
      <c r="F22" s="101"/>
      <c r="G22" s="75"/>
      <c r="H22" s="101"/>
      <c r="I22" s="75"/>
      <c r="J22" s="101"/>
      <c r="K22" s="75"/>
      <c r="L22" s="101"/>
      <c r="M22" s="75"/>
      <c r="N22" s="101"/>
      <c r="O22" s="75">
        <v>1970</v>
      </c>
      <c r="P22" s="101">
        <v>4</v>
      </c>
      <c r="Q22" s="75"/>
      <c r="R22" s="101"/>
      <c r="S22" s="75"/>
      <c r="T22" s="101"/>
      <c r="U22" s="75"/>
      <c r="V22" s="101"/>
    </row>
    <row r="23" spans="1:22" x14ac:dyDescent="0.25">
      <c r="A23" s="75"/>
      <c r="B23" s="101"/>
      <c r="C23" s="75"/>
      <c r="D23" s="101"/>
      <c r="E23" s="75"/>
      <c r="F23" s="101"/>
      <c r="G23" s="75"/>
      <c r="H23" s="101"/>
      <c r="I23" s="75"/>
      <c r="J23" s="101"/>
      <c r="K23" s="75"/>
      <c r="L23" s="101"/>
      <c r="M23" s="75"/>
      <c r="N23" s="101"/>
      <c r="O23" s="75">
        <v>140</v>
      </c>
      <c r="P23" s="101">
        <v>1</v>
      </c>
      <c r="Q23" s="75"/>
      <c r="R23" s="101"/>
      <c r="S23" s="75"/>
      <c r="T23" s="101"/>
      <c r="U23" s="75"/>
      <c r="V23" s="101"/>
    </row>
    <row r="24" spans="1:22" x14ac:dyDescent="0.25">
      <c r="A24" s="75"/>
      <c r="B24" s="101"/>
      <c r="C24" s="75"/>
      <c r="D24" s="101"/>
      <c r="E24" s="75"/>
      <c r="F24" s="101"/>
      <c r="G24" s="75"/>
      <c r="H24" s="101"/>
      <c r="I24" s="75"/>
      <c r="J24" s="101"/>
      <c r="K24" s="75"/>
      <c r="L24" s="101"/>
      <c r="M24" s="75"/>
      <c r="N24" s="101"/>
      <c r="O24" s="75">
        <v>3950</v>
      </c>
      <c r="P24" s="101">
        <v>5</v>
      </c>
      <c r="Q24" s="75"/>
      <c r="R24" s="101"/>
      <c r="S24" s="75"/>
      <c r="T24" s="101"/>
      <c r="U24" s="75"/>
      <c r="V24" s="101"/>
    </row>
    <row r="25" spans="1:22" x14ac:dyDescent="0.25">
      <c r="A25" s="75"/>
      <c r="B25" s="101"/>
      <c r="C25" s="75"/>
      <c r="D25" s="101"/>
      <c r="E25" s="75"/>
      <c r="F25" s="101"/>
      <c r="G25" s="75"/>
      <c r="H25" s="101"/>
      <c r="I25" s="75"/>
      <c r="J25" s="101"/>
      <c r="K25" s="75"/>
      <c r="L25" s="101"/>
      <c r="M25" s="75"/>
      <c r="N25" s="101"/>
      <c r="O25" s="75">
        <v>2910</v>
      </c>
      <c r="P25" s="101">
        <v>5</v>
      </c>
      <c r="Q25" s="75"/>
      <c r="R25" s="101"/>
      <c r="S25" s="75"/>
      <c r="T25" s="101"/>
      <c r="U25" s="75"/>
      <c r="V25" s="101"/>
    </row>
    <row r="26" spans="1:22" x14ac:dyDescent="0.25">
      <c r="A26" s="75"/>
      <c r="B26" s="101"/>
      <c r="C26" s="75"/>
      <c r="D26" s="101"/>
      <c r="E26" s="75"/>
      <c r="F26" s="101"/>
      <c r="G26" s="75"/>
      <c r="H26" s="101"/>
      <c r="I26" s="75"/>
      <c r="J26" s="101"/>
      <c r="K26" s="75"/>
      <c r="L26" s="101"/>
      <c r="M26" s="75"/>
      <c r="N26" s="101"/>
      <c r="O26" s="75">
        <v>4980</v>
      </c>
      <c r="P26" s="101">
        <v>9</v>
      </c>
      <c r="Q26" s="75"/>
      <c r="R26" s="101"/>
      <c r="S26" s="75"/>
      <c r="T26" s="101"/>
      <c r="U26" s="75"/>
      <c r="V26" s="101"/>
    </row>
    <row r="27" spans="1:22" x14ac:dyDescent="0.25">
      <c r="A27" s="75"/>
      <c r="B27" s="101"/>
      <c r="C27" s="75"/>
      <c r="D27" s="101"/>
      <c r="E27" s="75"/>
      <c r="F27" s="101"/>
      <c r="G27" s="75"/>
      <c r="H27" s="101"/>
      <c r="I27" s="75"/>
      <c r="J27" s="101"/>
      <c r="K27" s="75"/>
      <c r="L27" s="101"/>
      <c r="M27" s="75"/>
      <c r="N27" s="101"/>
      <c r="O27" s="75">
        <v>4940</v>
      </c>
      <c r="P27" s="101">
        <v>6</v>
      </c>
      <c r="Q27" s="75"/>
      <c r="R27" s="101"/>
      <c r="S27" s="75"/>
      <c r="T27" s="101"/>
      <c r="U27" s="75"/>
      <c r="V27" s="101"/>
    </row>
    <row r="28" spans="1:22" x14ac:dyDescent="0.25">
      <c r="A28" s="75"/>
      <c r="B28" s="101"/>
      <c r="C28" s="75"/>
      <c r="D28" s="101"/>
      <c r="E28" s="75"/>
      <c r="F28" s="101"/>
      <c r="G28" s="75"/>
      <c r="H28" s="101"/>
      <c r="I28" s="75"/>
      <c r="J28" s="101"/>
      <c r="K28" s="75"/>
      <c r="L28" s="101"/>
      <c r="M28" s="75"/>
      <c r="N28" s="101"/>
      <c r="O28" s="75">
        <v>2180</v>
      </c>
      <c r="P28" s="101">
        <v>4</v>
      </c>
      <c r="Q28" s="75"/>
      <c r="R28" s="101"/>
      <c r="S28" s="75"/>
      <c r="T28" s="101"/>
      <c r="U28" s="75"/>
      <c r="V28" s="101"/>
    </row>
    <row r="29" spans="1:22" x14ac:dyDescent="0.25">
      <c r="A29" s="75"/>
      <c r="B29" s="101"/>
      <c r="C29" s="75"/>
      <c r="D29" s="101"/>
      <c r="E29" s="75"/>
      <c r="F29" s="101"/>
      <c r="G29" s="75"/>
      <c r="H29" s="101"/>
      <c r="I29" s="75"/>
      <c r="J29" s="101"/>
      <c r="K29" s="75"/>
      <c r="L29" s="101"/>
      <c r="M29" s="75"/>
      <c r="N29" s="101"/>
      <c r="O29" s="75">
        <v>1480</v>
      </c>
      <c r="P29" s="101">
        <v>2</v>
      </c>
      <c r="Q29" s="75"/>
      <c r="R29" s="101"/>
      <c r="S29" s="75"/>
      <c r="T29" s="101"/>
      <c r="U29" s="75"/>
      <c r="V29" s="101"/>
    </row>
    <row r="30" spans="1:22" x14ac:dyDescent="0.25">
      <c r="A30" s="75"/>
      <c r="B30" s="101"/>
      <c r="C30" s="75"/>
      <c r="D30" s="101"/>
      <c r="E30" s="75"/>
      <c r="F30" s="101"/>
      <c r="G30" s="75"/>
      <c r="H30" s="101"/>
      <c r="I30" s="75"/>
      <c r="J30" s="101"/>
      <c r="K30" s="75"/>
      <c r="L30" s="101"/>
      <c r="M30" s="75"/>
      <c r="N30" s="101"/>
      <c r="O30" s="75">
        <v>980</v>
      </c>
      <c r="P30" s="101">
        <v>2</v>
      </c>
      <c r="Q30" s="75"/>
      <c r="R30" s="101"/>
      <c r="S30" s="75"/>
      <c r="T30" s="101"/>
      <c r="U30" s="75"/>
      <c r="V30" s="101"/>
    </row>
    <row r="31" spans="1:22" x14ac:dyDescent="0.25">
      <c r="A31" s="75"/>
      <c r="B31" s="101"/>
      <c r="C31" s="75"/>
      <c r="D31" s="101"/>
      <c r="E31" s="75"/>
      <c r="F31" s="101"/>
      <c r="G31" s="75"/>
      <c r="H31" s="101"/>
      <c r="I31" s="75"/>
      <c r="J31" s="101"/>
      <c r="K31" s="75"/>
      <c r="L31" s="101"/>
      <c r="M31" s="75"/>
      <c r="N31" s="101"/>
      <c r="O31" s="75">
        <v>7055</v>
      </c>
      <c r="P31" s="101">
        <v>20</v>
      </c>
      <c r="Q31" s="75"/>
      <c r="R31" s="101"/>
      <c r="S31" s="75"/>
      <c r="T31" s="101"/>
      <c r="U31" s="75"/>
      <c r="V31" s="101"/>
    </row>
    <row r="32" spans="1:22" x14ac:dyDescent="0.25">
      <c r="A32" s="75"/>
      <c r="B32" s="101"/>
      <c r="C32" s="75"/>
      <c r="D32" s="101"/>
      <c r="E32" s="75"/>
      <c r="F32" s="101"/>
      <c r="G32" s="75"/>
      <c r="H32" s="101"/>
      <c r="I32" s="75"/>
      <c r="J32" s="101"/>
      <c r="K32" s="75"/>
      <c r="L32" s="101"/>
      <c r="M32" s="75"/>
      <c r="N32" s="101"/>
      <c r="O32" s="75">
        <v>2750</v>
      </c>
      <c r="P32" s="101">
        <v>5</v>
      </c>
      <c r="Q32" s="75"/>
      <c r="R32" s="101"/>
      <c r="S32" s="75"/>
      <c r="T32" s="101"/>
      <c r="U32" s="75"/>
      <c r="V32" s="101"/>
    </row>
    <row r="33" spans="1:22" x14ac:dyDescent="0.25">
      <c r="A33" s="75"/>
      <c r="B33" s="101"/>
      <c r="C33" s="75"/>
      <c r="D33" s="101"/>
      <c r="E33" s="75"/>
      <c r="F33" s="101"/>
      <c r="G33" s="75"/>
      <c r="H33" s="101"/>
      <c r="I33" s="75"/>
      <c r="J33" s="101"/>
      <c r="K33" s="75"/>
      <c r="L33" s="101"/>
      <c r="M33" s="75"/>
      <c r="N33" s="101"/>
      <c r="O33" s="75">
        <v>1950</v>
      </c>
      <c r="P33" s="101">
        <v>5</v>
      </c>
      <c r="Q33" s="75"/>
      <c r="R33" s="101"/>
      <c r="S33" s="75"/>
      <c r="T33" s="101"/>
      <c r="U33" s="75"/>
      <c r="V33" s="101"/>
    </row>
    <row r="34" spans="1:22" ht="15.75" thickBot="1" x14ac:dyDescent="0.3">
      <c r="A34" s="76"/>
      <c r="B34" s="103"/>
      <c r="C34" s="76"/>
      <c r="D34" s="103"/>
      <c r="E34" s="76"/>
      <c r="F34" s="103"/>
      <c r="G34" s="76"/>
      <c r="H34" s="103"/>
      <c r="I34" s="76"/>
      <c r="J34" s="103"/>
      <c r="K34" s="76"/>
      <c r="L34" s="103"/>
      <c r="M34" s="76"/>
      <c r="N34" s="103"/>
      <c r="O34" s="76">
        <v>19379</v>
      </c>
      <c r="P34" s="103"/>
      <c r="Q34" s="76"/>
      <c r="R34" s="103"/>
      <c r="S34" s="76"/>
      <c r="T34" s="103"/>
      <c r="U34" s="76"/>
      <c r="V34" s="103"/>
    </row>
    <row r="35" spans="1:22" ht="15.75" thickBot="1" x14ac:dyDescent="0.3">
      <c r="A35" s="58">
        <f>SUM(A3:A34)</f>
        <v>47359</v>
      </c>
      <c r="B35" s="96">
        <f t="shared" ref="B35:T35" si="0">SUM(B3:B34)</f>
        <v>58</v>
      </c>
      <c r="C35" s="58">
        <f t="shared" si="0"/>
        <v>55299</v>
      </c>
      <c r="D35" s="96">
        <f t="shared" si="0"/>
        <v>66</v>
      </c>
      <c r="E35" s="58">
        <f t="shared" si="0"/>
        <v>43624</v>
      </c>
      <c r="F35" s="96">
        <f t="shared" si="0"/>
        <v>63</v>
      </c>
      <c r="G35" s="58">
        <f t="shared" si="0"/>
        <v>33709</v>
      </c>
      <c r="H35" s="96">
        <f>SUM(H3:H34)</f>
        <v>44</v>
      </c>
      <c r="I35" s="58">
        <f>SUM(I3:I34)</f>
        <v>26819</v>
      </c>
      <c r="J35" s="96">
        <f>SUM(J3:J34)</f>
        <v>36</v>
      </c>
      <c r="K35" s="58">
        <f t="shared" si="0"/>
        <v>54909</v>
      </c>
      <c r="L35" s="96">
        <f t="shared" si="0"/>
        <v>76</v>
      </c>
      <c r="M35" s="58">
        <f t="shared" si="0"/>
        <v>43049</v>
      </c>
      <c r="N35" s="96">
        <f t="shared" si="0"/>
        <v>64</v>
      </c>
      <c r="O35" s="58">
        <f>SUM(O3:O34)</f>
        <v>102789</v>
      </c>
      <c r="P35" s="96">
        <f>SUM(P3:P34)</f>
        <v>161</v>
      </c>
      <c r="Q35" s="58">
        <f t="shared" si="0"/>
        <v>26059</v>
      </c>
      <c r="R35" s="96">
        <f t="shared" si="0"/>
        <v>44</v>
      </c>
      <c r="S35" s="58">
        <f t="shared" si="0"/>
        <v>0</v>
      </c>
      <c r="T35" s="96">
        <f t="shared" si="0"/>
        <v>0</v>
      </c>
      <c r="U35" s="58">
        <f>SUM(U3:U34)</f>
        <v>60789</v>
      </c>
      <c r="V35" s="96">
        <f>SUM(V3:V34)</f>
        <v>92</v>
      </c>
    </row>
    <row r="36" spans="1:22" ht="16.5" thickBot="1" x14ac:dyDescent="0.3">
      <c r="A36" s="151">
        <f>RANK(A35,$A$35:$V$35)</f>
        <v>5</v>
      </c>
      <c r="B36" s="147"/>
      <c r="C36" s="151">
        <f t="shared" ref="C36" si="1">RANK(C35,$A$35:$V$35)</f>
        <v>3</v>
      </c>
      <c r="D36" s="147"/>
      <c r="E36" s="164">
        <f t="shared" ref="E36" si="2">RANK(E35,$A$35:$V$35)</f>
        <v>6</v>
      </c>
      <c r="F36" s="166"/>
      <c r="G36" s="164">
        <f t="shared" ref="G36:I36" si="3">RANK(G35,$A$35:$V$35)</f>
        <v>8</v>
      </c>
      <c r="H36" s="166"/>
      <c r="I36" s="164">
        <f t="shared" si="3"/>
        <v>9</v>
      </c>
      <c r="J36" s="166"/>
      <c r="K36" s="164">
        <f t="shared" ref="K36" si="4">RANK(K35,$A$35:$V$35)</f>
        <v>4</v>
      </c>
      <c r="L36" s="166"/>
      <c r="M36" s="164">
        <f t="shared" ref="M36" si="5">RANK(M35,$A$35:$V$35)</f>
        <v>7</v>
      </c>
      <c r="N36" s="166"/>
      <c r="O36" s="164">
        <f t="shared" ref="O36" si="6">RANK(O35,$A$35:$V$35)</f>
        <v>1</v>
      </c>
      <c r="P36" s="166"/>
      <c r="Q36" s="164">
        <f t="shared" ref="Q36" si="7">RANK(Q35,$A$35:$V$35)</f>
        <v>10</v>
      </c>
      <c r="R36" s="166"/>
      <c r="S36" s="164">
        <f t="shared" ref="S36" si="8">RANK(S35,$A$35:$V$35)</f>
        <v>21</v>
      </c>
      <c r="T36" s="166"/>
      <c r="U36" s="164">
        <f t="shared" ref="U36" si="9">RANK(U35,$A$35:$V$35)</f>
        <v>2</v>
      </c>
      <c r="V36" s="166"/>
    </row>
    <row r="38" spans="1:22" ht="31.5" x14ac:dyDescent="0.25">
      <c r="A38" s="83" t="s">
        <v>35</v>
      </c>
      <c r="B38" s="93">
        <f>SUM(A35,C35,E35,G35,K35,M35,O35,Q35,S35,U35,I35)</f>
        <v>494405</v>
      </c>
    </row>
    <row r="39" spans="1:22" ht="31.5" x14ac:dyDescent="0.25">
      <c r="A39" s="83" t="s">
        <v>36</v>
      </c>
      <c r="B39" s="97">
        <f>SUM(B35,D35,F35,H35,L35,N35,P35,R35,T35,V35,J35)</f>
        <v>704</v>
      </c>
    </row>
    <row r="40" spans="1:22" ht="18.75" x14ac:dyDescent="0.3">
      <c r="A40" s="82"/>
      <c r="B40" s="12"/>
    </row>
    <row r="41" spans="1:22" ht="31.5" x14ac:dyDescent="0.25">
      <c r="A41" s="83" t="s">
        <v>37</v>
      </c>
      <c r="B41" s="90">
        <v>494410</v>
      </c>
    </row>
    <row r="42" spans="1:22" ht="18.75" x14ac:dyDescent="0.3">
      <c r="A42" s="82" t="s">
        <v>34</v>
      </c>
      <c r="B42" s="92">
        <f>B41-B38</f>
        <v>5</v>
      </c>
    </row>
    <row r="43" spans="1:22" ht="37.5" x14ac:dyDescent="0.3">
      <c r="A43" s="79" t="s">
        <v>58</v>
      </c>
      <c r="B43" s="91">
        <f>334+406</f>
        <v>740</v>
      </c>
    </row>
    <row r="44" spans="1:22" ht="18.75" x14ac:dyDescent="0.3">
      <c r="A44" s="82" t="s">
        <v>34</v>
      </c>
      <c r="B44" s="92">
        <f>B43-B39</f>
        <v>36</v>
      </c>
    </row>
  </sheetData>
  <mergeCells count="22">
    <mergeCell ref="M36:N36"/>
    <mergeCell ref="O36:P36"/>
    <mergeCell ref="Q36:R36"/>
    <mergeCell ref="S36:T36"/>
    <mergeCell ref="U36:V36"/>
    <mergeCell ref="A36:B36"/>
    <mergeCell ref="C36:D36"/>
    <mergeCell ref="E36:F36"/>
    <mergeCell ref="G36:H36"/>
    <mergeCell ref="K36:L36"/>
    <mergeCell ref="I36:J36"/>
    <mergeCell ref="O1:P1"/>
    <mergeCell ref="Q1:R1"/>
    <mergeCell ref="S1:T1"/>
    <mergeCell ref="U1:V1"/>
    <mergeCell ref="A1:B1"/>
    <mergeCell ref="C1:D1"/>
    <mergeCell ref="E1:F1"/>
    <mergeCell ref="G1:H1"/>
    <mergeCell ref="K1:L1"/>
    <mergeCell ref="M1:N1"/>
    <mergeCell ref="I1:J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zoomScale="75" zoomScaleNormal="75" workbookViewId="0">
      <selection activeCell="F7" sqref="F7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8.7109375" bestFit="1" customWidth="1"/>
    <col min="4" max="4" width="6.5703125" bestFit="1" customWidth="1"/>
    <col min="5" max="5" width="8.28515625" bestFit="1" customWidth="1"/>
    <col min="6" max="6" width="6.5703125" bestFit="1" customWidth="1"/>
    <col min="7" max="7" width="8.7109375" bestFit="1" customWidth="1"/>
    <col min="8" max="8" width="6.5703125" bestFit="1" customWidth="1"/>
    <col min="9" max="9" width="8.85546875" customWidth="1"/>
    <col min="10" max="10" width="6.5703125" bestFit="1" customWidth="1"/>
    <col min="11" max="11" width="8.7109375" bestFit="1" customWidth="1"/>
    <col min="12" max="12" width="6.5703125" bestFit="1" customWidth="1"/>
    <col min="13" max="13" width="8.7109375" bestFit="1" customWidth="1"/>
    <col min="14" max="14" width="6.5703125" bestFit="1" customWidth="1"/>
    <col min="15" max="15" width="9.85546875" bestFit="1" customWidth="1"/>
    <col min="16" max="16" width="6.5703125" bestFit="1" customWidth="1"/>
    <col min="17" max="17" width="8.7109375" bestFit="1" customWidth="1"/>
    <col min="18" max="18" width="6.5703125" bestFit="1" customWidth="1"/>
    <col min="19" max="19" width="0.140625" customWidth="1"/>
    <col min="20" max="20" width="6.5703125" hidden="1" customWidth="1"/>
    <col min="21" max="21" width="8.7109375" bestFit="1" customWidth="1"/>
    <col min="22" max="22" width="7.5703125" bestFit="1" customWidth="1"/>
    <col min="24" max="24" width="12.28515625" bestFit="1" customWidth="1"/>
    <col min="25" max="25" width="9.85546875" bestFit="1" customWidth="1"/>
    <col min="30" max="30" width="10.42578125" bestFit="1" customWidth="1"/>
    <col min="31" max="31" width="17.28515625" bestFit="1" customWidth="1"/>
  </cols>
  <sheetData>
    <row r="1" spans="1:31" x14ac:dyDescent="0.25">
      <c r="A1" s="151" t="s">
        <v>62</v>
      </c>
      <c r="B1" s="147"/>
      <c r="C1" s="151" t="s">
        <v>13</v>
      </c>
      <c r="D1" s="147"/>
      <c r="E1" s="151" t="s">
        <v>61</v>
      </c>
      <c r="F1" s="147"/>
      <c r="G1" s="151" t="s">
        <v>69</v>
      </c>
      <c r="H1" s="147"/>
      <c r="I1" s="151" t="s">
        <v>70</v>
      </c>
      <c r="J1" s="147"/>
      <c r="K1" s="151" t="s">
        <v>50</v>
      </c>
      <c r="L1" s="147"/>
      <c r="M1" s="151" t="s">
        <v>16</v>
      </c>
      <c r="N1" s="147"/>
      <c r="O1" s="151" t="s">
        <v>66</v>
      </c>
      <c r="P1" s="147"/>
      <c r="Q1" s="151" t="s">
        <v>67</v>
      </c>
      <c r="R1" s="147"/>
      <c r="S1" s="151" t="s">
        <v>68</v>
      </c>
      <c r="T1" s="147"/>
      <c r="U1" s="151" t="s">
        <v>53</v>
      </c>
      <c r="V1" s="147"/>
    </row>
    <row r="2" spans="1:31" ht="15.75" thickBot="1" x14ac:dyDescent="0.3">
      <c r="A2" s="48" t="s">
        <v>28</v>
      </c>
      <c r="B2" s="50" t="s">
        <v>29</v>
      </c>
      <c r="C2" s="48" t="s">
        <v>28</v>
      </c>
      <c r="D2" s="50" t="s">
        <v>29</v>
      </c>
      <c r="E2" s="48" t="s">
        <v>28</v>
      </c>
      <c r="F2" s="50" t="s">
        <v>29</v>
      </c>
      <c r="G2" s="48" t="s">
        <v>28</v>
      </c>
      <c r="H2" s="50" t="s">
        <v>29</v>
      </c>
      <c r="I2" s="48" t="s">
        <v>28</v>
      </c>
      <c r="J2" s="50" t="s">
        <v>29</v>
      </c>
      <c r="K2" s="48" t="s">
        <v>51</v>
      </c>
      <c r="L2" s="50" t="s">
        <v>29</v>
      </c>
      <c r="M2" s="48" t="s">
        <v>28</v>
      </c>
      <c r="N2" s="50" t="s">
        <v>29</v>
      </c>
      <c r="O2" s="48" t="s">
        <v>28</v>
      </c>
      <c r="P2" s="50" t="s">
        <v>29</v>
      </c>
      <c r="Q2" s="48" t="s">
        <v>28</v>
      </c>
      <c r="R2" s="50" t="s">
        <v>29</v>
      </c>
      <c r="S2" s="48" t="s">
        <v>28</v>
      </c>
      <c r="T2" s="50" t="s">
        <v>29</v>
      </c>
      <c r="U2" s="48" t="s">
        <v>54</v>
      </c>
      <c r="V2" s="50" t="s">
        <v>55</v>
      </c>
      <c r="X2" s="134"/>
      <c r="Y2" s="134"/>
      <c r="Z2" s="134"/>
      <c r="AA2" s="134"/>
      <c r="AB2" s="134"/>
      <c r="AC2" s="134"/>
      <c r="AD2" s="134"/>
    </row>
    <row r="3" spans="1:31" ht="15.75" thickBot="1" x14ac:dyDescent="0.3">
      <c r="A3" s="116">
        <v>880</v>
      </c>
      <c r="B3" s="117">
        <v>2</v>
      </c>
      <c r="C3" s="116">
        <v>180</v>
      </c>
      <c r="D3" s="117">
        <v>2</v>
      </c>
      <c r="E3" s="116">
        <v>390</v>
      </c>
      <c r="F3" s="117">
        <v>1</v>
      </c>
      <c r="G3" s="116"/>
      <c r="H3" s="117"/>
      <c r="I3" s="116">
        <v>1090</v>
      </c>
      <c r="J3" s="117">
        <v>1</v>
      </c>
      <c r="K3" s="116"/>
      <c r="L3" s="117"/>
      <c r="M3" s="116">
        <v>1180</v>
      </c>
      <c r="N3" s="117">
        <v>2</v>
      </c>
      <c r="O3" s="116">
        <v>1770</v>
      </c>
      <c r="P3" s="117">
        <v>3</v>
      </c>
      <c r="Q3" s="116">
        <v>7210</v>
      </c>
      <c r="R3" s="117">
        <v>11</v>
      </c>
      <c r="S3" s="116"/>
      <c r="T3" s="117"/>
      <c r="U3" s="116"/>
      <c r="V3" s="117"/>
      <c r="X3" s="135" t="s">
        <v>71</v>
      </c>
      <c r="Y3" s="135" t="s">
        <v>54</v>
      </c>
      <c r="Z3" s="135" t="s">
        <v>55</v>
      </c>
      <c r="AA3" s="135" t="s">
        <v>72</v>
      </c>
      <c r="AB3" s="135" t="s">
        <v>3</v>
      </c>
      <c r="AC3" s="135" t="s">
        <v>2</v>
      </c>
      <c r="AD3" s="135" t="s">
        <v>26</v>
      </c>
      <c r="AE3" s="135" t="s">
        <v>74</v>
      </c>
    </row>
    <row r="4" spans="1:31" x14ac:dyDescent="0.25">
      <c r="A4" s="75">
        <v>4140</v>
      </c>
      <c r="B4" s="101">
        <v>3</v>
      </c>
      <c r="C4" s="75">
        <v>1180</v>
      </c>
      <c r="D4" s="101">
        <v>2</v>
      </c>
      <c r="E4" s="75">
        <v>1090</v>
      </c>
      <c r="F4" s="101">
        <v>1</v>
      </c>
      <c r="G4" s="75"/>
      <c r="H4" s="101"/>
      <c r="I4" s="75">
        <v>1780</v>
      </c>
      <c r="J4" s="101">
        <v>2</v>
      </c>
      <c r="K4" s="75"/>
      <c r="L4" s="101"/>
      <c r="M4" s="116">
        <v>2350</v>
      </c>
      <c r="N4" s="117">
        <v>5</v>
      </c>
      <c r="O4" s="75">
        <v>4820</v>
      </c>
      <c r="P4" s="101">
        <v>9</v>
      </c>
      <c r="Q4" s="75">
        <v>4710</v>
      </c>
      <c r="R4" s="101">
        <v>9</v>
      </c>
      <c r="S4" s="75"/>
      <c r="T4" s="101"/>
      <c r="U4" s="75"/>
      <c r="V4" s="101"/>
      <c r="X4" s="139" t="str">
        <f>A1</f>
        <v>Talha</v>
      </c>
      <c r="Y4" s="122">
        <f>A35</f>
        <v>5710</v>
      </c>
      <c r="Z4" s="122">
        <f>B35</f>
        <v>6</v>
      </c>
      <c r="AA4" s="123">
        <f>COUNT(A3:A34)</f>
        <v>3</v>
      </c>
      <c r="AB4" s="124">
        <f>Z4/AA4</f>
        <v>2</v>
      </c>
      <c r="AC4" s="125">
        <f>Y4/Z4</f>
        <v>951.66666666666663</v>
      </c>
      <c r="AD4" s="136">
        <f>Y4/AA4</f>
        <v>1903.3333333333333</v>
      </c>
      <c r="AE4" s="118">
        <f>RANK(Y4,$Y$4:$Y$14)</f>
        <v>5</v>
      </c>
    </row>
    <row r="5" spans="1:31" x14ac:dyDescent="0.25">
      <c r="A5" s="75">
        <v>690</v>
      </c>
      <c r="B5" s="101">
        <v>1</v>
      </c>
      <c r="C5" s="75">
        <v>980</v>
      </c>
      <c r="D5" s="101">
        <v>2</v>
      </c>
      <c r="E5" s="75">
        <v>880</v>
      </c>
      <c r="F5" s="101">
        <v>2</v>
      </c>
      <c r="G5" s="75"/>
      <c r="H5" s="101"/>
      <c r="I5" s="75">
        <v>590</v>
      </c>
      <c r="J5" s="101">
        <v>1</v>
      </c>
      <c r="K5" s="75"/>
      <c r="L5" s="101"/>
      <c r="M5" s="116">
        <v>1760</v>
      </c>
      <c r="N5" s="117">
        <v>4</v>
      </c>
      <c r="O5" s="75">
        <v>1915</v>
      </c>
      <c r="P5" s="101">
        <v>4</v>
      </c>
      <c r="Q5" s="75">
        <v>2300</v>
      </c>
      <c r="R5" s="101">
        <v>2</v>
      </c>
      <c r="S5" s="75"/>
      <c r="T5" s="101"/>
      <c r="U5" s="75"/>
      <c r="V5" s="101"/>
      <c r="X5" s="100" t="str">
        <f>C1</f>
        <v>Anil</v>
      </c>
      <c r="Y5" s="119">
        <f>C35</f>
        <v>9980</v>
      </c>
      <c r="Z5" s="119">
        <f>D35</f>
        <v>12</v>
      </c>
      <c r="AA5" s="12">
        <f>COUNT(C3:C34)</f>
        <v>7</v>
      </c>
      <c r="AB5" s="120">
        <f>Z5/AA5</f>
        <v>1.7142857142857142</v>
      </c>
      <c r="AC5" s="121">
        <f>Y5/Z5</f>
        <v>831.66666666666663</v>
      </c>
      <c r="AD5" s="137">
        <f>Y5/AA5</f>
        <v>1425.7142857142858</v>
      </c>
      <c r="AE5" s="118">
        <f>RANK(Y5,$Y$4:$Y$14)</f>
        <v>2</v>
      </c>
    </row>
    <row r="6" spans="1:31" x14ac:dyDescent="0.25">
      <c r="A6" s="75"/>
      <c r="B6" s="101"/>
      <c r="C6" s="75">
        <v>1490</v>
      </c>
      <c r="D6" s="101">
        <v>1</v>
      </c>
      <c r="E6" s="75">
        <v>1090</v>
      </c>
      <c r="F6" s="101">
        <v>1</v>
      </c>
      <c r="G6" s="75"/>
      <c r="H6" s="101"/>
      <c r="I6" s="75">
        <v>1090</v>
      </c>
      <c r="J6" s="101">
        <v>1</v>
      </c>
      <c r="K6" s="75"/>
      <c r="L6" s="101"/>
      <c r="M6" s="75">
        <v>390</v>
      </c>
      <c r="N6" s="101">
        <v>1</v>
      </c>
      <c r="O6" s="75"/>
      <c r="P6" s="101"/>
      <c r="Q6" s="75">
        <v>3180</v>
      </c>
      <c r="R6" s="101">
        <v>7</v>
      </c>
      <c r="S6" s="75"/>
      <c r="T6" s="101"/>
      <c r="U6" s="75"/>
      <c r="V6" s="101"/>
      <c r="X6" s="100" t="str">
        <f>E1</f>
        <v>Anwar</v>
      </c>
      <c r="Y6" s="119">
        <f>E35</f>
        <v>3450</v>
      </c>
      <c r="Z6" s="119">
        <f>F35</f>
        <v>5</v>
      </c>
      <c r="AA6" s="12">
        <f>COUNT(E3:E34)</f>
        <v>4</v>
      </c>
      <c r="AB6" s="120">
        <f>Z6/AA6</f>
        <v>1.25</v>
      </c>
      <c r="AC6" s="121">
        <f>Y6/Z6</f>
        <v>690</v>
      </c>
      <c r="AD6" s="137">
        <f>Y6/AA6</f>
        <v>862.5</v>
      </c>
      <c r="AE6" s="118">
        <f>RANK(Y6,$Y$4:$Y$14)</f>
        <v>7</v>
      </c>
    </row>
    <row r="7" spans="1:31" x14ac:dyDescent="0.25">
      <c r="A7" s="75"/>
      <c r="B7" s="101"/>
      <c r="C7" s="75">
        <v>2280</v>
      </c>
      <c r="D7" s="101">
        <v>2</v>
      </c>
      <c r="E7" s="75"/>
      <c r="F7" s="101"/>
      <c r="G7" s="75"/>
      <c r="H7" s="101"/>
      <c r="I7" s="75">
        <v>1090</v>
      </c>
      <c r="J7" s="101">
        <v>1</v>
      </c>
      <c r="K7" s="75"/>
      <c r="L7" s="101"/>
      <c r="M7" s="75"/>
      <c r="N7" s="101"/>
      <c r="O7" s="75"/>
      <c r="P7" s="101"/>
      <c r="Q7" s="75">
        <v>3060</v>
      </c>
      <c r="R7" s="101"/>
      <c r="S7" s="75"/>
      <c r="T7" s="101"/>
      <c r="U7" s="75"/>
      <c r="V7" s="101"/>
      <c r="X7" s="100" t="str">
        <f>G1</f>
        <v>Hamza</v>
      </c>
      <c r="Y7" s="119">
        <f>G35</f>
        <v>0</v>
      </c>
      <c r="Z7" s="119">
        <f>H35</f>
        <v>0</v>
      </c>
      <c r="AA7" s="12">
        <f>COUNT(G3:G34)</f>
        <v>0</v>
      </c>
      <c r="AB7" s="120" t="e">
        <f>Z7/AA7</f>
        <v>#DIV/0!</v>
      </c>
      <c r="AC7" s="121" t="e">
        <f>Y7/Z7</f>
        <v>#DIV/0!</v>
      </c>
      <c r="AD7" s="137" t="e">
        <f>Y7/AA7</f>
        <v>#DIV/0!</v>
      </c>
      <c r="AE7" s="118">
        <f>RANK(Y7,$Y$4:$Y$14)</f>
        <v>8</v>
      </c>
    </row>
    <row r="8" spans="1:31" x14ac:dyDescent="0.25">
      <c r="A8" s="75"/>
      <c r="B8" s="101"/>
      <c r="C8" s="75">
        <v>1490</v>
      </c>
      <c r="D8" s="101">
        <v>1</v>
      </c>
      <c r="E8" s="75"/>
      <c r="F8" s="101"/>
      <c r="G8" s="75"/>
      <c r="H8" s="101"/>
      <c r="I8" s="75">
        <v>3470</v>
      </c>
      <c r="J8" s="101">
        <v>3</v>
      </c>
      <c r="K8" s="75"/>
      <c r="L8" s="101"/>
      <c r="M8" s="75"/>
      <c r="N8" s="101"/>
      <c r="O8" s="75"/>
      <c r="P8" s="101"/>
      <c r="Q8" s="75">
        <v>880</v>
      </c>
      <c r="R8" s="101">
        <v>2</v>
      </c>
      <c r="S8" s="75"/>
      <c r="T8" s="101"/>
      <c r="U8" s="75"/>
      <c r="V8" s="101"/>
      <c r="X8" s="100" t="str">
        <f>I1</f>
        <v>Hamza Khan</v>
      </c>
      <c r="Y8" s="119">
        <f>I35</f>
        <v>9110</v>
      </c>
      <c r="Z8" s="119">
        <f>J35</f>
        <v>9</v>
      </c>
      <c r="AA8" s="12">
        <f>COUNT(I3:I34)</f>
        <v>6</v>
      </c>
      <c r="AB8" s="120">
        <f>Z8/AA8</f>
        <v>1.5</v>
      </c>
      <c r="AC8" s="121">
        <f>Y8/Z8</f>
        <v>1012.2222222222222</v>
      </c>
      <c r="AD8" s="137">
        <f>Y8/AA8</f>
        <v>1518.3333333333333</v>
      </c>
      <c r="AE8" s="118">
        <f>RANK(Y8,$Y$4:$Y$14)</f>
        <v>3</v>
      </c>
    </row>
    <row r="9" spans="1:31" x14ac:dyDescent="0.25">
      <c r="A9" s="75"/>
      <c r="B9" s="101"/>
      <c r="C9" s="75">
        <v>2380</v>
      </c>
      <c r="D9" s="101">
        <v>2</v>
      </c>
      <c r="E9" s="75"/>
      <c r="F9" s="101"/>
      <c r="G9" s="75"/>
      <c r="H9" s="101"/>
      <c r="I9" s="75"/>
      <c r="J9" s="101"/>
      <c r="K9" s="75"/>
      <c r="L9" s="101"/>
      <c r="M9" s="75"/>
      <c r="N9" s="101"/>
      <c r="O9" s="75"/>
      <c r="P9" s="101"/>
      <c r="Q9" s="75">
        <v>1760</v>
      </c>
      <c r="R9" s="101">
        <v>4</v>
      </c>
      <c r="S9" s="75"/>
      <c r="T9" s="101"/>
      <c r="U9" s="75"/>
      <c r="V9" s="101"/>
      <c r="X9" s="100" t="str">
        <f>K1</f>
        <v>saima</v>
      </c>
      <c r="Y9" s="119">
        <f>K35</f>
        <v>0</v>
      </c>
      <c r="Z9" s="119">
        <f>L35</f>
        <v>0</v>
      </c>
      <c r="AA9" s="12">
        <f>COUNT(K3:K34)</f>
        <v>0</v>
      </c>
      <c r="AB9" s="120" t="e">
        <f>Z9/AA9</f>
        <v>#DIV/0!</v>
      </c>
      <c r="AC9" s="121" t="e">
        <f>Y9/Z9</f>
        <v>#DIV/0!</v>
      </c>
      <c r="AD9" s="137" t="e">
        <f>Y9/AA9</f>
        <v>#DIV/0!</v>
      </c>
      <c r="AE9" s="118">
        <f>RANK(Y9,$Y$4:$Y$14)</f>
        <v>8</v>
      </c>
    </row>
    <row r="10" spans="1:31" x14ac:dyDescent="0.25">
      <c r="A10" s="75"/>
      <c r="B10" s="101"/>
      <c r="C10" s="75"/>
      <c r="D10" s="101"/>
      <c r="E10" s="75"/>
      <c r="F10" s="101"/>
      <c r="G10" s="75"/>
      <c r="H10" s="101"/>
      <c r="I10" s="75"/>
      <c r="J10" s="101"/>
      <c r="K10" s="75"/>
      <c r="L10" s="101"/>
      <c r="M10" s="75"/>
      <c r="N10" s="101"/>
      <c r="O10" s="75"/>
      <c r="P10" s="101"/>
      <c r="Q10" s="75">
        <v>2350</v>
      </c>
      <c r="R10" s="101">
        <v>5</v>
      </c>
      <c r="S10" s="75"/>
      <c r="T10" s="101"/>
      <c r="U10" s="75"/>
      <c r="V10" s="101"/>
      <c r="X10" s="100" t="str">
        <f>M1</f>
        <v>Zubair</v>
      </c>
      <c r="Y10" s="119">
        <f>M35</f>
        <v>5680</v>
      </c>
      <c r="Z10" s="119">
        <f>N35</f>
        <v>12</v>
      </c>
      <c r="AA10" s="12">
        <f>COUNT(M3:M34)</f>
        <v>4</v>
      </c>
      <c r="AB10" s="120">
        <f>Z10/AA10</f>
        <v>3</v>
      </c>
      <c r="AC10" s="121">
        <f>Y10/Z10</f>
        <v>473.33333333333331</v>
      </c>
      <c r="AD10" s="137">
        <f>Y10/AA10</f>
        <v>1420</v>
      </c>
      <c r="AE10" s="118">
        <f>RANK(Y10,$Y$4:$Y$14)</f>
        <v>6</v>
      </c>
    </row>
    <row r="11" spans="1:31" x14ac:dyDescent="0.25">
      <c r="A11" s="75"/>
      <c r="B11" s="101"/>
      <c r="C11" s="75"/>
      <c r="D11" s="101"/>
      <c r="E11" s="75"/>
      <c r="F11" s="101"/>
      <c r="G11" s="75"/>
      <c r="H11" s="101"/>
      <c r="I11" s="75"/>
      <c r="J11" s="101"/>
      <c r="K11" s="75"/>
      <c r="L11" s="101"/>
      <c r="M11" s="75"/>
      <c r="N11" s="101"/>
      <c r="O11" s="75"/>
      <c r="P11" s="101"/>
      <c r="Q11" s="75">
        <v>980</v>
      </c>
      <c r="R11" s="101">
        <v>2</v>
      </c>
      <c r="S11" s="75"/>
      <c r="T11" s="101"/>
      <c r="U11" s="75"/>
      <c r="V11" s="101"/>
      <c r="X11" s="100" t="str">
        <f>O1</f>
        <v>Mohsin</v>
      </c>
      <c r="Y11" s="119">
        <f>O35</f>
        <v>8505</v>
      </c>
      <c r="Z11" s="119">
        <f>P35</f>
        <v>16</v>
      </c>
      <c r="AA11" s="12">
        <f>COUNT(O3:O34)</f>
        <v>3</v>
      </c>
      <c r="AB11" s="120">
        <f>Z11/AA11</f>
        <v>5.333333333333333</v>
      </c>
      <c r="AC11" s="121">
        <f>Y11/Z11</f>
        <v>531.5625</v>
      </c>
      <c r="AD11" s="137">
        <f>Y11/AA11</f>
        <v>2835</v>
      </c>
      <c r="AE11" s="118">
        <f>RANK(Y11,$Y$4:$Y$14)</f>
        <v>4</v>
      </c>
    </row>
    <row r="12" spans="1:31" x14ac:dyDescent="0.25">
      <c r="A12" s="75"/>
      <c r="B12" s="101"/>
      <c r="C12" s="75"/>
      <c r="D12" s="101"/>
      <c r="E12" s="75"/>
      <c r="F12" s="101"/>
      <c r="G12" s="75"/>
      <c r="H12" s="101"/>
      <c r="I12" s="75"/>
      <c r="J12" s="101"/>
      <c r="K12" s="75"/>
      <c r="L12" s="101"/>
      <c r="M12" s="75"/>
      <c r="N12" s="101"/>
      <c r="O12" s="75"/>
      <c r="P12" s="101"/>
      <c r="Q12" s="75">
        <v>790</v>
      </c>
      <c r="R12" s="101">
        <v>1</v>
      </c>
      <c r="S12" s="75"/>
      <c r="T12" s="101"/>
      <c r="U12" s="75"/>
      <c r="V12" s="101"/>
      <c r="X12" s="100" t="str">
        <f>Q1</f>
        <v>Kiran</v>
      </c>
      <c r="Y12" s="119">
        <f>Q35</f>
        <v>31790</v>
      </c>
      <c r="Z12" s="119">
        <f>R35</f>
        <v>48</v>
      </c>
      <c r="AA12" s="12">
        <f>COUNT(Q3:Q34)</f>
        <v>11</v>
      </c>
      <c r="AB12" s="120">
        <f>Z12/AA12</f>
        <v>4.3636363636363633</v>
      </c>
      <c r="AC12" s="121">
        <f>Y12/Z12</f>
        <v>662.29166666666663</v>
      </c>
      <c r="AD12" s="137">
        <f>Y12/AA12</f>
        <v>2890</v>
      </c>
      <c r="AE12" s="118">
        <f>RANK(Y12,$Y$4:$Y$14)</f>
        <v>1</v>
      </c>
    </row>
    <row r="13" spans="1:31" x14ac:dyDescent="0.25">
      <c r="A13" s="75"/>
      <c r="B13" s="101"/>
      <c r="C13" s="75"/>
      <c r="D13" s="101"/>
      <c r="E13" s="75"/>
      <c r="F13" s="101"/>
      <c r="G13" s="75"/>
      <c r="H13" s="101"/>
      <c r="I13" s="75"/>
      <c r="J13" s="101"/>
      <c r="K13" s="75"/>
      <c r="L13" s="101"/>
      <c r="M13" s="75"/>
      <c r="N13" s="101"/>
      <c r="O13" s="75"/>
      <c r="P13" s="101"/>
      <c r="Q13" s="75">
        <v>4570</v>
      </c>
      <c r="R13" s="101">
        <v>5</v>
      </c>
      <c r="S13" s="75"/>
      <c r="T13" s="101"/>
      <c r="U13" s="75"/>
      <c r="V13" s="101"/>
      <c r="X13" s="100" t="str">
        <f>S1</f>
        <v>Benson</v>
      </c>
      <c r="Y13" s="119">
        <f>S35</f>
        <v>0</v>
      </c>
      <c r="Z13" s="119">
        <f>T35</f>
        <v>0</v>
      </c>
      <c r="AA13" s="12">
        <f>COUNT(S3:S34)</f>
        <v>0</v>
      </c>
      <c r="AB13" s="120" t="e">
        <f>Z13/AA13</f>
        <v>#DIV/0!</v>
      </c>
      <c r="AC13" s="121" t="e">
        <f>Y13/Z13</f>
        <v>#DIV/0!</v>
      </c>
      <c r="AD13" s="137" t="e">
        <f>Y13/AA13</f>
        <v>#DIV/0!</v>
      </c>
      <c r="AE13" s="118">
        <f>RANK(Y13,$Y$4:$Y$14)</f>
        <v>8</v>
      </c>
    </row>
    <row r="14" spans="1:31" ht="15.75" thickBot="1" x14ac:dyDescent="0.3">
      <c r="A14" s="75"/>
      <c r="B14" s="101"/>
      <c r="C14" s="75"/>
      <c r="D14" s="101"/>
      <c r="E14" s="75"/>
      <c r="F14" s="101"/>
      <c r="G14" s="75"/>
      <c r="H14" s="101"/>
      <c r="I14" s="75"/>
      <c r="J14" s="101"/>
      <c r="K14" s="75"/>
      <c r="L14" s="101"/>
      <c r="M14" s="75"/>
      <c r="N14" s="101"/>
      <c r="O14" s="75"/>
      <c r="P14" s="101"/>
      <c r="Q14" s="75"/>
      <c r="R14" s="101"/>
      <c r="S14" s="75"/>
      <c r="T14" s="101"/>
      <c r="U14" s="75"/>
      <c r="V14" s="101"/>
      <c r="X14" s="140" t="str">
        <f>U1</f>
        <v>KHIZRAN</v>
      </c>
      <c r="Y14" s="126">
        <f>U35</f>
        <v>0</v>
      </c>
      <c r="Z14" s="126">
        <f>V35</f>
        <v>0</v>
      </c>
      <c r="AA14" s="127">
        <f>COUNT(U3:U34)</f>
        <v>0</v>
      </c>
      <c r="AB14" s="128" t="e">
        <f>Z14/AA14</f>
        <v>#DIV/0!</v>
      </c>
      <c r="AC14" s="129" t="e">
        <f>Y14/Z14</f>
        <v>#DIV/0!</v>
      </c>
      <c r="AD14" s="138" t="e">
        <f>Y14/AA14</f>
        <v>#DIV/0!</v>
      </c>
      <c r="AE14" s="118">
        <f>RANK(Y14,$Y$4:$Y$14)</f>
        <v>8</v>
      </c>
    </row>
    <row r="15" spans="1:31" x14ac:dyDescent="0.25">
      <c r="A15" s="75"/>
      <c r="B15" s="101"/>
      <c r="C15" s="75"/>
      <c r="D15" s="101"/>
      <c r="E15" s="75"/>
      <c r="F15" s="101"/>
      <c r="G15" s="75"/>
      <c r="H15" s="101"/>
      <c r="I15" s="75"/>
      <c r="J15" s="101"/>
      <c r="K15" s="75"/>
      <c r="L15" s="101"/>
      <c r="M15" s="75"/>
      <c r="N15" s="101"/>
      <c r="O15" s="75"/>
      <c r="P15" s="101"/>
      <c r="Q15" s="75"/>
      <c r="R15" s="101"/>
      <c r="S15" s="75"/>
      <c r="T15" s="101"/>
      <c r="U15" s="75"/>
      <c r="V15" s="101"/>
      <c r="X15" s="130" t="s">
        <v>73</v>
      </c>
      <c r="Y15" s="131">
        <f>SUM(Y4:Y14)</f>
        <v>74225</v>
      </c>
      <c r="Z15" s="131">
        <f>SUM(Z4:Z14)</f>
        <v>108</v>
      </c>
      <c r="AA15" s="130">
        <f>SUM(AA4:AA14)</f>
        <v>38</v>
      </c>
      <c r="AB15" s="132">
        <f>Z15/AA15</f>
        <v>2.8421052631578947</v>
      </c>
      <c r="AC15" s="133">
        <f>Y15/Z15</f>
        <v>687.26851851851848</v>
      </c>
      <c r="AD15" s="131">
        <f>Y15/AA15</f>
        <v>1953.2894736842106</v>
      </c>
      <c r="AE15" s="167"/>
    </row>
    <row r="16" spans="1:31" x14ac:dyDescent="0.25">
      <c r="A16" s="75"/>
      <c r="B16" s="101"/>
      <c r="C16" s="75"/>
      <c r="D16" s="101"/>
      <c r="E16" s="75"/>
      <c r="F16" s="101"/>
      <c r="G16" s="75"/>
      <c r="H16" s="101"/>
      <c r="I16" s="75"/>
      <c r="J16" s="101"/>
      <c r="K16" s="75"/>
      <c r="L16" s="101"/>
      <c r="M16" s="75"/>
      <c r="N16" s="101"/>
      <c r="O16" s="75"/>
      <c r="P16" s="101"/>
      <c r="Q16" s="75"/>
      <c r="R16" s="101"/>
      <c r="S16" s="75"/>
      <c r="T16" s="101"/>
      <c r="U16" s="75"/>
      <c r="V16" s="101"/>
      <c r="AE16" s="167"/>
    </row>
    <row r="17" spans="1:22" x14ac:dyDescent="0.25">
      <c r="A17" s="75"/>
      <c r="B17" s="101"/>
      <c r="C17" s="75"/>
      <c r="D17" s="101"/>
      <c r="E17" s="75"/>
      <c r="F17" s="101"/>
      <c r="G17" s="75"/>
      <c r="H17" s="101"/>
      <c r="I17" s="75"/>
      <c r="J17" s="101"/>
      <c r="K17" s="75"/>
      <c r="L17" s="101"/>
      <c r="M17" s="75"/>
      <c r="N17" s="101"/>
      <c r="O17" s="75"/>
      <c r="P17" s="101"/>
      <c r="Q17" s="75"/>
      <c r="R17" s="101"/>
      <c r="S17" s="75"/>
      <c r="T17" s="101"/>
      <c r="U17" s="75"/>
      <c r="V17" s="101"/>
    </row>
    <row r="18" spans="1:22" x14ac:dyDescent="0.25">
      <c r="A18" s="75"/>
      <c r="B18" s="101"/>
      <c r="C18" s="75"/>
      <c r="D18" s="101"/>
      <c r="E18" s="75"/>
      <c r="F18" s="101"/>
      <c r="G18" s="75"/>
      <c r="H18" s="101"/>
      <c r="I18" s="75"/>
      <c r="J18" s="101"/>
      <c r="K18" s="75"/>
      <c r="L18" s="101"/>
      <c r="M18" s="75"/>
      <c r="N18" s="101"/>
      <c r="O18" s="75"/>
      <c r="P18" s="101"/>
      <c r="Q18" s="75"/>
      <c r="R18" s="101"/>
      <c r="S18" s="75"/>
      <c r="T18" s="101"/>
      <c r="U18" s="75"/>
      <c r="V18" s="101"/>
    </row>
    <row r="19" spans="1:22" x14ac:dyDescent="0.25">
      <c r="A19" s="75"/>
      <c r="B19" s="101"/>
      <c r="C19" s="75"/>
      <c r="D19" s="101"/>
      <c r="E19" s="75"/>
      <c r="F19" s="101"/>
      <c r="G19" s="75"/>
      <c r="H19" s="101"/>
      <c r="I19" s="75"/>
      <c r="J19" s="101"/>
      <c r="K19" s="75"/>
      <c r="L19" s="101"/>
      <c r="M19" s="75"/>
      <c r="N19" s="101"/>
      <c r="O19" s="75"/>
      <c r="P19" s="101"/>
      <c r="Q19" s="75"/>
      <c r="R19" s="101"/>
      <c r="S19" s="75"/>
      <c r="T19" s="101"/>
      <c r="U19" s="75"/>
      <c r="V19" s="101"/>
    </row>
    <row r="20" spans="1:22" x14ac:dyDescent="0.25">
      <c r="A20" s="75"/>
      <c r="B20" s="101"/>
      <c r="C20" s="75"/>
      <c r="D20" s="101"/>
      <c r="E20" s="75"/>
      <c r="F20" s="101"/>
      <c r="G20" s="75"/>
      <c r="H20" s="101"/>
      <c r="I20" s="75"/>
      <c r="J20" s="101"/>
      <c r="K20" s="75"/>
      <c r="L20" s="101"/>
      <c r="M20" s="75"/>
      <c r="N20" s="101"/>
      <c r="O20" s="75"/>
      <c r="P20" s="101"/>
      <c r="Q20" s="75"/>
      <c r="R20" s="101"/>
      <c r="S20" s="75"/>
      <c r="T20" s="101"/>
      <c r="U20" s="75"/>
      <c r="V20" s="101"/>
    </row>
    <row r="21" spans="1:22" x14ac:dyDescent="0.25">
      <c r="A21" s="75"/>
      <c r="B21" s="101"/>
      <c r="C21" s="75"/>
      <c r="D21" s="101"/>
      <c r="E21" s="75"/>
      <c r="F21" s="101"/>
      <c r="G21" s="75"/>
      <c r="H21" s="101"/>
      <c r="I21" s="75"/>
      <c r="J21" s="101"/>
      <c r="K21" s="75"/>
      <c r="L21" s="101"/>
      <c r="M21" s="75"/>
      <c r="N21" s="101"/>
      <c r="O21" s="75"/>
      <c r="P21" s="101"/>
      <c r="Q21" s="75"/>
      <c r="R21" s="101"/>
      <c r="S21" s="75"/>
      <c r="T21" s="101"/>
      <c r="U21" s="75"/>
      <c r="V21" s="101"/>
    </row>
    <row r="22" spans="1:22" x14ac:dyDescent="0.25">
      <c r="A22" s="75"/>
      <c r="B22" s="101"/>
      <c r="C22" s="75"/>
      <c r="D22" s="101"/>
      <c r="E22" s="75"/>
      <c r="F22" s="101"/>
      <c r="G22" s="75"/>
      <c r="H22" s="101"/>
      <c r="I22" s="75"/>
      <c r="J22" s="101"/>
      <c r="K22" s="75"/>
      <c r="L22" s="101"/>
      <c r="M22" s="75"/>
      <c r="N22" s="101"/>
      <c r="O22" s="75"/>
      <c r="P22" s="101"/>
      <c r="Q22" s="75"/>
      <c r="R22" s="101"/>
      <c r="S22" s="75"/>
      <c r="T22" s="101"/>
      <c r="U22" s="75"/>
      <c r="V22" s="101"/>
    </row>
    <row r="23" spans="1:22" x14ac:dyDescent="0.25">
      <c r="A23" s="75"/>
      <c r="B23" s="101"/>
      <c r="C23" s="75"/>
      <c r="D23" s="101"/>
      <c r="E23" s="75"/>
      <c r="F23" s="101"/>
      <c r="G23" s="75"/>
      <c r="H23" s="101"/>
      <c r="I23" s="75"/>
      <c r="J23" s="101"/>
      <c r="K23" s="75"/>
      <c r="L23" s="101"/>
      <c r="M23" s="75"/>
      <c r="N23" s="101"/>
      <c r="O23" s="75"/>
      <c r="P23" s="101"/>
      <c r="Q23" s="75"/>
      <c r="R23" s="101"/>
      <c r="S23" s="75"/>
      <c r="T23" s="101"/>
      <c r="U23" s="75"/>
      <c r="V23" s="101"/>
    </row>
    <row r="24" spans="1:22" x14ac:dyDescent="0.25">
      <c r="A24" s="75"/>
      <c r="B24" s="101"/>
      <c r="C24" s="75"/>
      <c r="D24" s="101"/>
      <c r="E24" s="75"/>
      <c r="F24" s="101"/>
      <c r="G24" s="75"/>
      <c r="H24" s="101"/>
      <c r="I24" s="75"/>
      <c r="J24" s="101"/>
      <c r="K24" s="75"/>
      <c r="L24" s="101"/>
      <c r="M24" s="75"/>
      <c r="N24" s="101"/>
      <c r="O24" s="75"/>
      <c r="P24" s="101"/>
      <c r="Q24" s="75"/>
      <c r="R24" s="101"/>
      <c r="S24" s="75"/>
      <c r="T24" s="101"/>
      <c r="U24" s="75"/>
      <c r="V24" s="101"/>
    </row>
    <row r="25" spans="1:22" x14ac:dyDescent="0.25">
      <c r="A25" s="75"/>
      <c r="B25" s="101"/>
      <c r="C25" s="75"/>
      <c r="D25" s="101"/>
      <c r="E25" s="75"/>
      <c r="F25" s="101"/>
      <c r="G25" s="75"/>
      <c r="H25" s="101"/>
      <c r="I25" s="75"/>
      <c r="J25" s="101"/>
      <c r="K25" s="75"/>
      <c r="L25" s="101"/>
      <c r="M25" s="75"/>
      <c r="N25" s="101"/>
      <c r="O25" s="75"/>
      <c r="P25" s="101"/>
      <c r="Q25" s="75"/>
      <c r="R25" s="101"/>
      <c r="S25" s="75"/>
      <c r="T25" s="101"/>
      <c r="U25" s="75"/>
      <c r="V25" s="101"/>
    </row>
    <row r="26" spans="1:22" x14ac:dyDescent="0.25">
      <c r="A26" s="75"/>
      <c r="B26" s="101"/>
      <c r="C26" s="75"/>
      <c r="D26" s="101"/>
      <c r="E26" s="75"/>
      <c r="F26" s="101"/>
      <c r="G26" s="75"/>
      <c r="H26" s="101"/>
      <c r="I26" s="75"/>
      <c r="J26" s="101"/>
      <c r="K26" s="75"/>
      <c r="L26" s="101"/>
      <c r="M26" s="75"/>
      <c r="N26" s="101"/>
      <c r="O26" s="75"/>
      <c r="P26" s="101"/>
      <c r="Q26" s="75"/>
      <c r="R26" s="101"/>
      <c r="S26" s="75"/>
      <c r="T26" s="101"/>
      <c r="U26" s="75"/>
      <c r="V26" s="101"/>
    </row>
    <row r="27" spans="1:22" x14ac:dyDescent="0.25">
      <c r="A27" s="75"/>
      <c r="B27" s="101"/>
      <c r="C27" s="75"/>
      <c r="D27" s="101"/>
      <c r="E27" s="75"/>
      <c r="F27" s="101"/>
      <c r="G27" s="75"/>
      <c r="H27" s="101"/>
      <c r="I27" s="75"/>
      <c r="J27" s="101"/>
      <c r="K27" s="75"/>
      <c r="L27" s="101"/>
      <c r="M27" s="75"/>
      <c r="N27" s="101"/>
      <c r="O27" s="75"/>
      <c r="P27" s="101"/>
      <c r="Q27" s="75"/>
      <c r="R27" s="101"/>
      <c r="S27" s="75"/>
      <c r="T27" s="101"/>
      <c r="U27" s="75"/>
      <c r="V27" s="101"/>
    </row>
    <row r="28" spans="1:22" x14ac:dyDescent="0.25">
      <c r="A28" s="75"/>
      <c r="B28" s="101"/>
      <c r="C28" s="75"/>
      <c r="D28" s="101"/>
      <c r="E28" s="75"/>
      <c r="F28" s="101"/>
      <c r="G28" s="75"/>
      <c r="H28" s="101"/>
      <c r="I28" s="75"/>
      <c r="J28" s="101"/>
      <c r="K28" s="75"/>
      <c r="L28" s="101"/>
      <c r="M28" s="75"/>
      <c r="N28" s="101"/>
      <c r="O28" s="75"/>
      <c r="P28" s="101"/>
      <c r="Q28" s="75"/>
      <c r="R28" s="101"/>
      <c r="S28" s="75"/>
      <c r="T28" s="101"/>
      <c r="U28" s="75"/>
      <c r="V28" s="101"/>
    </row>
    <row r="29" spans="1:22" x14ac:dyDescent="0.25">
      <c r="A29" s="75"/>
      <c r="B29" s="101"/>
      <c r="C29" s="75"/>
      <c r="D29" s="101"/>
      <c r="E29" s="75"/>
      <c r="F29" s="101"/>
      <c r="G29" s="75"/>
      <c r="H29" s="101"/>
      <c r="I29" s="75"/>
      <c r="J29" s="101"/>
      <c r="K29" s="75"/>
      <c r="L29" s="101"/>
      <c r="M29" s="75"/>
      <c r="N29" s="101"/>
      <c r="O29" s="75"/>
      <c r="P29" s="101"/>
      <c r="Q29" s="75"/>
      <c r="R29" s="101"/>
      <c r="S29" s="75"/>
      <c r="T29" s="101"/>
      <c r="U29" s="75"/>
      <c r="V29" s="101"/>
    </row>
    <row r="30" spans="1:22" x14ac:dyDescent="0.25">
      <c r="A30" s="75"/>
      <c r="B30" s="101"/>
      <c r="C30" s="75"/>
      <c r="D30" s="101"/>
      <c r="E30" s="75"/>
      <c r="F30" s="101"/>
      <c r="G30" s="75"/>
      <c r="H30" s="101"/>
      <c r="I30" s="75"/>
      <c r="J30" s="101"/>
      <c r="K30" s="75"/>
      <c r="L30" s="101"/>
      <c r="M30" s="75"/>
      <c r="N30" s="101"/>
      <c r="O30" s="75"/>
      <c r="P30" s="101"/>
      <c r="Q30" s="75"/>
      <c r="R30" s="101"/>
      <c r="S30" s="75"/>
      <c r="T30" s="101"/>
      <c r="U30" s="75"/>
      <c r="V30" s="101"/>
    </row>
    <row r="31" spans="1:22" x14ac:dyDescent="0.25">
      <c r="A31" s="75"/>
      <c r="B31" s="101"/>
      <c r="C31" s="75"/>
      <c r="D31" s="101"/>
      <c r="E31" s="75"/>
      <c r="F31" s="101"/>
      <c r="G31" s="75"/>
      <c r="H31" s="101"/>
      <c r="I31" s="75"/>
      <c r="J31" s="101"/>
      <c r="K31" s="75"/>
      <c r="L31" s="101"/>
      <c r="M31" s="75"/>
      <c r="N31" s="101"/>
      <c r="O31" s="75"/>
      <c r="P31" s="101"/>
      <c r="Q31" s="75"/>
      <c r="R31" s="101"/>
      <c r="S31" s="75"/>
      <c r="T31" s="101"/>
      <c r="U31" s="75"/>
      <c r="V31" s="101"/>
    </row>
    <row r="32" spans="1:22" x14ac:dyDescent="0.25">
      <c r="A32" s="75"/>
      <c r="B32" s="101"/>
      <c r="C32" s="75"/>
      <c r="D32" s="101"/>
      <c r="E32" s="75"/>
      <c r="F32" s="101"/>
      <c r="G32" s="75"/>
      <c r="H32" s="101"/>
      <c r="I32" s="75"/>
      <c r="J32" s="101"/>
      <c r="K32" s="75"/>
      <c r="L32" s="101"/>
      <c r="M32" s="75"/>
      <c r="N32" s="101"/>
      <c r="O32" s="75"/>
      <c r="P32" s="101"/>
      <c r="Q32" s="75"/>
      <c r="R32" s="101"/>
      <c r="S32" s="75"/>
      <c r="T32" s="101"/>
      <c r="U32" s="75"/>
      <c r="V32" s="101"/>
    </row>
    <row r="33" spans="1:22" x14ac:dyDescent="0.25">
      <c r="A33" s="75"/>
      <c r="B33" s="101"/>
      <c r="C33" s="75"/>
      <c r="D33" s="101"/>
      <c r="E33" s="75"/>
      <c r="F33" s="101"/>
      <c r="G33" s="75"/>
      <c r="H33" s="101"/>
      <c r="I33" s="75"/>
      <c r="J33" s="101"/>
      <c r="K33" s="75"/>
      <c r="L33" s="101"/>
      <c r="M33" s="75"/>
      <c r="N33" s="101"/>
      <c r="O33" s="75"/>
      <c r="P33" s="101"/>
      <c r="Q33" s="75"/>
      <c r="R33" s="101"/>
      <c r="S33" s="75"/>
      <c r="T33" s="101"/>
      <c r="U33" s="75"/>
      <c r="V33" s="101"/>
    </row>
    <row r="34" spans="1:22" ht="15.75" thickBot="1" x14ac:dyDescent="0.3">
      <c r="A34" s="76"/>
      <c r="B34" s="103"/>
      <c r="C34" s="76"/>
      <c r="D34" s="103"/>
      <c r="E34" s="76"/>
      <c r="F34" s="103"/>
      <c r="G34" s="76"/>
      <c r="H34" s="103"/>
      <c r="I34" s="76"/>
      <c r="J34" s="103"/>
      <c r="K34" s="76"/>
      <c r="L34" s="103"/>
      <c r="M34" s="76"/>
      <c r="N34" s="103"/>
      <c r="O34" s="76"/>
      <c r="P34" s="103"/>
      <c r="Q34" s="76"/>
      <c r="R34" s="103"/>
      <c r="S34" s="76"/>
      <c r="T34" s="103"/>
      <c r="U34" s="76"/>
      <c r="V34" s="103"/>
    </row>
    <row r="35" spans="1:22" ht="15.75" thickBot="1" x14ac:dyDescent="0.3">
      <c r="A35" s="58">
        <f>SUM(A3:A34)</f>
        <v>5710</v>
      </c>
      <c r="B35" s="96">
        <f t="shared" ref="B35:T35" si="0">SUM(B3:B34)</f>
        <v>6</v>
      </c>
      <c r="C35" s="58">
        <f t="shared" si="0"/>
        <v>9980</v>
      </c>
      <c r="D35" s="96">
        <f t="shared" si="0"/>
        <v>12</v>
      </c>
      <c r="E35" s="58">
        <f t="shared" si="0"/>
        <v>3450</v>
      </c>
      <c r="F35" s="96">
        <f t="shared" si="0"/>
        <v>5</v>
      </c>
      <c r="G35" s="58">
        <f t="shared" si="0"/>
        <v>0</v>
      </c>
      <c r="H35" s="96">
        <f>SUM(H3:H34)</f>
        <v>0</v>
      </c>
      <c r="I35" s="58">
        <f>SUM(I3:I34)</f>
        <v>9110</v>
      </c>
      <c r="J35" s="96">
        <f>SUM(J3:J34)</f>
        <v>9</v>
      </c>
      <c r="K35" s="58">
        <f t="shared" si="0"/>
        <v>0</v>
      </c>
      <c r="L35" s="96">
        <f t="shared" si="0"/>
        <v>0</v>
      </c>
      <c r="M35" s="58">
        <f t="shared" si="0"/>
        <v>5680</v>
      </c>
      <c r="N35" s="96">
        <f t="shared" si="0"/>
        <v>12</v>
      </c>
      <c r="O35" s="58">
        <f>SUM(O3:O34)</f>
        <v>8505</v>
      </c>
      <c r="P35" s="96">
        <f>SUM(P3:P34)</f>
        <v>16</v>
      </c>
      <c r="Q35" s="58">
        <f t="shared" si="0"/>
        <v>31790</v>
      </c>
      <c r="R35" s="96">
        <f t="shared" si="0"/>
        <v>48</v>
      </c>
      <c r="S35" s="58">
        <f t="shared" si="0"/>
        <v>0</v>
      </c>
      <c r="T35" s="96">
        <f t="shared" si="0"/>
        <v>0</v>
      </c>
      <c r="U35" s="58">
        <f>SUM(U3:U34)</f>
        <v>0</v>
      </c>
      <c r="V35" s="96">
        <f>SUM(V3:V34)</f>
        <v>0</v>
      </c>
    </row>
    <row r="36" spans="1:22" ht="16.5" thickBot="1" x14ac:dyDescent="0.3">
      <c r="A36" s="151">
        <f>RANK(A35,$A$35:$V$35)</f>
        <v>5</v>
      </c>
      <c r="B36" s="147"/>
      <c r="C36" s="151">
        <f t="shared" ref="C36" si="1">RANK(C35,$A$35:$V$35)</f>
        <v>2</v>
      </c>
      <c r="D36" s="147"/>
      <c r="E36" s="164">
        <f t="shared" ref="E36" si="2">RANK(E35,$A$35:$V$35)</f>
        <v>7</v>
      </c>
      <c r="F36" s="166"/>
      <c r="G36" s="164">
        <f t="shared" ref="G36:I36" si="3">RANK(G35,$A$35:$V$35)</f>
        <v>15</v>
      </c>
      <c r="H36" s="166"/>
      <c r="I36" s="164">
        <f t="shared" si="3"/>
        <v>3</v>
      </c>
      <c r="J36" s="166"/>
      <c r="K36" s="164">
        <f t="shared" ref="K36" si="4">RANK(K35,$A$35:$V$35)</f>
        <v>15</v>
      </c>
      <c r="L36" s="166"/>
      <c r="M36" s="164">
        <f t="shared" ref="M36" si="5">RANK(M35,$A$35:$V$35)</f>
        <v>6</v>
      </c>
      <c r="N36" s="166"/>
      <c r="O36" s="164">
        <f t="shared" ref="O36" si="6">RANK(O35,$A$35:$V$35)</f>
        <v>4</v>
      </c>
      <c r="P36" s="166"/>
      <c r="Q36" s="164">
        <f t="shared" ref="Q36" si="7">RANK(Q35,$A$35:$V$35)</f>
        <v>1</v>
      </c>
      <c r="R36" s="166"/>
      <c r="S36" s="164">
        <f t="shared" ref="S36" si="8">RANK(S35,$A$35:$V$35)</f>
        <v>15</v>
      </c>
      <c r="T36" s="166"/>
      <c r="U36" s="164">
        <f t="shared" ref="U36" si="9">RANK(U35,$A$35:$V$35)</f>
        <v>15</v>
      </c>
      <c r="V36" s="166"/>
    </row>
    <row r="38" spans="1:22" ht="31.5" x14ac:dyDescent="0.25">
      <c r="A38" s="83" t="s">
        <v>35</v>
      </c>
      <c r="B38" s="93">
        <f>SUM(A35,C35,E35,G35,K35,M35,O35,Q35,S35,U35,I35)</f>
        <v>74225</v>
      </c>
    </row>
    <row r="39" spans="1:22" ht="31.5" x14ac:dyDescent="0.25">
      <c r="A39" s="83" t="s">
        <v>36</v>
      </c>
      <c r="B39" s="97">
        <f>SUM(B35,D35,F35,H35,L35,N35,P35,R35,T35,V35,J35)</f>
        <v>108</v>
      </c>
    </row>
    <row r="40" spans="1:22" ht="18.75" x14ac:dyDescent="0.3">
      <c r="A40" s="82"/>
      <c r="B40" s="12"/>
    </row>
    <row r="41" spans="1:22" ht="31.5" x14ac:dyDescent="0.25">
      <c r="A41" s="83" t="s">
        <v>37</v>
      </c>
      <c r="B41" s="90">
        <v>494410</v>
      </c>
    </row>
    <row r="42" spans="1:22" ht="18.75" x14ac:dyDescent="0.3">
      <c r="A42" s="82" t="s">
        <v>34</v>
      </c>
      <c r="B42" s="92">
        <f>B41-B38</f>
        <v>420185</v>
      </c>
    </row>
    <row r="43" spans="1:22" ht="37.5" x14ac:dyDescent="0.3">
      <c r="A43" s="79" t="s">
        <v>58</v>
      </c>
      <c r="B43" s="91">
        <f>334+406</f>
        <v>740</v>
      </c>
    </row>
    <row r="44" spans="1:22" ht="18.75" x14ac:dyDescent="0.3">
      <c r="A44" s="82" t="s">
        <v>34</v>
      </c>
      <c r="B44" s="92">
        <f>B43-B39</f>
        <v>632</v>
      </c>
    </row>
  </sheetData>
  <mergeCells count="22">
    <mergeCell ref="K36:L36"/>
    <mergeCell ref="M36:N36"/>
    <mergeCell ref="O36:P36"/>
    <mergeCell ref="Q36:R36"/>
    <mergeCell ref="S36:T36"/>
    <mergeCell ref="U36:V36"/>
    <mergeCell ref="M1:N1"/>
    <mergeCell ref="O1:P1"/>
    <mergeCell ref="Q1:R1"/>
    <mergeCell ref="S1:T1"/>
    <mergeCell ref="U1:V1"/>
    <mergeCell ref="A36:B36"/>
    <mergeCell ref="C36:D36"/>
    <mergeCell ref="E36:F36"/>
    <mergeCell ref="G36:H36"/>
    <mergeCell ref="I36:J36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5" x14ac:dyDescent="0.25"/>
  <sheetData>
    <row r="1" spans="1:27" ht="29.25" thickBot="1" x14ac:dyDescent="0.5">
      <c r="A1" s="150" t="s">
        <v>31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x14ac:dyDescent="0.25">
      <c r="A2" s="148" t="s">
        <v>30</v>
      </c>
      <c r="B2" s="151" t="s">
        <v>11</v>
      </c>
      <c r="C2" s="146"/>
      <c r="D2" s="146" t="s">
        <v>12</v>
      </c>
      <c r="E2" s="146"/>
      <c r="F2" s="146" t="s">
        <v>13</v>
      </c>
      <c r="G2" s="146"/>
      <c r="H2" s="146" t="s">
        <v>22</v>
      </c>
      <c r="I2" s="146"/>
      <c r="J2" s="146" t="s">
        <v>14</v>
      </c>
      <c r="K2" s="146"/>
      <c r="L2" s="146" t="s">
        <v>15</v>
      </c>
      <c r="M2" s="146"/>
      <c r="N2" s="146" t="s">
        <v>17</v>
      </c>
      <c r="O2" s="146"/>
      <c r="P2" s="146" t="s">
        <v>16</v>
      </c>
      <c r="Q2" s="146"/>
      <c r="R2" s="146" t="s">
        <v>18</v>
      </c>
      <c r="S2" s="146"/>
      <c r="T2" s="146" t="s">
        <v>19</v>
      </c>
      <c r="U2" s="146"/>
      <c r="V2" s="146" t="s">
        <v>21</v>
      </c>
      <c r="W2" s="146"/>
      <c r="X2" s="146" t="s">
        <v>20</v>
      </c>
      <c r="Y2" s="146"/>
      <c r="Z2" s="146" t="s">
        <v>24</v>
      </c>
      <c r="AA2" s="147"/>
    </row>
    <row r="3" spans="1:27" ht="15.75" thickBot="1" x14ac:dyDescent="0.3">
      <c r="A3" s="149"/>
      <c r="B3" s="48" t="s">
        <v>28</v>
      </c>
      <c r="C3" s="49" t="s">
        <v>29</v>
      </c>
      <c r="D3" s="49" t="s">
        <v>28</v>
      </c>
      <c r="E3" s="49" t="s">
        <v>29</v>
      </c>
      <c r="F3" s="49" t="s">
        <v>28</v>
      </c>
      <c r="G3" s="49" t="s">
        <v>29</v>
      </c>
      <c r="H3" s="49" t="s">
        <v>28</v>
      </c>
      <c r="I3" s="49" t="s">
        <v>29</v>
      </c>
      <c r="J3" s="49" t="s">
        <v>28</v>
      </c>
      <c r="K3" s="49" t="s">
        <v>29</v>
      </c>
      <c r="L3" s="49" t="s">
        <v>28</v>
      </c>
      <c r="M3" s="49" t="s">
        <v>29</v>
      </c>
      <c r="N3" s="49" t="s">
        <v>28</v>
      </c>
      <c r="O3" s="49" t="s">
        <v>29</v>
      </c>
      <c r="P3" s="49" t="s">
        <v>28</v>
      </c>
      <c r="Q3" s="49" t="s">
        <v>29</v>
      </c>
      <c r="R3" s="49" t="s">
        <v>28</v>
      </c>
      <c r="S3" s="49" t="s">
        <v>29</v>
      </c>
      <c r="T3" s="49" t="s">
        <v>28</v>
      </c>
      <c r="U3" s="49" t="s">
        <v>29</v>
      </c>
      <c r="V3" s="49" t="s">
        <v>28</v>
      </c>
      <c r="W3" s="49" t="s">
        <v>29</v>
      </c>
      <c r="X3" s="49" t="s">
        <v>28</v>
      </c>
      <c r="Y3" s="49" t="s">
        <v>29</v>
      </c>
      <c r="Z3" s="49" t="s">
        <v>28</v>
      </c>
      <c r="AA3" s="50" t="s">
        <v>29</v>
      </c>
    </row>
    <row r="4" spans="1:27" x14ac:dyDescent="0.25">
      <c r="A4" s="52">
        <v>1</v>
      </c>
      <c r="B4" s="45">
        <v>1080</v>
      </c>
      <c r="C4" s="46">
        <v>2</v>
      </c>
      <c r="D4" s="46">
        <v>490</v>
      </c>
      <c r="E4" s="46">
        <v>1</v>
      </c>
      <c r="F4" s="46">
        <v>980</v>
      </c>
      <c r="G4" s="46">
        <v>2</v>
      </c>
      <c r="H4" s="46">
        <v>2270</v>
      </c>
      <c r="I4" s="46">
        <v>3</v>
      </c>
      <c r="J4" s="46">
        <v>690</v>
      </c>
      <c r="K4" s="46">
        <v>1</v>
      </c>
      <c r="L4" s="46">
        <v>4760</v>
      </c>
      <c r="M4" s="46">
        <v>4</v>
      </c>
      <c r="N4" s="46"/>
      <c r="O4" s="46"/>
      <c r="P4" s="46">
        <v>900</v>
      </c>
      <c r="Q4" s="46">
        <v>5</v>
      </c>
      <c r="R4" s="46"/>
      <c r="S4" s="46"/>
      <c r="T4" s="46">
        <v>2570</v>
      </c>
      <c r="U4" s="46">
        <v>3</v>
      </c>
      <c r="V4" s="46">
        <v>1960</v>
      </c>
      <c r="W4" s="46">
        <v>4</v>
      </c>
      <c r="X4" s="46">
        <v>3230</v>
      </c>
      <c r="Y4" s="46">
        <v>7</v>
      </c>
      <c r="Z4" s="46"/>
      <c r="AA4" s="47"/>
    </row>
    <row r="5" spans="1:27" x14ac:dyDescent="0.25">
      <c r="A5" s="53">
        <f>A4+1</f>
        <v>2</v>
      </c>
      <c r="B5" s="42">
        <v>490</v>
      </c>
      <c r="C5" s="12">
        <v>1</v>
      </c>
      <c r="D5" s="12">
        <v>690</v>
      </c>
      <c r="E5" s="12">
        <v>1</v>
      </c>
      <c r="F5" s="12">
        <v>3850</v>
      </c>
      <c r="G5" s="12">
        <v>3</v>
      </c>
      <c r="H5" s="12">
        <v>1730</v>
      </c>
      <c r="I5" s="12">
        <v>2</v>
      </c>
      <c r="J5" s="12">
        <v>1880</v>
      </c>
      <c r="K5" s="12">
        <v>2</v>
      </c>
      <c r="L5" s="12">
        <v>790</v>
      </c>
      <c r="M5" s="12">
        <v>1</v>
      </c>
      <c r="N5" s="12"/>
      <c r="O5" s="12"/>
      <c r="P5" s="12">
        <v>890</v>
      </c>
      <c r="Q5" s="12">
        <v>1</v>
      </c>
      <c r="R5" s="12"/>
      <c r="S5" s="12"/>
      <c r="T5" s="12">
        <v>2270</v>
      </c>
      <c r="U5" s="12">
        <v>3</v>
      </c>
      <c r="V5" s="12">
        <v>3880</v>
      </c>
      <c r="W5" s="12">
        <v>10</v>
      </c>
      <c r="X5" s="12">
        <v>3140</v>
      </c>
      <c r="Y5" s="12">
        <v>6</v>
      </c>
      <c r="Z5" s="12"/>
      <c r="AA5" s="36"/>
    </row>
    <row r="6" spans="1:27" x14ac:dyDescent="0.25">
      <c r="A6" s="53">
        <f t="shared" ref="A6:A35" si="0">A5+1</f>
        <v>3</v>
      </c>
      <c r="B6" s="42">
        <v>590</v>
      </c>
      <c r="C6" s="12">
        <v>1</v>
      </c>
      <c r="D6" s="12">
        <v>690</v>
      </c>
      <c r="E6" s="12">
        <v>1</v>
      </c>
      <c r="F6" s="12">
        <v>1280</v>
      </c>
      <c r="G6" s="12">
        <v>2</v>
      </c>
      <c r="H6" s="12">
        <v>1590</v>
      </c>
      <c r="I6" s="12">
        <v>1</v>
      </c>
      <c r="J6" s="12">
        <v>790</v>
      </c>
      <c r="K6" s="12">
        <v>1</v>
      </c>
      <c r="L6" s="12">
        <v>1580</v>
      </c>
      <c r="M6" s="12">
        <v>2</v>
      </c>
      <c r="N6" s="12"/>
      <c r="O6" s="12"/>
      <c r="P6" s="12">
        <v>190</v>
      </c>
      <c r="Q6" s="12">
        <v>1</v>
      </c>
      <c r="R6" s="12"/>
      <c r="S6" s="12"/>
      <c r="T6" s="12">
        <v>190</v>
      </c>
      <c r="U6" s="12">
        <v>1</v>
      </c>
      <c r="V6" s="12">
        <v>1090</v>
      </c>
      <c r="W6" s="12">
        <v>1</v>
      </c>
      <c r="X6" s="12">
        <v>2460</v>
      </c>
      <c r="Y6" s="12">
        <v>4</v>
      </c>
      <c r="Z6" s="12"/>
      <c r="AA6" s="36"/>
    </row>
    <row r="7" spans="1:27" x14ac:dyDescent="0.25">
      <c r="A7" s="53">
        <f t="shared" si="0"/>
        <v>4</v>
      </c>
      <c r="B7" s="42">
        <v>390</v>
      </c>
      <c r="C7" s="12">
        <v>1</v>
      </c>
      <c r="D7" s="12">
        <v>1290</v>
      </c>
      <c r="E7" s="12">
        <v>1</v>
      </c>
      <c r="F7" s="12">
        <v>90</v>
      </c>
      <c r="G7" s="12">
        <v>1</v>
      </c>
      <c r="H7" s="12">
        <v>490</v>
      </c>
      <c r="I7" s="12">
        <v>1</v>
      </c>
      <c r="J7" s="12">
        <v>790</v>
      </c>
      <c r="K7" s="12">
        <v>1</v>
      </c>
      <c r="L7" s="12">
        <v>1970</v>
      </c>
      <c r="M7" s="12">
        <v>3</v>
      </c>
      <c r="N7" s="12"/>
      <c r="O7" s="12"/>
      <c r="P7" s="12">
        <v>90</v>
      </c>
      <c r="Q7" s="12">
        <v>1</v>
      </c>
      <c r="R7" s="12"/>
      <c r="S7" s="12"/>
      <c r="T7" s="12">
        <v>3740</v>
      </c>
      <c r="U7" s="12">
        <v>6</v>
      </c>
      <c r="V7" s="12">
        <v>4930</v>
      </c>
      <c r="W7" s="12">
        <v>7</v>
      </c>
      <c r="X7" s="12">
        <v>3550</v>
      </c>
      <c r="Y7" s="12">
        <v>5</v>
      </c>
      <c r="Z7" s="12"/>
      <c r="AA7" s="36"/>
    </row>
    <row r="8" spans="1:27" x14ac:dyDescent="0.25">
      <c r="A8" s="53">
        <f t="shared" si="0"/>
        <v>5</v>
      </c>
      <c r="B8" s="42">
        <v>310</v>
      </c>
      <c r="C8" s="12">
        <v>1</v>
      </c>
      <c r="D8" s="12">
        <v>890</v>
      </c>
      <c r="E8" s="12">
        <v>1</v>
      </c>
      <c r="F8" s="12">
        <v>8200</v>
      </c>
      <c r="G8" s="12">
        <v>10</v>
      </c>
      <c r="H8" s="12">
        <v>1480</v>
      </c>
      <c r="I8" s="12">
        <v>2</v>
      </c>
      <c r="J8" s="12">
        <v>990</v>
      </c>
      <c r="K8" s="12">
        <v>1</v>
      </c>
      <c r="L8" s="12">
        <v>2970</v>
      </c>
      <c r="M8" s="12">
        <v>3</v>
      </c>
      <c r="N8" s="12"/>
      <c r="O8" s="12"/>
      <c r="P8" s="12">
        <v>830</v>
      </c>
      <c r="Q8" s="12">
        <v>3</v>
      </c>
      <c r="R8" s="12"/>
      <c r="S8" s="12"/>
      <c r="T8" s="12">
        <v>1570</v>
      </c>
      <c r="U8" s="12">
        <v>3</v>
      </c>
      <c r="V8" s="12">
        <v>790</v>
      </c>
      <c r="W8" s="12">
        <v>2</v>
      </c>
      <c r="X8" s="12">
        <v>1090</v>
      </c>
      <c r="Y8" s="12">
        <v>1</v>
      </c>
      <c r="Z8" s="12"/>
      <c r="AA8" s="36"/>
    </row>
    <row r="9" spans="1:27" x14ac:dyDescent="0.25">
      <c r="A9" s="53">
        <f t="shared" si="0"/>
        <v>6</v>
      </c>
      <c r="B9" s="42">
        <v>490</v>
      </c>
      <c r="C9" s="12">
        <v>1</v>
      </c>
      <c r="D9" s="12">
        <v>490</v>
      </c>
      <c r="E9" s="12">
        <v>1</v>
      </c>
      <c r="F9" s="12">
        <v>1820</v>
      </c>
      <c r="G9" s="12">
        <v>2</v>
      </c>
      <c r="H9" s="12">
        <v>1690</v>
      </c>
      <c r="I9" s="12">
        <v>1</v>
      </c>
      <c r="J9" s="12">
        <v>2070</v>
      </c>
      <c r="K9" s="12">
        <v>3</v>
      </c>
      <c r="L9" s="12">
        <v>1280</v>
      </c>
      <c r="M9" s="12">
        <v>2</v>
      </c>
      <c r="N9" s="12"/>
      <c r="O9" s="12"/>
      <c r="P9" s="12">
        <v>390</v>
      </c>
      <c r="Q9" s="12">
        <v>1</v>
      </c>
      <c r="R9" s="12"/>
      <c r="S9" s="12"/>
      <c r="T9" s="12">
        <v>780</v>
      </c>
      <c r="U9" s="12">
        <v>2</v>
      </c>
      <c r="V9" s="12">
        <v>4930</v>
      </c>
      <c r="W9" s="12">
        <v>4</v>
      </c>
      <c r="X9" s="12">
        <v>1290</v>
      </c>
      <c r="Y9" s="12">
        <v>1</v>
      </c>
      <c r="Z9" s="12"/>
      <c r="AA9" s="36"/>
    </row>
    <row r="10" spans="1:27" x14ac:dyDescent="0.25">
      <c r="A10" s="53">
        <f t="shared" si="0"/>
        <v>7</v>
      </c>
      <c r="B10" s="42">
        <v>1090</v>
      </c>
      <c r="C10" s="12">
        <v>1</v>
      </c>
      <c r="D10" s="12">
        <v>3070</v>
      </c>
      <c r="E10" s="12">
        <v>3</v>
      </c>
      <c r="F10" s="12">
        <v>590</v>
      </c>
      <c r="G10" s="12">
        <v>1</v>
      </c>
      <c r="H10" s="12">
        <f>1470+590</f>
        <v>2060</v>
      </c>
      <c r="I10" s="12">
        <v>4</v>
      </c>
      <c r="J10" s="12">
        <v>990</v>
      </c>
      <c r="K10" s="12">
        <v>1</v>
      </c>
      <c r="L10" s="12">
        <v>990</v>
      </c>
      <c r="M10" s="12">
        <v>1</v>
      </c>
      <c r="N10" s="12"/>
      <c r="O10" s="51"/>
      <c r="P10" s="12">
        <v>11740</v>
      </c>
      <c r="Q10" s="12">
        <v>20</v>
      </c>
      <c r="R10" s="12"/>
      <c r="S10" s="12"/>
      <c r="T10" s="12">
        <v>1470</v>
      </c>
      <c r="U10" s="12">
        <v>3</v>
      </c>
      <c r="V10" s="12">
        <v>1080</v>
      </c>
      <c r="W10" s="12">
        <v>2</v>
      </c>
      <c r="X10" s="12">
        <v>980</v>
      </c>
      <c r="Y10" s="12">
        <v>2</v>
      </c>
      <c r="Z10" s="12"/>
      <c r="AA10" s="36"/>
    </row>
    <row r="11" spans="1:27" x14ac:dyDescent="0.25">
      <c r="A11" s="53">
        <f t="shared" si="0"/>
        <v>8</v>
      </c>
      <c r="B11" s="42">
        <v>390</v>
      </c>
      <c r="C11" s="12">
        <v>1</v>
      </c>
      <c r="D11" s="12">
        <v>4550</v>
      </c>
      <c r="E11" s="12">
        <v>5</v>
      </c>
      <c r="F11" s="12">
        <v>1090</v>
      </c>
      <c r="G11" s="12">
        <v>1</v>
      </c>
      <c r="H11" s="12">
        <v>2150</v>
      </c>
      <c r="I11" s="12">
        <v>11</v>
      </c>
      <c r="J11" s="12">
        <v>690</v>
      </c>
      <c r="K11" s="12">
        <v>1</v>
      </c>
      <c r="L11" s="12">
        <v>290</v>
      </c>
      <c r="M11" s="12">
        <v>1</v>
      </c>
      <c r="N11" s="12"/>
      <c r="O11" s="12"/>
      <c r="P11" s="12">
        <v>780</v>
      </c>
      <c r="Q11" s="12">
        <v>2</v>
      </c>
      <c r="R11" s="12"/>
      <c r="S11" s="12"/>
      <c r="T11" s="12">
        <v>1080</v>
      </c>
      <c r="U11" s="12">
        <v>2</v>
      </c>
      <c r="V11" s="12">
        <v>1580</v>
      </c>
      <c r="W11" s="12">
        <v>2</v>
      </c>
      <c r="X11" s="12">
        <v>1290</v>
      </c>
      <c r="Y11" s="12">
        <v>1</v>
      </c>
      <c r="Z11" s="12"/>
      <c r="AA11" s="36"/>
    </row>
    <row r="12" spans="1:27" x14ac:dyDescent="0.25">
      <c r="A12" s="53">
        <f t="shared" si="0"/>
        <v>9</v>
      </c>
      <c r="B12" s="42">
        <v>780</v>
      </c>
      <c r="C12" s="12">
        <v>2</v>
      </c>
      <c r="D12" s="12">
        <v>1090</v>
      </c>
      <c r="E12" s="12">
        <v>1</v>
      </c>
      <c r="F12" s="12">
        <v>3560</v>
      </c>
      <c r="G12" s="12">
        <v>4</v>
      </c>
      <c r="H12" s="12">
        <v>2580</v>
      </c>
      <c r="I12" s="12">
        <v>2</v>
      </c>
      <c r="J12" s="12"/>
      <c r="K12" s="12"/>
      <c r="L12" s="12">
        <v>990</v>
      </c>
      <c r="M12" s="12">
        <v>1</v>
      </c>
      <c r="N12" s="12"/>
      <c r="O12" s="12"/>
      <c r="P12" s="12">
        <v>580</v>
      </c>
      <c r="Q12" s="12">
        <v>2</v>
      </c>
      <c r="R12" s="12"/>
      <c r="S12" s="12"/>
      <c r="T12" s="12">
        <v>290</v>
      </c>
      <c r="U12" s="12">
        <v>1</v>
      </c>
      <c r="V12" s="12">
        <v>1090</v>
      </c>
      <c r="W12" s="12">
        <v>1</v>
      </c>
      <c r="X12" s="12">
        <v>3070</v>
      </c>
      <c r="Y12" s="12">
        <v>3</v>
      </c>
      <c r="Z12" s="12"/>
      <c r="AA12" s="36"/>
    </row>
    <row r="13" spans="1:27" x14ac:dyDescent="0.25">
      <c r="A13" s="53">
        <f t="shared" si="0"/>
        <v>10</v>
      </c>
      <c r="B13" s="42">
        <v>2180</v>
      </c>
      <c r="C13" s="12">
        <v>2</v>
      </c>
      <c r="D13" s="12">
        <v>1090</v>
      </c>
      <c r="E13" s="12">
        <v>1</v>
      </c>
      <c r="F13" s="12">
        <v>6720</v>
      </c>
      <c r="G13" s="12">
        <v>4</v>
      </c>
      <c r="H13" s="12">
        <v>6050</v>
      </c>
      <c r="I13" s="12">
        <v>3</v>
      </c>
      <c r="J13" s="12"/>
      <c r="K13" s="12"/>
      <c r="L13" s="12">
        <v>2580</v>
      </c>
      <c r="M13" s="12">
        <v>2</v>
      </c>
      <c r="N13" s="12"/>
      <c r="O13" s="12"/>
      <c r="P13" s="12">
        <v>2560</v>
      </c>
      <c r="Q13" s="12">
        <v>4</v>
      </c>
      <c r="R13" s="12"/>
      <c r="S13" s="12"/>
      <c r="T13" s="12"/>
      <c r="U13" s="12"/>
      <c r="V13" s="12">
        <v>1070</v>
      </c>
      <c r="W13" s="12">
        <v>3</v>
      </c>
      <c r="X13" s="12">
        <v>1180</v>
      </c>
      <c r="Y13" s="12">
        <v>2</v>
      </c>
      <c r="Z13" s="12"/>
      <c r="AA13" s="36"/>
    </row>
    <row r="14" spans="1:27" x14ac:dyDescent="0.25">
      <c r="A14" s="53">
        <f t="shared" si="0"/>
        <v>11</v>
      </c>
      <c r="B14" s="42">
        <v>1670</v>
      </c>
      <c r="C14" s="12">
        <v>3</v>
      </c>
      <c r="D14" s="12">
        <v>2870</v>
      </c>
      <c r="E14" s="12">
        <v>2</v>
      </c>
      <c r="F14" s="12">
        <v>2380</v>
      </c>
      <c r="G14" s="12">
        <v>2</v>
      </c>
      <c r="H14" s="12">
        <v>790</v>
      </c>
      <c r="I14" s="12">
        <v>1</v>
      </c>
      <c r="J14" s="12"/>
      <c r="K14" s="12"/>
      <c r="L14" s="12">
        <v>3260</v>
      </c>
      <c r="M14" s="12">
        <v>4</v>
      </c>
      <c r="N14" s="12"/>
      <c r="O14" s="12"/>
      <c r="P14" s="12">
        <v>1190</v>
      </c>
      <c r="Q14" s="12">
        <v>1</v>
      </c>
      <c r="R14" s="12"/>
      <c r="S14" s="12"/>
      <c r="T14" s="12"/>
      <c r="U14" s="12"/>
      <c r="V14" s="12">
        <v>1290</v>
      </c>
      <c r="W14" s="12">
        <v>1</v>
      </c>
      <c r="X14" s="12">
        <v>1090</v>
      </c>
      <c r="Y14" s="12">
        <v>1</v>
      </c>
      <c r="Z14" s="12"/>
      <c r="AA14" s="36"/>
    </row>
    <row r="15" spans="1:27" x14ac:dyDescent="0.25">
      <c r="A15" s="53">
        <f t="shared" si="0"/>
        <v>12</v>
      </c>
      <c r="B15" s="42"/>
      <c r="C15" s="12"/>
      <c r="D15" s="12"/>
      <c r="E15" s="12"/>
      <c r="F15" s="12">
        <v>1290</v>
      </c>
      <c r="G15" s="12">
        <v>1</v>
      </c>
      <c r="H15" s="12">
        <v>290</v>
      </c>
      <c r="I15" s="12">
        <v>1</v>
      </c>
      <c r="J15" s="12"/>
      <c r="K15" s="12"/>
      <c r="L15" s="12">
        <v>290</v>
      </c>
      <c r="M15" s="12">
        <v>1</v>
      </c>
      <c r="N15" s="12"/>
      <c r="O15" s="12"/>
      <c r="P15" s="12">
        <v>190</v>
      </c>
      <c r="Q15" s="12">
        <v>1</v>
      </c>
      <c r="R15" s="12"/>
      <c r="S15" s="12"/>
      <c r="T15" s="12"/>
      <c r="U15" s="12"/>
      <c r="V15" s="12">
        <v>690</v>
      </c>
      <c r="W15" s="12">
        <v>1</v>
      </c>
      <c r="X15" s="12">
        <v>1090</v>
      </c>
      <c r="Y15" s="12">
        <v>1</v>
      </c>
      <c r="Z15" s="12"/>
      <c r="AA15" s="36"/>
    </row>
    <row r="16" spans="1:27" x14ac:dyDescent="0.25">
      <c r="A16" s="53">
        <f t="shared" si="0"/>
        <v>13</v>
      </c>
      <c r="B16" s="42"/>
      <c r="C16" s="12"/>
      <c r="D16" s="12"/>
      <c r="E16" s="12"/>
      <c r="F16" s="12">
        <v>970</v>
      </c>
      <c r="G16" s="12">
        <v>4</v>
      </c>
      <c r="H16" s="12">
        <v>1140</v>
      </c>
      <c r="I16" s="12">
        <v>6</v>
      </c>
      <c r="J16" s="12"/>
      <c r="K16" s="12"/>
      <c r="L16" s="12">
        <v>1680</v>
      </c>
      <c r="M16" s="12">
        <v>2</v>
      </c>
      <c r="N16" s="12"/>
      <c r="O16" s="12"/>
      <c r="P16" s="12">
        <v>680</v>
      </c>
      <c r="Q16" s="12">
        <v>2</v>
      </c>
      <c r="R16" s="12"/>
      <c r="S16" s="12"/>
      <c r="T16" s="12"/>
      <c r="U16" s="12"/>
      <c r="V16" s="12">
        <v>490</v>
      </c>
      <c r="W16" s="12">
        <v>1</v>
      </c>
      <c r="X16" s="12">
        <v>1290</v>
      </c>
      <c r="Y16" s="12">
        <v>1</v>
      </c>
      <c r="Z16" s="12"/>
      <c r="AA16" s="36"/>
    </row>
    <row r="17" spans="1:29" x14ac:dyDescent="0.25">
      <c r="A17" s="53">
        <f t="shared" si="0"/>
        <v>14</v>
      </c>
      <c r="B17" s="42"/>
      <c r="C17" s="12"/>
      <c r="D17" s="12"/>
      <c r="E17" s="12"/>
      <c r="F17" s="12">
        <v>490</v>
      </c>
      <c r="G17" s="12">
        <v>1</v>
      </c>
      <c r="H17" s="12">
        <v>790</v>
      </c>
      <c r="I17" s="12">
        <v>1</v>
      </c>
      <c r="J17" s="12"/>
      <c r="K17" s="12"/>
      <c r="L17" s="12">
        <v>1480</v>
      </c>
      <c r="M17" s="12">
        <v>2</v>
      </c>
      <c r="N17" s="12"/>
      <c r="O17" s="12"/>
      <c r="P17" s="12">
        <v>7490</v>
      </c>
      <c r="Q17" s="12">
        <v>11</v>
      </c>
      <c r="R17" s="12"/>
      <c r="S17" s="12"/>
      <c r="T17" s="12"/>
      <c r="U17" s="12"/>
      <c r="V17" s="12">
        <v>690</v>
      </c>
      <c r="W17" s="12">
        <v>1</v>
      </c>
      <c r="X17" s="12">
        <v>4960</v>
      </c>
      <c r="Y17" s="12">
        <v>4</v>
      </c>
      <c r="Z17" s="12"/>
      <c r="AA17" s="36"/>
    </row>
    <row r="18" spans="1:29" x14ac:dyDescent="0.25">
      <c r="A18" s="53">
        <f t="shared" si="0"/>
        <v>15</v>
      </c>
      <c r="B18" s="42"/>
      <c r="C18" s="12"/>
      <c r="D18" s="12"/>
      <c r="E18" s="12"/>
      <c r="F18" s="12">
        <v>2870</v>
      </c>
      <c r="G18" s="12">
        <v>3</v>
      </c>
      <c r="H18" s="12">
        <v>1680</v>
      </c>
      <c r="I18" s="12">
        <v>2</v>
      </c>
      <c r="J18" s="12"/>
      <c r="K18" s="12"/>
      <c r="L18" s="12">
        <v>990</v>
      </c>
      <c r="M18" s="12">
        <v>1</v>
      </c>
      <c r="N18" s="12"/>
      <c r="O18" s="12"/>
      <c r="P18" s="12">
        <v>4570</v>
      </c>
      <c r="Q18" s="12">
        <v>25</v>
      </c>
      <c r="R18" s="12"/>
      <c r="S18" s="12"/>
      <c r="T18" s="12"/>
      <c r="U18" s="12"/>
      <c r="V18" s="12">
        <v>1760</v>
      </c>
      <c r="W18" s="12">
        <v>4</v>
      </c>
      <c r="X18" s="12">
        <v>1590</v>
      </c>
      <c r="Y18" s="12">
        <v>1</v>
      </c>
      <c r="Z18" s="12"/>
      <c r="AA18" s="36"/>
    </row>
    <row r="19" spans="1:29" x14ac:dyDescent="0.25">
      <c r="A19" s="53">
        <f t="shared" si="0"/>
        <v>16</v>
      </c>
      <c r="B19" s="42"/>
      <c r="C19" s="12"/>
      <c r="D19" s="12"/>
      <c r="E19" s="12"/>
      <c r="F19" s="12">
        <v>490</v>
      </c>
      <c r="G19" s="12">
        <v>1</v>
      </c>
      <c r="H19" s="12">
        <v>790</v>
      </c>
      <c r="I19" s="12">
        <v>1</v>
      </c>
      <c r="J19" s="12"/>
      <c r="K19" s="12"/>
      <c r="L19" s="12">
        <v>4200</v>
      </c>
      <c r="M19" s="12">
        <v>3</v>
      </c>
      <c r="N19" s="12"/>
      <c r="O19" s="12"/>
      <c r="P19" s="12">
        <v>290</v>
      </c>
      <c r="Q19" s="12">
        <v>1</v>
      </c>
      <c r="R19" s="12"/>
      <c r="S19" s="12"/>
      <c r="T19" s="12"/>
      <c r="U19" s="12"/>
      <c r="V19" s="12">
        <v>2280</v>
      </c>
      <c r="W19" s="12">
        <v>2</v>
      </c>
      <c r="X19" s="12">
        <v>2580</v>
      </c>
      <c r="Y19" s="12">
        <v>2</v>
      </c>
      <c r="Z19" s="12"/>
      <c r="AA19" s="36"/>
    </row>
    <row r="20" spans="1:29" x14ac:dyDescent="0.25">
      <c r="A20" s="53">
        <f t="shared" si="0"/>
        <v>17</v>
      </c>
      <c r="B20" s="42"/>
      <c r="C20" s="12"/>
      <c r="D20" s="12"/>
      <c r="E20" s="12"/>
      <c r="F20" s="12">
        <v>1480</v>
      </c>
      <c r="G20" s="12">
        <v>2</v>
      </c>
      <c r="H20" s="12">
        <v>790</v>
      </c>
      <c r="I20" s="12">
        <v>1</v>
      </c>
      <c r="J20" s="12"/>
      <c r="K20" s="12"/>
      <c r="L20" s="12">
        <v>1590</v>
      </c>
      <c r="M20" s="12">
        <v>1</v>
      </c>
      <c r="N20" s="12"/>
      <c r="O20" s="12"/>
      <c r="P20" s="12"/>
      <c r="Q20" s="12"/>
      <c r="R20" s="12"/>
      <c r="S20" s="12"/>
      <c r="T20" s="12"/>
      <c r="U20" s="12"/>
      <c r="V20" s="12">
        <v>1460</v>
      </c>
      <c r="W20" s="12">
        <v>6</v>
      </c>
      <c r="X20" s="12">
        <v>3070</v>
      </c>
      <c r="Y20" s="12">
        <v>3</v>
      </c>
      <c r="Z20" s="12"/>
      <c r="AA20" s="36"/>
    </row>
    <row r="21" spans="1:29" x14ac:dyDescent="0.25">
      <c r="A21" s="53">
        <f t="shared" si="0"/>
        <v>18</v>
      </c>
      <c r="B21" s="42"/>
      <c r="C21" s="12"/>
      <c r="D21" s="12"/>
      <c r="E21" s="12"/>
      <c r="F21" s="12">
        <v>4060</v>
      </c>
      <c r="G21" s="12">
        <v>4</v>
      </c>
      <c r="H21" s="12">
        <v>1470</v>
      </c>
      <c r="I21" s="12">
        <v>3</v>
      </c>
      <c r="J21" s="12"/>
      <c r="K21" s="12"/>
      <c r="L21" s="12">
        <v>590</v>
      </c>
      <c r="M21" s="12">
        <v>1</v>
      </c>
      <c r="N21" s="12"/>
      <c r="O21" s="12"/>
      <c r="P21" s="12"/>
      <c r="Q21" s="12"/>
      <c r="R21" s="12"/>
      <c r="S21" s="12"/>
      <c r="T21" s="12"/>
      <c r="U21" s="12"/>
      <c r="V21" s="12">
        <v>3270</v>
      </c>
      <c r="W21" s="12">
        <v>8</v>
      </c>
      <c r="X21" s="12">
        <v>490</v>
      </c>
      <c r="Y21" s="12">
        <v>1</v>
      </c>
      <c r="Z21" s="12"/>
      <c r="AA21" s="36"/>
    </row>
    <row r="22" spans="1:29" x14ac:dyDescent="0.25">
      <c r="A22" s="53">
        <f t="shared" si="0"/>
        <v>19</v>
      </c>
      <c r="B22" s="42"/>
      <c r="C22" s="12"/>
      <c r="D22" s="12"/>
      <c r="E22" s="12"/>
      <c r="F22" s="12">
        <v>1180</v>
      </c>
      <c r="G22" s="12">
        <v>2</v>
      </c>
      <c r="H22" s="12">
        <v>1580</v>
      </c>
      <c r="I22" s="12">
        <v>2</v>
      </c>
      <c r="J22" s="12"/>
      <c r="K22" s="12"/>
      <c r="L22" s="12">
        <v>590</v>
      </c>
      <c r="M22" s="12">
        <v>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>
        <v>590</v>
      </c>
      <c r="Y22" s="12">
        <v>1</v>
      </c>
      <c r="Z22" s="12"/>
      <c r="AA22" s="36"/>
    </row>
    <row r="23" spans="1:29" x14ac:dyDescent="0.25">
      <c r="A23" s="53">
        <f t="shared" si="0"/>
        <v>20</v>
      </c>
      <c r="B23" s="42"/>
      <c r="C23" s="12"/>
      <c r="D23" s="12"/>
      <c r="E23" s="12"/>
      <c r="F23" s="12">
        <v>3740</v>
      </c>
      <c r="G23" s="12">
        <v>3</v>
      </c>
      <c r="H23" s="12"/>
      <c r="I23" s="12"/>
      <c r="J23" s="12"/>
      <c r="K23" s="12"/>
      <c r="L23" s="12">
        <v>790</v>
      </c>
      <c r="M23" s="12">
        <v>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490</v>
      </c>
      <c r="Y23" s="12">
        <v>1</v>
      </c>
      <c r="Z23" s="12"/>
      <c r="AA23" s="36"/>
    </row>
    <row r="24" spans="1:29" x14ac:dyDescent="0.25">
      <c r="A24" s="53">
        <f t="shared" si="0"/>
        <v>21</v>
      </c>
      <c r="B24" s="42"/>
      <c r="C24" s="12"/>
      <c r="D24" s="12"/>
      <c r="E24" s="12"/>
      <c r="F24" s="12">
        <v>5640</v>
      </c>
      <c r="G24" s="12">
        <v>6</v>
      </c>
      <c r="H24" s="12"/>
      <c r="I24" s="12"/>
      <c r="J24" s="12"/>
      <c r="K24" s="12"/>
      <c r="L24" s="12">
        <v>790</v>
      </c>
      <c r="M24" s="12">
        <v>1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>
        <v>2070</v>
      </c>
      <c r="Y24" s="12">
        <v>3</v>
      </c>
      <c r="Z24" s="12"/>
      <c r="AA24" s="36"/>
    </row>
    <row r="25" spans="1:29" x14ac:dyDescent="0.25">
      <c r="A25" s="53">
        <v>22</v>
      </c>
      <c r="B25" s="42"/>
      <c r="C25" s="12"/>
      <c r="D25" s="12"/>
      <c r="E25" s="12"/>
      <c r="F25" s="12">
        <v>4140</v>
      </c>
      <c r="G25" s="12">
        <v>6</v>
      </c>
      <c r="H25" s="12"/>
      <c r="I25" s="12"/>
      <c r="J25" s="12"/>
      <c r="K25" s="12"/>
      <c r="L25" s="12">
        <v>890</v>
      </c>
      <c r="M25" s="12">
        <v>1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>
        <v>490</v>
      </c>
      <c r="Y25" s="12">
        <v>1</v>
      </c>
      <c r="Z25" s="12"/>
      <c r="AA25" s="36"/>
    </row>
    <row r="26" spans="1:29" x14ac:dyDescent="0.25">
      <c r="A26" s="53">
        <v>23</v>
      </c>
      <c r="B26" s="42"/>
      <c r="C26" s="12"/>
      <c r="D26" s="12"/>
      <c r="E26" s="12"/>
      <c r="F26" s="12">
        <v>1090</v>
      </c>
      <c r="G26" s="12">
        <v>1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1380</v>
      </c>
      <c r="Y26" s="12">
        <v>2</v>
      </c>
      <c r="Z26" s="12"/>
      <c r="AA26" s="36"/>
    </row>
    <row r="27" spans="1:29" x14ac:dyDescent="0.25">
      <c r="A27" s="53">
        <v>24</v>
      </c>
      <c r="B27" s="42"/>
      <c r="C27" s="12"/>
      <c r="D27" s="12"/>
      <c r="E27" s="12"/>
      <c r="F27" s="12">
        <v>1290</v>
      </c>
      <c r="G27" s="12">
        <v>1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1470</v>
      </c>
      <c r="Y27" s="12">
        <v>3</v>
      </c>
      <c r="Z27" s="12"/>
      <c r="AA27" s="36"/>
    </row>
    <row r="28" spans="1:29" x14ac:dyDescent="0.25">
      <c r="A28" s="53">
        <v>25</v>
      </c>
      <c r="B28" s="42"/>
      <c r="C28" s="12"/>
      <c r="D28" s="12"/>
      <c r="E28" s="12"/>
      <c r="F28" s="12">
        <v>980</v>
      </c>
      <c r="G28" s="12">
        <v>2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>
        <v>1470</v>
      </c>
      <c r="Y28" s="12">
        <v>3</v>
      </c>
      <c r="Z28" s="12"/>
      <c r="AA28" s="36"/>
      <c r="AC28">
        <f>5670-1470</f>
        <v>4200</v>
      </c>
    </row>
    <row r="29" spans="1:29" x14ac:dyDescent="0.25">
      <c r="A29" s="53">
        <f t="shared" si="0"/>
        <v>26</v>
      </c>
      <c r="B29" s="4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36"/>
    </row>
    <row r="30" spans="1:29" x14ac:dyDescent="0.25">
      <c r="A30" s="53">
        <f t="shared" si="0"/>
        <v>27</v>
      </c>
      <c r="B30" s="4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36"/>
    </row>
    <row r="31" spans="1:29" x14ac:dyDescent="0.25">
      <c r="A31" s="53">
        <f t="shared" si="0"/>
        <v>28</v>
      </c>
      <c r="B31" s="4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36"/>
    </row>
    <row r="32" spans="1:29" x14ac:dyDescent="0.25">
      <c r="A32" s="53">
        <f t="shared" si="0"/>
        <v>29</v>
      </c>
      <c r="B32" s="4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36"/>
    </row>
    <row r="33" spans="1:28" x14ac:dyDescent="0.25">
      <c r="A33" s="53">
        <f t="shared" si="0"/>
        <v>30</v>
      </c>
      <c r="B33" s="4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36"/>
    </row>
    <row r="34" spans="1:28" x14ac:dyDescent="0.25">
      <c r="A34" s="53">
        <f t="shared" si="0"/>
        <v>31</v>
      </c>
      <c r="B34" s="4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36"/>
    </row>
    <row r="35" spans="1:28" ht="15.75" thickBot="1" x14ac:dyDescent="0.3">
      <c r="A35" s="53">
        <f t="shared" si="0"/>
        <v>32</v>
      </c>
      <c r="B35" s="43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8"/>
    </row>
    <row r="36" spans="1:28" ht="15.75" thickBot="1" x14ac:dyDescent="0.3">
      <c r="A36" s="41"/>
      <c r="B36" s="39">
        <f>SUM(B4:B35)</f>
        <v>9460</v>
      </c>
      <c r="C36" s="39">
        <f t="shared" ref="C36:AA36" si="1">SUM(C4:C35)</f>
        <v>16</v>
      </c>
      <c r="D36" s="39">
        <f t="shared" si="1"/>
        <v>17210</v>
      </c>
      <c r="E36" s="39">
        <f t="shared" si="1"/>
        <v>18</v>
      </c>
      <c r="F36" s="39">
        <f t="shared" si="1"/>
        <v>60270</v>
      </c>
      <c r="G36" s="39">
        <f t="shared" si="1"/>
        <v>69</v>
      </c>
      <c r="H36" s="39">
        <f t="shared" si="1"/>
        <v>31410</v>
      </c>
      <c r="I36" s="39">
        <f t="shared" si="1"/>
        <v>48</v>
      </c>
      <c r="J36" s="39">
        <f t="shared" si="1"/>
        <v>8890</v>
      </c>
      <c r="K36" s="39">
        <f t="shared" si="1"/>
        <v>11</v>
      </c>
      <c r="L36" s="39">
        <f t="shared" si="1"/>
        <v>35340</v>
      </c>
      <c r="M36" s="39">
        <f t="shared" si="1"/>
        <v>39</v>
      </c>
      <c r="N36" s="39">
        <f t="shared" si="1"/>
        <v>0</v>
      </c>
      <c r="O36" s="39">
        <f t="shared" si="1"/>
        <v>0</v>
      </c>
      <c r="P36" s="39">
        <f t="shared" si="1"/>
        <v>33360</v>
      </c>
      <c r="Q36" s="39">
        <f t="shared" si="1"/>
        <v>81</v>
      </c>
      <c r="R36" s="39">
        <f t="shared" si="1"/>
        <v>0</v>
      </c>
      <c r="S36" s="39">
        <f t="shared" si="1"/>
        <v>0</v>
      </c>
      <c r="T36" s="39">
        <f t="shared" si="1"/>
        <v>13960</v>
      </c>
      <c r="U36" s="39">
        <f t="shared" si="1"/>
        <v>24</v>
      </c>
      <c r="V36" s="39">
        <f t="shared" si="1"/>
        <v>34330</v>
      </c>
      <c r="W36" s="39">
        <f t="shared" si="1"/>
        <v>60</v>
      </c>
      <c r="X36" s="39">
        <f t="shared" si="1"/>
        <v>45400</v>
      </c>
      <c r="Y36" s="39">
        <f t="shared" si="1"/>
        <v>60</v>
      </c>
      <c r="Z36" s="39">
        <f t="shared" si="1"/>
        <v>0</v>
      </c>
      <c r="AA36" s="39">
        <f t="shared" si="1"/>
        <v>0</v>
      </c>
      <c r="AB36" s="54">
        <f>AA36+Y36+W36+U36+S36+Q36+O36+M36+K36+I36+G36+E36+C36</f>
        <v>426</v>
      </c>
    </row>
    <row r="39" spans="1:28" x14ac:dyDescent="0.25">
      <c r="B39" t="s">
        <v>32</v>
      </c>
      <c r="C39">
        <f>B36+D36+F36+H36+J36+C38+L36+N36+P36+R36+T36+V36+X36+Z36</f>
        <v>289630</v>
      </c>
      <c r="F39">
        <f>194860-C39</f>
        <v>-94770</v>
      </c>
    </row>
    <row r="40" spans="1:28" x14ac:dyDescent="0.25">
      <c r="B40" t="s">
        <v>33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zoomScale="75" zoomScaleNormal="75" workbookViewId="0">
      <pane ySplit="3" topLeftCell="A4" activePane="bottomLeft" state="frozen"/>
      <selection pane="bottomLeft" sqref="A1:XFD1048576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8.28515625" customWidth="1"/>
    <col min="4" max="4" width="8.28515625" bestFit="1" customWidth="1"/>
    <col min="5" max="5" width="4.5703125" bestFit="1" customWidth="1"/>
    <col min="6" max="6" width="6.7109375" bestFit="1" customWidth="1"/>
    <col min="7" max="7" width="4.5703125" bestFit="1" customWidth="1"/>
    <col min="8" max="8" width="8.28515625" bestFit="1" customWidth="1"/>
    <col min="9" max="9" width="4.5703125" bestFit="1" customWidth="1"/>
    <col min="10" max="10" width="8.28515625" bestFit="1" customWidth="1"/>
    <col min="11" max="11" width="4.5703125" bestFit="1" customWidth="1"/>
    <col min="12" max="12" width="8.28515625" bestFit="1" customWidth="1"/>
    <col min="13" max="13" width="4.5703125" bestFit="1" customWidth="1"/>
    <col min="14" max="14" width="9.42578125" customWidth="1"/>
    <col min="15" max="15" width="4.5703125" bestFit="1" customWidth="1"/>
    <col min="16" max="16" width="8.7109375" bestFit="1" customWidth="1"/>
    <col min="17" max="17" width="5.42578125" bestFit="1" customWidth="1"/>
    <col min="18" max="18" width="8.28515625" bestFit="1" customWidth="1"/>
    <col min="19" max="19" width="4.5703125" bestFit="1" customWidth="1"/>
    <col min="20" max="20" width="6.7109375" customWidth="1"/>
    <col min="21" max="21" width="4.5703125" bestFit="1" customWidth="1"/>
    <col min="22" max="22" width="8.28515625" bestFit="1" customWidth="1"/>
    <col min="23" max="23" width="4.5703125" bestFit="1" customWidth="1"/>
    <col min="24" max="24" width="8.28515625" bestFit="1" customWidth="1"/>
    <col min="25" max="25" width="4.5703125" bestFit="1" customWidth="1"/>
    <col min="26" max="26" width="8.7109375" bestFit="1" customWidth="1"/>
    <col min="27" max="27" width="4.5703125" bestFit="1" customWidth="1"/>
    <col min="28" max="28" width="5.28515625" customWidth="1"/>
    <col min="29" max="29" width="6.85546875" customWidth="1"/>
  </cols>
  <sheetData>
    <row r="1" spans="1:27" ht="29.25" thickBot="1" x14ac:dyDescent="0.5">
      <c r="A1" s="150" t="s">
        <v>31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x14ac:dyDescent="0.25">
      <c r="A2" s="148" t="s">
        <v>30</v>
      </c>
      <c r="B2" s="151" t="s">
        <v>11</v>
      </c>
      <c r="C2" s="146"/>
      <c r="D2" s="146" t="s">
        <v>12</v>
      </c>
      <c r="E2" s="146"/>
      <c r="F2" s="146" t="s">
        <v>13</v>
      </c>
      <c r="G2" s="146"/>
      <c r="H2" s="146" t="s">
        <v>22</v>
      </c>
      <c r="I2" s="146"/>
      <c r="J2" s="146" t="s">
        <v>14</v>
      </c>
      <c r="K2" s="146"/>
      <c r="L2" s="146" t="s">
        <v>15</v>
      </c>
      <c r="M2" s="146"/>
      <c r="N2" s="146" t="s">
        <v>17</v>
      </c>
      <c r="O2" s="146"/>
      <c r="P2" s="146" t="s">
        <v>16</v>
      </c>
      <c r="Q2" s="146"/>
      <c r="R2" s="146" t="s">
        <v>18</v>
      </c>
      <c r="S2" s="146"/>
      <c r="T2" s="146" t="s">
        <v>19</v>
      </c>
      <c r="U2" s="146"/>
      <c r="V2" s="146" t="s">
        <v>21</v>
      </c>
      <c r="W2" s="146"/>
      <c r="X2" s="146" t="s">
        <v>20</v>
      </c>
      <c r="Y2" s="146"/>
      <c r="Z2" s="146" t="s">
        <v>24</v>
      </c>
      <c r="AA2" s="147"/>
    </row>
    <row r="3" spans="1:27" ht="15.75" thickBot="1" x14ac:dyDescent="0.3">
      <c r="A3" s="149"/>
      <c r="B3" s="48" t="s">
        <v>28</v>
      </c>
      <c r="C3" s="49" t="s">
        <v>29</v>
      </c>
      <c r="D3" s="49" t="s">
        <v>28</v>
      </c>
      <c r="E3" s="49" t="s">
        <v>29</v>
      </c>
      <c r="F3" s="49" t="s">
        <v>28</v>
      </c>
      <c r="G3" s="49" t="s">
        <v>29</v>
      </c>
      <c r="H3" s="49" t="s">
        <v>28</v>
      </c>
      <c r="I3" s="49" t="s">
        <v>29</v>
      </c>
      <c r="J3" s="49" t="s">
        <v>28</v>
      </c>
      <c r="K3" s="49" t="s">
        <v>29</v>
      </c>
      <c r="L3" s="49" t="s">
        <v>28</v>
      </c>
      <c r="M3" s="49" t="s">
        <v>29</v>
      </c>
      <c r="N3" s="49" t="s">
        <v>28</v>
      </c>
      <c r="O3" s="49" t="s">
        <v>29</v>
      </c>
      <c r="P3" s="49" t="s">
        <v>28</v>
      </c>
      <c r="Q3" s="49" t="s">
        <v>29</v>
      </c>
      <c r="R3" s="49" t="s">
        <v>28</v>
      </c>
      <c r="S3" s="49" t="s">
        <v>29</v>
      </c>
      <c r="T3" s="49" t="s">
        <v>28</v>
      </c>
      <c r="U3" s="49" t="s">
        <v>29</v>
      </c>
      <c r="V3" s="49" t="s">
        <v>28</v>
      </c>
      <c r="W3" s="49" t="s">
        <v>29</v>
      </c>
      <c r="X3" s="49" t="s">
        <v>28</v>
      </c>
      <c r="Y3" s="49" t="s">
        <v>29</v>
      </c>
      <c r="Z3" s="49" t="s">
        <v>28</v>
      </c>
      <c r="AA3" s="50" t="s">
        <v>29</v>
      </c>
    </row>
    <row r="4" spans="1:27" x14ac:dyDescent="0.25">
      <c r="A4" s="52">
        <v>1</v>
      </c>
      <c r="B4" s="45">
        <v>1470</v>
      </c>
      <c r="C4" s="46">
        <v>3</v>
      </c>
      <c r="D4" s="59">
        <v>3060</v>
      </c>
      <c r="E4" s="46">
        <v>4</v>
      </c>
      <c r="F4" s="46"/>
      <c r="G4" s="46"/>
      <c r="H4" s="59">
        <v>100</v>
      </c>
      <c r="I4" s="46">
        <v>1</v>
      </c>
      <c r="J4" s="59">
        <v>1290</v>
      </c>
      <c r="K4" s="46">
        <v>1</v>
      </c>
      <c r="L4" s="59">
        <v>290</v>
      </c>
      <c r="M4" s="46">
        <v>1</v>
      </c>
      <c r="N4" s="59">
        <v>1060</v>
      </c>
      <c r="O4" s="46">
        <v>4</v>
      </c>
      <c r="P4" s="59">
        <v>380</v>
      </c>
      <c r="Q4" s="46">
        <v>2</v>
      </c>
      <c r="R4" s="59">
        <v>290</v>
      </c>
      <c r="S4" s="46">
        <v>1</v>
      </c>
      <c r="T4" s="12">
        <v>510</v>
      </c>
      <c r="U4" s="12">
        <v>4</v>
      </c>
      <c r="V4" s="59">
        <v>2460</v>
      </c>
      <c r="W4" s="46">
        <v>4</v>
      </c>
      <c r="X4" s="59">
        <v>1180</v>
      </c>
      <c r="Y4" s="46">
        <v>2</v>
      </c>
      <c r="Z4" s="59">
        <v>3070</v>
      </c>
      <c r="AA4" s="47">
        <v>3</v>
      </c>
    </row>
    <row r="5" spans="1:27" x14ac:dyDescent="0.25">
      <c r="A5" s="53">
        <f>A4+1</f>
        <v>2</v>
      </c>
      <c r="B5" s="42">
        <v>690</v>
      </c>
      <c r="C5" s="12">
        <v>1</v>
      </c>
      <c r="D5" s="56">
        <f>5690-130</f>
        <v>5560</v>
      </c>
      <c r="E5" s="12">
        <v>12</v>
      </c>
      <c r="F5" s="12"/>
      <c r="G5" s="12"/>
      <c r="H5" s="56">
        <v>490</v>
      </c>
      <c r="I5" s="12">
        <v>1</v>
      </c>
      <c r="J5" s="56">
        <v>890</v>
      </c>
      <c r="K5" s="12">
        <v>1</v>
      </c>
      <c r="L5" s="56">
        <v>590</v>
      </c>
      <c r="M5" s="12">
        <v>2</v>
      </c>
      <c r="N5" s="56">
        <v>180</v>
      </c>
      <c r="O5" s="12">
        <v>2</v>
      </c>
      <c r="P5" s="56">
        <v>980</v>
      </c>
      <c r="Q5" s="12">
        <v>2</v>
      </c>
      <c r="R5" s="56">
        <v>3100</v>
      </c>
      <c r="S5" s="12">
        <v>9</v>
      </c>
      <c r="T5" s="12">
        <v>290</v>
      </c>
      <c r="U5" s="12">
        <v>1</v>
      </c>
      <c r="V5" s="56">
        <v>690</v>
      </c>
      <c r="W5" s="12">
        <v>1</v>
      </c>
      <c r="X5" s="56">
        <v>2640</v>
      </c>
      <c r="Y5" s="12">
        <v>6</v>
      </c>
      <c r="Z5" s="56">
        <v>590</v>
      </c>
      <c r="AA5" s="36">
        <v>1</v>
      </c>
    </row>
    <row r="6" spans="1:27" x14ac:dyDescent="0.25">
      <c r="A6" s="53">
        <f t="shared" ref="A6:A35" si="0">A5+1</f>
        <v>3</v>
      </c>
      <c r="B6" s="42">
        <v>2080</v>
      </c>
      <c r="C6" s="12">
        <v>2</v>
      </c>
      <c r="D6" s="56">
        <v>1980</v>
      </c>
      <c r="E6" s="12">
        <v>2</v>
      </c>
      <c r="F6" s="12"/>
      <c r="G6" s="12"/>
      <c r="H6" s="56">
        <v>1590</v>
      </c>
      <c r="I6" s="12">
        <v>1</v>
      </c>
      <c r="J6" s="56">
        <v>580</v>
      </c>
      <c r="K6" s="12">
        <v>2</v>
      </c>
      <c r="L6" s="56">
        <v>690</v>
      </c>
      <c r="M6" s="12">
        <v>1</v>
      </c>
      <c r="N6" s="56">
        <v>570</v>
      </c>
      <c r="O6" s="12">
        <v>3</v>
      </c>
      <c r="P6" s="56">
        <v>690</v>
      </c>
      <c r="Q6" s="12">
        <v>1</v>
      </c>
      <c r="R6" s="56">
        <v>6490</v>
      </c>
      <c r="S6" s="12">
        <v>11</v>
      </c>
      <c r="T6" s="12">
        <v>1920</v>
      </c>
      <c r="U6" s="12">
        <v>4</v>
      </c>
      <c r="V6" s="56">
        <v>580</v>
      </c>
      <c r="W6" s="12">
        <v>2</v>
      </c>
      <c r="X6" s="56">
        <v>1780</v>
      </c>
      <c r="Y6" s="12">
        <v>2</v>
      </c>
      <c r="Z6" s="56">
        <v>2280</v>
      </c>
      <c r="AA6" s="36">
        <v>1</v>
      </c>
    </row>
    <row r="7" spans="1:27" x14ac:dyDescent="0.25">
      <c r="A7" s="53">
        <f t="shared" si="0"/>
        <v>4</v>
      </c>
      <c r="B7" s="42">
        <v>490</v>
      </c>
      <c r="C7" s="12">
        <v>1</v>
      </c>
      <c r="D7" s="56">
        <v>3660</v>
      </c>
      <c r="E7" s="12">
        <v>4</v>
      </c>
      <c r="F7" s="12"/>
      <c r="G7" s="12"/>
      <c r="H7" s="56">
        <v>680</v>
      </c>
      <c r="I7" s="12">
        <v>2</v>
      </c>
      <c r="J7" s="56">
        <v>1150</v>
      </c>
      <c r="K7" s="12">
        <v>9</v>
      </c>
      <c r="L7" s="56">
        <v>790</v>
      </c>
      <c r="M7" s="12">
        <v>1</v>
      </c>
      <c r="N7" s="56">
        <v>1190</v>
      </c>
      <c r="O7" s="12">
        <v>1</v>
      </c>
      <c r="P7" s="56">
        <v>2460</v>
      </c>
      <c r="Q7" s="12">
        <v>4</v>
      </c>
      <c r="R7" s="56">
        <v>1080</v>
      </c>
      <c r="S7" s="12">
        <v>2</v>
      </c>
      <c r="T7" s="12">
        <v>1990</v>
      </c>
      <c r="U7" s="12">
        <v>5</v>
      </c>
      <c r="V7" s="56">
        <v>3590</v>
      </c>
      <c r="W7" s="12">
        <v>11</v>
      </c>
      <c r="X7" s="56">
        <v>980</v>
      </c>
      <c r="Y7" s="12">
        <v>2</v>
      </c>
      <c r="Z7" s="56">
        <v>1880</v>
      </c>
      <c r="AA7" s="36">
        <v>2</v>
      </c>
    </row>
    <row r="8" spans="1:27" x14ac:dyDescent="0.25">
      <c r="A8" s="53">
        <f t="shared" si="0"/>
        <v>5</v>
      </c>
      <c r="B8" s="42">
        <v>1780</v>
      </c>
      <c r="C8" s="12">
        <v>2</v>
      </c>
      <c r="D8" s="56">
        <v>1090</v>
      </c>
      <c r="E8" s="12">
        <v>1</v>
      </c>
      <c r="F8" s="12"/>
      <c r="G8" s="12"/>
      <c r="H8" s="56">
        <v>1970</v>
      </c>
      <c r="I8" s="12">
        <v>3</v>
      </c>
      <c r="J8" s="56">
        <v>6700</v>
      </c>
      <c r="K8" s="12">
        <v>10</v>
      </c>
      <c r="L8" s="56">
        <v>1790</v>
      </c>
      <c r="M8" s="12">
        <v>1</v>
      </c>
      <c r="N8" s="56">
        <v>2560</v>
      </c>
      <c r="O8" s="12">
        <v>14</v>
      </c>
      <c r="P8" s="56">
        <v>780</v>
      </c>
      <c r="Q8" s="12">
        <v>2</v>
      </c>
      <c r="R8" s="56">
        <v>1280</v>
      </c>
      <c r="S8" s="12">
        <v>2</v>
      </c>
      <c r="T8" s="12">
        <v>1870</v>
      </c>
      <c r="U8" s="12">
        <v>3</v>
      </c>
      <c r="V8" s="56">
        <v>1170</v>
      </c>
      <c r="W8" s="12">
        <v>3</v>
      </c>
      <c r="X8" s="56">
        <v>1580</v>
      </c>
      <c r="Y8" s="12">
        <v>2</v>
      </c>
      <c r="Z8" s="56">
        <v>6150</v>
      </c>
      <c r="AA8" s="36">
        <v>5</v>
      </c>
    </row>
    <row r="9" spans="1:27" x14ac:dyDescent="0.25">
      <c r="A9" s="53">
        <f t="shared" si="0"/>
        <v>6</v>
      </c>
      <c r="B9" s="42">
        <v>1290</v>
      </c>
      <c r="C9" s="12">
        <v>1</v>
      </c>
      <c r="D9" s="56"/>
      <c r="E9" s="12"/>
      <c r="F9" s="12"/>
      <c r="G9" s="12"/>
      <c r="H9" s="56">
        <v>1870</v>
      </c>
      <c r="I9" s="12">
        <v>3</v>
      </c>
      <c r="J9" s="56">
        <v>1090</v>
      </c>
      <c r="K9" s="12">
        <v>1</v>
      </c>
      <c r="L9" s="56">
        <v>990</v>
      </c>
      <c r="M9" s="12">
        <v>1</v>
      </c>
      <c r="N9" s="56">
        <v>1090</v>
      </c>
      <c r="O9" s="12">
        <v>1</v>
      </c>
      <c r="P9" s="56">
        <v>890</v>
      </c>
      <c r="Q9" s="12">
        <v>1</v>
      </c>
      <c r="R9" s="56">
        <v>3100</v>
      </c>
      <c r="S9" s="12">
        <v>9</v>
      </c>
      <c r="T9" s="12">
        <v>3460</v>
      </c>
      <c r="U9" s="12">
        <v>3</v>
      </c>
      <c r="V9" s="56">
        <v>1290</v>
      </c>
      <c r="W9" s="12">
        <v>1</v>
      </c>
      <c r="X9" s="56">
        <v>980</v>
      </c>
      <c r="Y9" s="12">
        <v>2</v>
      </c>
      <c r="Z9" s="56">
        <v>1470</v>
      </c>
      <c r="AA9" s="36">
        <v>3</v>
      </c>
    </row>
    <row r="10" spans="1:27" x14ac:dyDescent="0.25">
      <c r="A10" s="53">
        <f t="shared" si="0"/>
        <v>7</v>
      </c>
      <c r="B10" s="42">
        <v>990</v>
      </c>
      <c r="C10" s="12">
        <v>1</v>
      </c>
      <c r="D10" s="56"/>
      <c r="E10" s="12"/>
      <c r="F10" s="12"/>
      <c r="G10" s="12"/>
      <c r="H10" s="56">
        <v>1780</v>
      </c>
      <c r="I10" s="12">
        <v>2</v>
      </c>
      <c r="J10" s="56"/>
      <c r="K10" s="12"/>
      <c r="L10" s="56">
        <v>1280</v>
      </c>
      <c r="M10" s="12">
        <v>2</v>
      </c>
      <c r="N10" s="56">
        <v>1680</v>
      </c>
      <c r="O10" s="51">
        <v>2</v>
      </c>
      <c r="P10" s="56">
        <v>590</v>
      </c>
      <c r="Q10" s="12">
        <v>1</v>
      </c>
      <c r="R10" s="56">
        <v>1920</v>
      </c>
      <c r="S10" s="12">
        <v>5</v>
      </c>
      <c r="T10" s="12">
        <v>580</v>
      </c>
      <c r="U10" s="12">
        <v>2</v>
      </c>
      <c r="V10" s="56">
        <v>390</v>
      </c>
      <c r="W10" s="12">
        <v>1</v>
      </c>
      <c r="X10" s="56">
        <v>1730</v>
      </c>
      <c r="Y10" s="12">
        <v>2</v>
      </c>
      <c r="Z10" s="56">
        <v>4360</v>
      </c>
      <c r="AA10" s="36">
        <v>4</v>
      </c>
    </row>
    <row r="11" spans="1:27" x14ac:dyDescent="0.25">
      <c r="A11" s="53">
        <f t="shared" si="0"/>
        <v>8</v>
      </c>
      <c r="B11" s="60">
        <v>1490</v>
      </c>
      <c r="C11" s="12">
        <v>1</v>
      </c>
      <c r="D11" s="56"/>
      <c r="E11" s="12"/>
      <c r="F11" s="12"/>
      <c r="G11" s="12"/>
      <c r="H11" s="56">
        <v>1490</v>
      </c>
      <c r="I11" s="12">
        <v>1</v>
      </c>
      <c r="J11" s="56"/>
      <c r="K11" s="12"/>
      <c r="L11" s="56">
        <v>840</v>
      </c>
      <c r="M11" s="12">
        <v>1</v>
      </c>
      <c r="N11" s="56">
        <v>6710</v>
      </c>
      <c r="O11" s="12">
        <v>9</v>
      </c>
      <c r="P11" s="56">
        <v>290</v>
      </c>
      <c r="Q11" s="12">
        <v>1</v>
      </c>
      <c r="R11" s="56">
        <v>580</v>
      </c>
      <c r="S11" s="12">
        <v>2</v>
      </c>
      <c r="T11" s="12">
        <v>860</v>
      </c>
      <c r="U11" s="12">
        <v>2</v>
      </c>
      <c r="V11" s="56">
        <v>890</v>
      </c>
      <c r="W11" s="12">
        <v>1</v>
      </c>
      <c r="X11" s="56">
        <v>3460</v>
      </c>
      <c r="Y11" s="12">
        <v>4</v>
      </c>
      <c r="Z11" s="56">
        <v>2580</v>
      </c>
      <c r="AA11" s="36">
        <v>2</v>
      </c>
    </row>
    <row r="12" spans="1:27" x14ac:dyDescent="0.25">
      <c r="A12" s="53">
        <f t="shared" si="0"/>
        <v>9</v>
      </c>
      <c r="B12" s="60">
        <v>1780</v>
      </c>
      <c r="C12" s="12">
        <v>2</v>
      </c>
      <c r="D12" s="56"/>
      <c r="E12" s="12"/>
      <c r="F12" s="12"/>
      <c r="G12" s="12"/>
      <c r="H12" s="56">
        <v>490</v>
      </c>
      <c r="I12" s="12">
        <v>1</v>
      </c>
      <c r="J12" s="56"/>
      <c r="K12" s="12"/>
      <c r="L12" s="56">
        <v>580</v>
      </c>
      <c r="M12" s="12">
        <v>2</v>
      </c>
      <c r="N12" s="56">
        <v>1580</v>
      </c>
      <c r="O12" s="12">
        <v>2</v>
      </c>
      <c r="P12" s="56">
        <v>690</v>
      </c>
      <c r="Q12" s="12">
        <v>1</v>
      </c>
      <c r="R12" s="56">
        <v>190</v>
      </c>
      <c r="S12" s="12">
        <v>1</v>
      </c>
      <c r="T12" s="12"/>
      <c r="U12" s="12"/>
      <c r="V12" s="56">
        <v>520</v>
      </c>
      <c r="W12" s="12">
        <v>3</v>
      </c>
      <c r="X12" s="56">
        <v>2580</v>
      </c>
      <c r="Y12" s="12">
        <v>2</v>
      </c>
      <c r="Z12" s="56">
        <v>3470</v>
      </c>
      <c r="AA12" s="36">
        <v>3</v>
      </c>
    </row>
    <row r="13" spans="1:27" x14ac:dyDescent="0.25">
      <c r="A13" s="53">
        <f t="shared" si="0"/>
        <v>10</v>
      </c>
      <c r="B13" s="60">
        <v>1470</v>
      </c>
      <c r="C13" s="12">
        <v>3</v>
      </c>
      <c r="D13" s="56"/>
      <c r="E13" s="12"/>
      <c r="F13" s="12"/>
      <c r="G13" s="12"/>
      <c r="H13" s="56">
        <v>1380</v>
      </c>
      <c r="I13" s="12">
        <v>2</v>
      </c>
      <c r="J13" s="56"/>
      <c r="K13" s="12"/>
      <c r="L13" s="56">
        <v>990</v>
      </c>
      <c r="M13" s="12">
        <v>1</v>
      </c>
      <c r="N13" s="56">
        <v>2970</v>
      </c>
      <c r="O13" s="12">
        <v>3</v>
      </c>
      <c r="P13" s="56">
        <v>1590</v>
      </c>
      <c r="Q13" s="12">
        <v>1</v>
      </c>
      <c r="R13" s="56">
        <v>890</v>
      </c>
      <c r="S13" s="12">
        <v>1</v>
      </c>
      <c r="T13" s="12"/>
      <c r="U13" s="12"/>
      <c r="V13" s="56">
        <v>390</v>
      </c>
      <c r="W13" s="12">
        <v>1</v>
      </c>
      <c r="X13" s="56">
        <v>3660</v>
      </c>
      <c r="Y13" s="12">
        <v>4</v>
      </c>
      <c r="Z13" s="56"/>
      <c r="AA13" s="36"/>
    </row>
    <row r="14" spans="1:27" x14ac:dyDescent="0.25">
      <c r="A14" s="53">
        <f t="shared" si="0"/>
        <v>11</v>
      </c>
      <c r="B14" s="60">
        <v>490</v>
      </c>
      <c r="C14" s="12">
        <v>1</v>
      </c>
      <c r="D14" s="56"/>
      <c r="E14" s="12"/>
      <c r="F14" s="12"/>
      <c r="G14" s="12"/>
      <c r="H14" s="56">
        <v>1180</v>
      </c>
      <c r="I14" s="12">
        <v>2</v>
      </c>
      <c r="J14" s="56"/>
      <c r="K14" s="12"/>
      <c r="L14" s="56">
        <v>790</v>
      </c>
      <c r="M14" s="12">
        <v>1</v>
      </c>
      <c r="N14" s="56">
        <v>590</v>
      </c>
      <c r="O14" s="12">
        <v>1</v>
      </c>
      <c r="P14" s="56">
        <v>2180</v>
      </c>
      <c r="Q14" s="12">
        <v>2</v>
      </c>
      <c r="R14" s="56">
        <v>1680</v>
      </c>
      <c r="S14" s="12">
        <v>2</v>
      </c>
      <c r="T14" s="12"/>
      <c r="U14" s="12"/>
      <c r="V14" s="56">
        <v>1660</v>
      </c>
      <c r="W14" s="12">
        <v>4</v>
      </c>
      <c r="X14" s="56">
        <v>3460</v>
      </c>
      <c r="Y14" s="12">
        <v>4</v>
      </c>
      <c r="Z14" s="56"/>
      <c r="AA14" s="36"/>
    </row>
    <row r="15" spans="1:27" x14ac:dyDescent="0.25">
      <c r="A15" s="53">
        <f t="shared" si="0"/>
        <v>12</v>
      </c>
      <c r="B15" s="60">
        <v>490</v>
      </c>
      <c r="C15" s="12">
        <v>1</v>
      </c>
      <c r="D15" s="56"/>
      <c r="E15" s="12"/>
      <c r="F15" s="12"/>
      <c r="G15" s="12"/>
      <c r="H15" s="56">
        <v>490</v>
      </c>
      <c r="I15" s="12">
        <v>1</v>
      </c>
      <c r="J15" s="56"/>
      <c r="K15" s="12"/>
      <c r="L15" s="56">
        <v>1290</v>
      </c>
      <c r="M15" s="12">
        <v>1</v>
      </c>
      <c r="N15" s="56">
        <v>1170</v>
      </c>
      <c r="O15" s="12">
        <v>3</v>
      </c>
      <c r="P15" s="56">
        <v>2470</v>
      </c>
      <c r="Q15" s="12">
        <v>3</v>
      </c>
      <c r="R15" s="56">
        <v>1380</v>
      </c>
      <c r="S15" s="12">
        <v>2</v>
      </c>
      <c r="T15" s="12"/>
      <c r="U15" s="12"/>
      <c r="V15" s="56">
        <v>980</v>
      </c>
      <c r="W15" s="12">
        <v>2</v>
      </c>
      <c r="X15" s="56">
        <v>2380</v>
      </c>
      <c r="Y15" s="12">
        <v>2</v>
      </c>
      <c r="Z15" s="56"/>
      <c r="AA15" s="36"/>
    </row>
    <row r="16" spans="1:27" x14ac:dyDescent="0.25">
      <c r="A16" s="53">
        <f t="shared" si="0"/>
        <v>13</v>
      </c>
      <c r="B16" s="60">
        <v>3010</v>
      </c>
      <c r="C16" s="12">
        <v>9</v>
      </c>
      <c r="D16" s="56"/>
      <c r="E16" s="12"/>
      <c r="F16" s="12"/>
      <c r="G16" s="12"/>
      <c r="H16" s="56"/>
      <c r="I16" s="12"/>
      <c r="J16" s="56"/>
      <c r="K16" s="12"/>
      <c r="L16" s="56">
        <v>2570</v>
      </c>
      <c r="M16" s="12">
        <v>3</v>
      </c>
      <c r="N16" s="56">
        <v>1380</v>
      </c>
      <c r="O16" s="12">
        <v>2</v>
      </c>
      <c r="P16" s="56">
        <f>790+1090+1290+1090+1290+1090</f>
        <v>6640</v>
      </c>
      <c r="Q16" s="12">
        <v>6</v>
      </c>
      <c r="R16" s="56">
        <v>490</v>
      </c>
      <c r="S16" s="12">
        <v>1</v>
      </c>
      <c r="T16" s="12"/>
      <c r="U16" s="12"/>
      <c r="V16" s="56">
        <v>2470</v>
      </c>
      <c r="W16" s="12">
        <v>3</v>
      </c>
      <c r="X16" s="56">
        <v>1380</v>
      </c>
      <c r="Y16" s="12">
        <v>2</v>
      </c>
      <c r="Z16" s="56"/>
      <c r="AA16" s="36"/>
    </row>
    <row r="17" spans="1:29" x14ac:dyDescent="0.25">
      <c r="A17" s="53">
        <f t="shared" si="0"/>
        <v>14</v>
      </c>
      <c r="B17" s="60"/>
      <c r="C17" s="12"/>
      <c r="D17" s="56"/>
      <c r="E17" s="12"/>
      <c r="F17" s="12"/>
      <c r="G17" s="12"/>
      <c r="H17" s="56"/>
      <c r="I17" s="12"/>
      <c r="J17" s="56"/>
      <c r="K17" s="12"/>
      <c r="L17" s="56">
        <v>1980</v>
      </c>
      <c r="M17" s="12">
        <v>2</v>
      </c>
      <c r="N17" s="56">
        <v>940</v>
      </c>
      <c r="O17" s="12">
        <v>4</v>
      </c>
      <c r="P17" s="56">
        <v>390</v>
      </c>
      <c r="Q17" s="12">
        <v>1</v>
      </c>
      <c r="R17" s="56">
        <v>2870</v>
      </c>
      <c r="S17" s="12">
        <v>3</v>
      </c>
      <c r="T17" s="12"/>
      <c r="U17" s="12"/>
      <c r="V17" s="56">
        <v>1010</v>
      </c>
      <c r="W17" s="12">
        <v>4</v>
      </c>
      <c r="X17" s="56">
        <v>3450</v>
      </c>
      <c r="Y17" s="12">
        <v>5</v>
      </c>
      <c r="Z17" s="56"/>
      <c r="AA17" s="36"/>
    </row>
    <row r="18" spans="1:29" x14ac:dyDescent="0.25">
      <c r="A18" s="53">
        <f t="shared" si="0"/>
        <v>15</v>
      </c>
      <c r="B18" s="60"/>
      <c r="C18" s="12"/>
      <c r="D18" s="56"/>
      <c r="E18" s="12"/>
      <c r="F18" s="12"/>
      <c r="G18" s="12"/>
      <c r="H18" s="56"/>
      <c r="I18" s="12"/>
      <c r="J18" s="56"/>
      <c r="K18" s="12"/>
      <c r="L18" s="56">
        <v>2080</v>
      </c>
      <c r="M18" s="12">
        <v>2</v>
      </c>
      <c r="N18" s="56">
        <f>790+490+490</f>
        <v>1770</v>
      </c>
      <c r="O18" s="12">
        <v>3</v>
      </c>
      <c r="P18" s="56"/>
      <c r="Q18" s="12"/>
      <c r="R18" s="56">
        <v>880</v>
      </c>
      <c r="S18" s="12">
        <v>2</v>
      </c>
      <c r="T18" s="12"/>
      <c r="U18" s="12"/>
      <c r="V18" s="56">
        <v>490</v>
      </c>
      <c r="W18" s="12">
        <v>1</v>
      </c>
      <c r="X18" s="56">
        <v>5450</v>
      </c>
      <c r="Y18" s="12">
        <v>5</v>
      </c>
      <c r="Z18" s="56"/>
      <c r="AA18" s="36"/>
    </row>
    <row r="19" spans="1:29" x14ac:dyDescent="0.25">
      <c r="A19" s="53">
        <f t="shared" si="0"/>
        <v>16</v>
      </c>
      <c r="B19" s="60"/>
      <c r="C19" s="12"/>
      <c r="D19" s="56"/>
      <c r="E19" s="12"/>
      <c r="F19" s="12"/>
      <c r="G19" s="12"/>
      <c r="H19" s="56"/>
      <c r="I19" s="12"/>
      <c r="J19" s="56"/>
      <c r="K19" s="12"/>
      <c r="L19" s="56">
        <v>3660</v>
      </c>
      <c r="M19" s="12">
        <v>4</v>
      </c>
      <c r="N19" s="56">
        <v>3730</v>
      </c>
      <c r="O19" s="12">
        <v>7</v>
      </c>
      <c r="P19" s="56"/>
      <c r="Q19" s="12"/>
      <c r="R19" s="56">
        <v>1380</v>
      </c>
      <c r="S19" s="12">
        <v>2</v>
      </c>
      <c r="T19" s="12"/>
      <c r="U19" s="12"/>
      <c r="V19" s="56">
        <v>13770</v>
      </c>
      <c r="W19" s="12">
        <v>23</v>
      </c>
      <c r="X19" s="56">
        <v>990</v>
      </c>
      <c r="Y19" s="12">
        <v>1</v>
      </c>
      <c r="Z19" s="56"/>
      <c r="AA19" s="36"/>
    </row>
    <row r="20" spans="1:29" x14ac:dyDescent="0.25">
      <c r="A20" s="53">
        <f t="shared" si="0"/>
        <v>17</v>
      </c>
      <c r="B20" s="60"/>
      <c r="C20" s="12"/>
      <c r="D20" s="56"/>
      <c r="E20" s="12"/>
      <c r="F20" s="12"/>
      <c r="G20" s="12"/>
      <c r="H20" s="56"/>
      <c r="I20" s="12"/>
      <c r="J20" s="56"/>
      <c r="K20" s="12"/>
      <c r="L20" s="56">
        <v>2780</v>
      </c>
      <c r="M20" s="12">
        <v>2</v>
      </c>
      <c r="N20" s="56">
        <v>2740</v>
      </c>
      <c r="O20" s="12">
        <v>6</v>
      </c>
      <c r="P20" s="56"/>
      <c r="Q20" s="12"/>
      <c r="R20" s="56">
        <v>1090</v>
      </c>
      <c r="S20" s="12">
        <v>1</v>
      </c>
      <c r="T20" s="12"/>
      <c r="U20" s="12"/>
      <c r="V20" s="56">
        <v>3150</v>
      </c>
      <c r="W20" s="12">
        <v>5</v>
      </c>
      <c r="X20" s="56">
        <v>2880</v>
      </c>
      <c r="Y20" s="12">
        <v>3</v>
      </c>
      <c r="Z20" s="56"/>
      <c r="AA20" s="36"/>
    </row>
    <row r="21" spans="1:29" x14ac:dyDescent="0.25">
      <c r="A21" s="53">
        <f t="shared" si="0"/>
        <v>18</v>
      </c>
      <c r="B21" s="60"/>
      <c r="C21" s="12"/>
      <c r="D21" s="56"/>
      <c r="E21" s="12"/>
      <c r="F21" s="12"/>
      <c r="G21" s="12"/>
      <c r="H21" s="56"/>
      <c r="I21" s="12"/>
      <c r="J21" s="56"/>
      <c r="K21" s="12"/>
      <c r="L21" s="56">
        <v>2610</v>
      </c>
      <c r="M21" s="12">
        <v>4</v>
      </c>
      <c r="N21" s="56">
        <v>1660</v>
      </c>
      <c r="O21" s="12">
        <v>9</v>
      </c>
      <c r="P21" s="56"/>
      <c r="Q21" s="12"/>
      <c r="R21" s="56">
        <v>330</v>
      </c>
      <c r="S21" s="12">
        <v>2</v>
      </c>
      <c r="T21" s="12"/>
      <c r="U21" s="12"/>
      <c r="V21" s="56"/>
      <c r="W21" s="12"/>
      <c r="X21" s="56"/>
      <c r="Y21" s="12"/>
      <c r="Z21" s="56"/>
      <c r="AA21" s="36"/>
    </row>
    <row r="22" spans="1:29" x14ac:dyDescent="0.25">
      <c r="A22" s="53">
        <f t="shared" si="0"/>
        <v>19</v>
      </c>
      <c r="B22" s="60"/>
      <c r="C22" s="12"/>
      <c r="D22" s="56"/>
      <c r="E22" s="12"/>
      <c r="F22" s="12"/>
      <c r="G22" s="12"/>
      <c r="H22" s="56"/>
      <c r="I22" s="12"/>
      <c r="J22" s="56"/>
      <c r="K22" s="12"/>
      <c r="L22" s="56">
        <v>1090</v>
      </c>
      <c r="M22" s="12">
        <v>1</v>
      </c>
      <c r="N22" s="56"/>
      <c r="O22" s="12"/>
      <c r="P22" s="56"/>
      <c r="Q22" s="12"/>
      <c r="R22" s="56"/>
      <c r="S22" s="12"/>
      <c r="T22" s="12"/>
      <c r="U22" s="12"/>
      <c r="V22" s="56"/>
      <c r="W22" s="12"/>
      <c r="X22" s="56"/>
      <c r="Y22" s="12"/>
      <c r="Z22" s="56"/>
      <c r="AA22" s="36"/>
    </row>
    <row r="23" spans="1:29" x14ac:dyDescent="0.25">
      <c r="A23" s="53">
        <f t="shared" si="0"/>
        <v>20</v>
      </c>
      <c r="B23" s="60"/>
      <c r="C23" s="12"/>
      <c r="D23" s="56"/>
      <c r="E23" s="12"/>
      <c r="F23" s="12"/>
      <c r="G23" s="12"/>
      <c r="H23" s="56"/>
      <c r="I23" s="12"/>
      <c r="J23" s="56"/>
      <c r="K23" s="12"/>
      <c r="L23" s="56">
        <v>1590</v>
      </c>
      <c r="M23" s="12">
        <v>1</v>
      </c>
      <c r="N23" s="56"/>
      <c r="O23" s="12"/>
      <c r="P23" s="56"/>
      <c r="Q23" s="12"/>
      <c r="R23" s="56"/>
      <c r="S23" s="12"/>
      <c r="T23" s="12"/>
      <c r="U23" s="12"/>
      <c r="V23" s="56"/>
      <c r="W23" s="12"/>
      <c r="X23" s="56"/>
      <c r="Y23" s="12"/>
      <c r="Z23" s="56"/>
      <c r="AA23" s="36"/>
    </row>
    <row r="24" spans="1:29" x14ac:dyDescent="0.25">
      <c r="A24" s="53">
        <f t="shared" si="0"/>
        <v>21</v>
      </c>
      <c r="B24" s="60"/>
      <c r="C24" s="12"/>
      <c r="D24" s="56"/>
      <c r="E24" s="12"/>
      <c r="F24" s="12"/>
      <c r="G24" s="12"/>
      <c r="H24" s="56"/>
      <c r="I24" s="12"/>
      <c r="J24" s="56"/>
      <c r="K24" s="12"/>
      <c r="L24" s="56">
        <f>1990+790</f>
        <v>2780</v>
      </c>
      <c r="M24" s="12">
        <v>2</v>
      </c>
      <c r="N24" s="56"/>
      <c r="O24" s="12"/>
      <c r="P24" s="56"/>
      <c r="Q24" s="12"/>
      <c r="R24" s="56"/>
      <c r="S24" s="12"/>
      <c r="T24" s="12"/>
      <c r="U24" s="12"/>
      <c r="V24" s="56"/>
      <c r="W24" s="12"/>
      <c r="X24" s="56"/>
      <c r="Y24" s="12"/>
      <c r="Z24" s="56"/>
      <c r="AA24" s="36"/>
    </row>
    <row r="25" spans="1:29" x14ac:dyDescent="0.25">
      <c r="A25" s="53">
        <v>22</v>
      </c>
      <c r="B25" s="60"/>
      <c r="C25" s="12"/>
      <c r="D25" s="56"/>
      <c r="E25" s="12"/>
      <c r="F25" s="12"/>
      <c r="G25" s="12"/>
      <c r="H25" s="56"/>
      <c r="I25" s="12"/>
      <c r="J25" s="56"/>
      <c r="K25" s="12"/>
      <c r="L25" s="56">
        <v>420</v>
      </c>
      <c r="M25" s="12">
        <v>3</v>
      </c>
      <c r="N25" s="56"/>
      <c r="O25" s="12"/>
      <c r="P25" s="56"/>
      <c r="Q25" s="12"/>
      <c r="R25" s="56"/>
      <c r="S25" s="12"/>
      <c r="T25" s="12"/>
      <c r="U25" s="12"/>
      <c r="V25" s="56"/>
      <c r="W25" s="12"/>
      <c r="X25" s="56"/>
      <c r="Y25" s="12"/>
      <c r="Z25" s="56"/>
      <c r="AA25" s="36"/>
    </row>
    <row r="26" spans="1:29" x14ac:dyDescent="0.25">
      <c r="A26" s="53">
        <v>23</v>
      </c>
      <c r="B26" s="60"/>
      <c r="C26" s="12"/>
      <c r="D26" s="56"/>
      <c r="E26" s="12"/>
      <c r="F26" s="12"/>
      <c r="G26" s="12"/>
      <c r="H26" s="56"/>
      <c r="I26" s="12"/>
      <c r="J26" s="56"/>
      <c r="K26" s="12"/>
      <c r="L26" s="56"/>
      <c r="M26" s="12"/>
      <c r="N26" s="56"/>
      <c r="O26" s="12"/>
      <c r="P26" s="56"/>
      <c r="Q26" s="12"/>
      <c r="R26" s="56"/>
      <c r="S26" s="12"/>
      <c r="T26" s="12"/>
      <c r="U26" s="12"/>
      <c r="V26" s="56"/>
      <c r="W26" s="12"/>
      <c r="X26" s="56"/>
      <c r="Y26" s="12"/>
      <c r="Z26" s="56"/>
      <c r="AA26" s="36"/>
    </row>
    <row r="27" spans="1:29" x14ac:dyDescent="0.25">
      <c r="A27" s="53">
        <v>24</v>
      </c>
      <c r="B27" s="60"/>
      <c r="C27" s="12"/>
      <c r="D27" s="56"/>
      <c r="E27" s="12"/>
      <c r="F27" s="12"/>
      <c r="G27" s="12"/>
      <c r="H27" s="56"/>
      <c r="I27" s="12"/>
      <c r="J27" s="56"/>
      <c r="K27" s="12"/>
      <c r="L27" s="56"/>
      <c r="M27" s="12"/>
      <c r="N27" s="56"/>
      <c r="O27" s="12"/>
      <c r="P27" s="56"/>
      <c r="Q27" s="12"/>
      <c r="R27" s="56"/>
      <c r="S27" s="12"/>
      <c r="T27" s="12"/>
      <c r="U27" s="12"/>
      <c r="V27" s="56"/>
      <c r="W27" s="12"/>
      <c r="X27" s="56"/>
      <c r="Y27" s="12"/>
      <c r="Z27" s="56"/>
      <c r="AA27" s="36"/>
    </row>
    <row r="28" spans="1:29" x14ac:dyDescent="0.25">
      <c r="A28" s="53">
        <v>25</v>
      </c>
      <c r="B28" s="60"/>
      <c r="C28" s="12"/>
      <c r="D28" s="56"/>
      <c r="E28" s="12"/>
      <c r="F28" s="12"/>
      <c r="G28" s="12"/>
      <c r="H28" s="56"/>
      <c r="I28" s="12"/>
      <c r="J28" s="56"/>
      <c r="K28" s="12"/>
      <c r="L28" s="56"/>
      <c r="M28" s="12"/>
      <c r="N28" s="56"/>
      <c r="O28" s="12"/>
      <c r="P28" s="56"/>
      <c r="Q28" s="12"/>
      <c r="R28" s="56"/>
      <c r="S28" s="12"/>
      <c r="T28" s="12"/>
      <c r="U28" s="12"/>
      <c r="V28" s="56"/>
      <c r="W28" s="12"/>
      <c r="X28" s="56"/>
      <c r="Y28" s="12"/>
      <c r="Z28" s="56"/>
      <c r="AA28" s="36"/>
      <c r="AC28">
        <f>5670-1470</f>
        <v>4200</v>
      </c>
    </row>
    <row r="29" spans="1:29" x14ac:dyDescent="0.25">
      <c r="A29" s="53">
        <f t="shared" si="0"/>
        <v>26</v>
      </c>
      <c r="B29" s="60"/>
      <c r="C29" s="12"/>
      <c r="D29" s="56"/>
      <c r="E29" s="12"/>
      <c r="F29" s="12"/>
      <c r="G29" s="12"/>
      <c r="H29" s="56"/>
      <c r="I29" s="12"/>
      <c r="J29" s="56"/>
      <c r="K29" s="12"/>
      <c r="L29" s="56"/>
      <c r="M29" s="12"/>
      <c r="N29" s="56"/>
      <c r="O29" s="12"/>
      <c r="P29" s="56"/>
      <c r="Q29" s="12"/>
      <c r="R29" s="56"/>
      <c r="S29" s="12"/>
      <c r="T29" s="12"/>
      <c r="U29" s="12"/>
      <c r="V29" s="56"/>
      <c r="W29" s="12"/>
      <c r="X29" s="56"/>
      <c r="Y29" s="12"/>
      <c r="Z29" s="56"/>
      <c r="AA29" s="36"/>
    </row>
    <row r="30" spans="1:29" x14ac:dyDescent="0.25">
      <c r="A30" s="53">
        <f t="shared" si="0"/>
        <v>27</v>
      </c>
      <c r="B30" s="60"/>
      <c r="C30" s="12"/>
      <c r="D30" s="56"/>
      <c r="E30" s="12"/>
      <c r="F30" s="12"/>
      <c r="G30" s="12"/>
      <c r="H30" s="56"/>
      <c r="I30" s="12"/>
      <c r="J30" s="56"/>
      <c r="K30" s="12"/>
      <c r="L30" s="56"/>
      <c r="M30" s="12"/>
      <c r="N30" s="56"/>
      <c r="O30" s="12"/>
      <c r="P30" s="56"/>
      <c r="Q30" s="12"/>
      <c r="R30" s="56"/>
      <c r="S30" s="12"/>
      <c r="T30" s="12"/>
      <c r="U30" s="12"/>
      <c r="V30" s="56"/>
      <c r="W30" s="12"/>
      <c r="X30" s="56"/>
      <c r="Y30" s="12"/>
      <c r="Z30" s="56"/>
      <c r="AA30" s="36"/>
    </row>
    <row r="31" spans="1:29" x14ac:dyDescent="0.25">
      <c r="A31" s="53">
        <f t="shared" si="0"/>
        <v>28</v>
      </c>
      <c r="B31" s="60"/>
      <c r="C31" s="12"/>
      <c r="D31" s="56"/>
      <c r="E31" s="12"/>
      <c r="F31" s="12"/>
      <c r="G31" s="12"/>
      <c r="H31" s="56"/>
      <c r="I31" s="12"/>
      <c r="J31" s="56"/>
      <c r="K31" s="12"/>
      <c r="L31" s="56"/>
      <c r="M31" s="12"/>
      <c r="N31" s="56"/>
      <c r="O31" s="12"/>
      <c r="P31" s="56"/>
      <c r="Q31" s="12"/>
      <c r="R31" s="56"/>
      <c r="S31" s="12"/>
      <c r="T31" s="12"/>
      <c r="U31" s="12"/>
      <c r="V31" s="56"/>
      <c r="W31" s="12"/>
      <c r="X31" s="56"/>
      <c r="Y31" s="12"/>
      <c r="Z31" s="56"/>
      <c r="AA31" s="36"/>
    </row>
    <row r="32" spans="1:29" x14ac:dyDescent="0.25">
      <c r="A32" s="53">
        <f t="shared" si="0"/>
        <v>29</v>
      </c>
      <c r="B32" s="60"/>
      <c r="C32" s="12"/>
      <c r="D32" s="56"/>
      <c r="E32" s="12"/>
      <c r="F32" s="12"/>
      <c r="G32" s="12"/>
      <c r="H32" s="56"/>
      <c r="I32" s="12"/>
      <c r="J32" s="56"/>
      <c r="K32" s="12"/>
      <c r="L32" s="56"/>
      <c r="M32" s="12"/>
      <c r="N32" s="56"/>
      <c r="O32" s="12"/>
      <c r="P32" s="56"/>
      <c r="Q32" s="12"/>
      <c r="R32" s="56"/>
      <c r="S32" s="12"/>
      <c r="T32" s="12"/>
      <c r="U32" s="12"/>
      <c r="V32" s="56"/>
      <c r="W32" s="12"/>
      <c r="X32" s="56"/>
      <c r="Y32" s="12"/>
      <c r="Z32" s="56"/>
      <c r="AA32" s="36"/>
    </row>
    <row r="33" spans="1:28" x14ac:dyDescent="0.25">
      <c r="A33" s="53">
        <f t="shared" si="0"/>
        <v>30</v>
      </c>
      <c r="B33" s="60"/>
      <c r="C33" s="12"/>
      <c r="D33" s="56"/>
      <c r="E33" s="12"/>
      <c r="F33" s="12"/>
      <c r="G33" s="12"/>
      <c r="H33" s="56"/>
      <c r="I33" s="12"/>
      <c r="J33" s="56"/>
      <c r="K33" s="12"/>
      <c r="L33" s="56"/>
      <c r="M33" s="12"/>
      <c r="N33" s="56"/>
      <c r="O33" s="12"/>
      <c r="P33" s="56"/>
      <c r="Q33" s="12"/>
      <c r="R33" s="56"/>
      <c r="S33" s="12"/>
      <c r="T33" s="12"/>
      <c r="U33" s="12"/>
      <c r="V33" s="56"/>
      <c r="W33" s="12"/>
      <c r="X33" s="56"/>
      <c r="Y33" s="12"/>
      <c r="Z33" s="56"/>
      <c r="AA33" s="36"/>
    </row>
    <row r="34" spans="1:28" x14ac:dyDescent="0.25">
      <c r="A34" s="53">
        <f t="shared" si="0"/>
        <v>31</v>
      </c>
      <c r="B34" s="60"/>
      <c r="C34" s="12"/>
      <c r="D34" s="56"/>
      <c r="E34" s="12"/>
      <c r="F34" s="12"/>
      <c r="G34" s="12"/>
      <c r="H34" s="56"/>
      <c r="I34" s="12"/>
      <c r="J34" s="56"/>
      <c r="K34" s="12"/>
      <c r="L34" s="56"/>
      <c r="M34" s="12"/>
      <c r="N34" s="56"/>
      <c r="O34" s="12"/>
      <c r="P34" s="56"/>
      <c r="Q34" s="12"/>
      <c r="R34" s="56"/>
      <c r="S34" s="12"/>
      <c r="T34" s="12"/>
      <c r="U34" s="12"/>
      <c r="V34" s="56"/>
      <c r="W34" s="12"/>
      <c r="X34" s="56"/>
      <c r="Y34" s="12"/>
      <c r="Z34" s="56"/>
      <c r="AA34" s="36"/>
    </row>
    <row r="35" spans="1:28" ht="15.75" thickBot="1" x14ac:dyDescent="0.3">
      <c r="A35" s="53">
        <f t="shared" si="0"/>
        <v>32</v>
      </c>
      <c r="B35" s="61"/>
      <c r="C35" s="37"/>
      <c r="D35" s="57"/>
      <c r="E35" s="37"/>
      <c r="F35" s="37"/>
      <c r="G35" s="37"/>
      <c r="H35" s="57"/>
      <c r="I35" s="37"/>
      <c r="J35" s="57"/>
      <c r="K35" s="37"/>
      <c r="L35" s="57"/>
      <c r="M35" s="37"/>
      <c r="N35" s="57"/>
      <c r="O35" s="37"/>
      <c r="P35" s="57"/>
      <c r="Q35" s="37"/>
      <c r="R35" s="57"/>
      <c r="S35" s="37"/>
      <c r="T35" s="37"/>
      <c r="U35" s="37"/>
      <c r="V35" s="57"/>
      <c r="W35" s="37"/>
      <c r="X35" s="57"/>
      <c r="Y35" s="37"/>
      <c r="Z35" s="57"/>
      <c r="AA35" s="38"/>
    </row>
    <row r="36" spans="1:28" ht="15.75" thickBot="1" x14ac:dyDescent="0.3">
      <c r="A36" s="41"/>
      <c r="B36" s="58">
        <f>SUM(B4:B35)</f>
        <v>17520</v>
      </c>
      <c r="C36" s="39">
        <f t="shared" ref="C36:AA36" si="1">SUM(C4:C35)</f>
        <v>28</v>
      </c>
      <c r="D36" s="58">
        <f t="shared" si="1"/>
        <v>15350</v>
      </c>
      <c r="E36" s="39">
        <f t="shared" si="1"/>
        <v>23</v>
      </c>
      <c r="F36" s="39">
        <f t="shared" si="1"/>
        <v>0</v>
      </c>
      <c r="G36" s="39">
        <f t="shared" si="1"/>
        <v>0</v>
      </c>
      <c r="H36" s="58">
        <f t="shared" si="1"/>
        <v>13510</v>
      </c>
      <c r="I36" s="39">
        <f t="shared" si="1"/>
        <v>20</v>
      </c>
      <c r="J36" s="58">
        <f t="shared" si="1"/>
        <v>11700</v>
      </c>
      <c r="K36" s="39">
        <f t="shared" si="1"/>
        <v>24</v>
      </c>
      <c r="L36" s="58">
        <f t="shared" si="1"/>
        <v>32470</v>
      </c>
      <c r="M36" s="39">
        <f t="shared" si="1"/>
        <v>39</v>
      </c>
      <c r="N36" s="58">
        <f t="shared" si="1"/>
        <v>33570</v>
      </c>
      <c r="O36" s="39">
        <f t="shared" si="1"/>
        <v>76</v>
      </c>
      <c r="P36" s="58">
        <f t="shared" si="1"/>
        <v>21020</v>
      </c>
      <c r="Q36" s="39">
        <f t="shared" si="1"/>
        <v>28</v>
      </c>
      <c r="R36" s="58">
        <f t="shared" si="1"/>
        <v>29020</v>
      </c>
      <c r="S36" s="39">
        <f t="shared" si="1"/>
        <v>58</v>
      </c>
      <c r="T36" s="39">
        <f t="shared" si="1"/>
        <v>11480</v>
      </c>
      <c r="U36" s="39">
        <f t="shared" si="1"/>
        <v>24</v>
      </c>
      <c r="V36" s="58">
        <f t="shared" si="1"/>
        <v>35500</v>
      </c>
      <c r="W36" s="39">
        <f t="shared" si="1"/>
        <v>70</v>
      </c>
      <c r="X36" s="58">
        <f t="shared" si="1"/>
        <v>40560</v>
      </c>
      <c r="Y36" s="39">
        <f t="shared" si="1"/>
        <v>50</v>
      </c>
      <c r="Z36" s="58">
        <f t="shared" si="1"/>
        <v>25850</v>
      </c>
      <c r="AA36" s="39">
        <f t="shared" si="1"/>
        <v>24</v>
      </c>
      <c r="AB36" s="54">
        <f>AA36+Y36+W36+U36+S36+Q36+O36+M36+K36+I36+G36+E36+C36</f>
        <v>464</v>
      </c>
    </row>
    <row r="39" spans="1:28" ht="30" x14ac:dyDescent="0.25">
      <c r="B39" s="55" t="s">
        <v>35</v>
      </c>
      <c r="C39">
        <f>B36+D36+F36+H36+J36+C38+L36+N36+P36+R36+T36+V36+X36+Z36</f>
        <v>287550</v>
      </c>
    </row>
    <row r="40" spans="1:28" ht="30" x14ac:dyDescent="0.25">
      <c r="B40" s="55" t="s">
        <v>36</v>
      </c>
      <c r="C40">
        <f>C36+E36+G36+I36+K36+M36+O36+Q36+S36+U36+W36+Y36+AA36</f>
        <v>464</v>
      </c>
    </row>
    <row r="42" spans="1:28" ht="30" x14ac:dyDescent="0.25">
      <c r="B42" s="55" t="s">
        <v>37</v>
      </c>
      <c r="C42">
        <v>287550</v>
      </c>
    </row>
    <row r="43" spans="1:28" x14ac:dyDescent="0.25">
      <c r="B43" t="s">
        <v>34</v>
      </c>
      <c r="C43">
        <f>C39-C42</f>
        <v>0</v>
      </c>
    </row>
    <row r="44" spans="1:28" ht="30" x14ac:dyDescent="0.25">
      <c r="B44" s="55" t="s">
        <v>38</v>
      </c>
      <c r="C44">
        <v>464</v>
      </c>
    </row>
    <row r="45" spans="1:28" x14ac:dyDescent="0.25">
      <c r="B45" t="s">
        <v>34</v>
      </c>
      <c r="C45">
        <f>C44-C40</f>
        <v>0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zoomScale="75" zoomScaleNormal="75" workbookViewId="0">
      <selection sqref="A1:XFD1048576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8.28515625" customWidth="1"/>
    <col min="4" max="4" width="8.28515625" bestFit="1" customWidth="1"/>
    <col min="5" max="5" width="4.5703125" bestFit="1" customWidth="1"/>
    <col min="6" max="6" width="6.7109375" bestFit="1" customWidth="1"/>
    <col min="7" max="7" width="4.5703125" bestFit="1" customWidth="1"/>
    <col min="8" max="8" width="8.28515625" bestFit="1" customWidth="1"/>
    <col min="9" max="9" width="4.5703125" bestFit="1" customWidth="1"/>
    <col min="10" max="10" width="8.28515625" bestFit="1" customWidth="1"/>
    <col min="11" max="11" width="4.5703125" bestFit="1" customWidth="1"/>
    <col min="12" max="12" width="8.28515625" bestFit="1" customWidth="1"/>
    <col min="13" max="13" width="4.5703125" bestFit="1" customWidth="1"/>
    <col min="14" max="14" width="9.42578125" customWidth="1"/>
    <col min="15" max="15" width="4.5703125" bestFit="1" customWidth="1"/>
    <col min="16" max="16" width="6.85546875" customWidth="1"/>
    <col min="17" max="17" width="5.42578125" bestFit="1" customWidth="1"/>
    <col min="18" max="18" width="8.28515625" bestFit="1" customWidth="1"/>
    <col min="19" max="19" width="4.5703125" bestFit="1" customWidth="1"/>
    <col min="20" max="20" width="6.7109375" customWidth="1"/>
    <col min="21" max="21" width="4.5703125" bestFit="1" customWidth="1"/>
    <col min="22" max="22" width="8.28515625" bestFit="1" customWidth="1"/>
    <col min="23" max="23" width="4.5703125" bestFit="1" customWidth="1"/>
    <col min="24" max="24" width="8.28515625" bestFit="1" customWidth="1"/>
    <col min="25" max="25" width="4.5703125" bestFit="1" customWidth="1"/>
    <col min="26" max="26" width="8.7109375" bestFit="1" customWidth="1"/>
    <col min="27" max="27" width="4.5703125" bestFit="1" customWidth="1"/>
    <col min="28" max="28" width="5.28515625" customWidth="1"/>
    <col min="29" max="29" width="6.85546875" customWidth="1"/>
  </cols>
  <sheetData>
    <row r="1" spans="1:27" ht="29.25" thickBot="1" x14ac:dyDescent="0.5">
      <c r="A1" s="150" t="s">
        <v>31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x14ac:dyDescent="0.25">
      <c r="A2" s="148" t="s">
        <v>30</v>
      </c>
      <c r="B2" s="151" t="s">
        <v>11</v>
      </c>
      <c r="C2" s="146"/>
      <c r="D2" s="146" t="s">
        <v>12</v>
      </c>
      <c r="E2" s="146"/>
      <c r="F2" s="146" t="s">
        <v>13</v>
      </c>
      <c r="G2" s="146"/>
      <c r="H2" s="146" t="s">
        <v>22</v>
      </c>
      <c r="I2" s="146"/>
      <c r="J2" s="146" t="s">
        <v>14</v>
      </c>
      <c r="K2" s="146"/>
      <c r="L2" s="146" t="s">
        <v>15</v>
      </c>
      <c r="M2" s="146"/>
      <c r="N2" s="146" t="s">
        <v>17</v>
      </c>
      <c r="O2" s="146"/>
      <c r="P2" s="146" t="s">
        <v>16</v>
      </c>
      <c r="Q2" s="146"/>
      <c r="R2" s="146" t="s">
        <v>18</v>
      </c>
      <c r="S2" s="146"/>
      <c r="T2" s="146" t="s">
        <v>19</v>
      </c>
      <c r="U2" s="146"/>
      <c r="V2" s="146" t="s">
        <v>21</v>
      </c>
      <c r="W2" s="146"/>
      <c r="X2" s="146" t="s">
        <v>20</v>
      </c>
      <c r="Y2" s="146"/>
      <c r="Z2" s="146" t="s">
        <v>24</v>
      </c>
      <c r="AA2" s="147"/>
    </row>
    <row r="3" spans="1:27" ht="15.75" thickBot="1" x14ac:dyDescent="0.3">
      <c r="A3" s="149"/>
      <c r="B3" s="48" t="s">
        <v>28</v>
      </c>
      <c r="C3" s="49" t="s">
        <v>29</v>
      </c>
      <c r="D3" s="49" t="s">
        <v>28</v>
      </c>
      <c r="E3" s="49" t="s">
        <v>29</v>
      </c>
      <c r="F3" s="49" t="s">
        <v>28</v>
      </c>
      <c r="G3" s="49" t="s">
        <v>29</v>
      </c>
      <c r="H3" s="49" t="s">
        <v>28</v>
      </c>
      <c r="I3" s="49" t="s">
        <v>29</v>
      </c>
      <c r="J3" s="49" t="s">
        <v>28</v>
      </c>
      <c r="K3" s="49" t="s">
        <v>29</v>
      </c>
      <c r="L3" s="49" t="s">
        <v>28</v>
      </c>
      <c r="M3" s="49" t="s">
        <v>29</v>
      </c>
      <c r="N3" s="49" t="s">
        <v>28</v>
      </c>
      <c r="O3" s="49" t="s">
        <v>29</v>
      </c>
      <c r="P3" s="49" t="s">
        <v>28</v>
      </c>
      <c r="Q3" s="49" t="s">
        <v>29</v>
      </c>
      <c r="R3" s="49" t="s">
        <v>28</v>
      </c>
      <c r="S3" s="49" t="s">
        <v>29</v>
      </c>
      <c r="T3" s="49" t="s">
        <v>28</v>
      </c>
      <c r="U3" s="49" t="s">
        <v>29</v>
      </c>
      <c r="V3" s="49" t="s">
        <v>28</v>
      </c>
      <c r="W3" s="49" t="s">
        <v>29</v>
      </c>
      <c r="X3" s="49" t="s">
        <v>28</v>
      </c>
      <c r="Y3" s="49" t="s">
        <v>29</v>
      </c>
      <c r="Z3" s="49" t="s">
        <v>28</v>
      </c>
      <c r="AA3" s="50" t="s">
        <v>29</v>
      </c>
    </row>
    <row r="4" spans="1:27" x14ac:dyDescent="0.25">
      <c r="A4" s="52">
        <v>1</v>
      </c>
      <c r="B4" s="45"/>
      <c r="C4" s="46"/>
      <c r="D4" s="59"/>
      <c r="E4" s="46"/>
      <c r="F4" s="46"/>
      <c r="G4" s="46"/>
      <c r="H4" s="59"/>
      <c r="I4" s="46"/>
      <c r="J4" s="59"/>
      <c r="K4" s="46"/>
      <c r="L4" s="59"/>
      <c r="M4" s="46"/>
      <c r="N4" s="59"/>
      <c r="O4" s="46"/>
      <c r="P4" s="59"/>
      <c r="Q4" s="46"/>
      <c r="R4" s="59"/>
      <c r="S4" s="46"/>
      <c r="T4" s="12"/>
      <c r="U4" s="12"/>
      <c r="V4" s="59"/>
      <c r="W4" s="46"/>
      <c r="X4" s="59"/>
      <c r="Y4" s="46"/>
      <c r="Z4" s="59"/>
      <c r="AA4" s="47"/>
    </row>
    <row r="5" spans="1:27" x14ac:dyDescent="0.25">
      <c r="A5" s="53">
        <f>A4+1</f>
        <v>2</v>
      </c>
      <c r="B5" s="42"/>
      <c r="C5" s="12"/>
      <c r="D5" s="56"/>
      <c r="E5" s="12"/>
      <c r="F5" s="12"/>
      <c r="G5" s="12"/>
      <c r="H5" s="56"/>
      <c r="I5" s="12"/>
      <c r="J5" s="56"/>
      <c r="K5" s="12"/>
      <c r="L5" s="56"/>
      <c r="M5" s="12"/>
      <c r="N5" s="56"/>
      <c r="O5" s="12"/>
      <c r="P5" s="56"/>
      <c r="Q5" s="12"/>
      <c r="R5" s="56"/>
      <c r="S5" s="12"/>
      <c r="T5" s="12"/>
      <c r="U5" s="12"/>
      <c r="V5" s="56"/>
      <c r="W5" s="12"/>
      <c r="X5" s="56"/>
      <c r="Y5" s="12"/>
      <c r="Z5" s="56"/>
      <c r="AA5" s="36"/>
    </row>
    <row r="6" spans="1:27" x14ac:dyDescent="0.25">
      <c r="A6" s="53">
        <f t="shared" ref="A6:A35" si="0">A5+1</f>
        <v>3</v>
      </c>
      <c r="B6" s="42"/>
      <c r="C6" s="12"/>
      <c r="D6" s="56"/>
      <c r="E6" s="12"/>
      <c r="F6" s="12"/>
      <c r="G6" s="12"/>
      <c r="H6" s="56"/>
      <c r="I6" s="12"/>
      <c r="J6" s="56"/>
      <c r="K6" s="12"/>
      <c r="L6" s="56"/>
      <c r="M6" s="12"/>
      <c r="N6" s="56"/>
      <c r="O6" s="12"/>
      <c r="P6" s="56"/>
      <c r="Q6" s="12"/>
      <c r="R6" s="56"/>
      <c r="S6" s="12"/>
      <c r="T6" s="12"/>
      <c r="U6" s="12"/>
      <c r="V6" s="56"/>
      <c r="W6" s="12"/>
      <c r="X6" s="56"/>
      <c r="Y6" s="12"/>
      <c r="Z6" s="56"/>
      <c r="AA6" s="36"/>
    </row>
    <row r="7" spans="1:27" x14ac:dyDescent="0.25">
      <c r="A7" s="53">
        <f t="shared" si="0"/>
        <v>4</v>
      </c>
      <c r="B7" s="42"/>
      <c r="C7" s="12"/>
      <c r="D7" s="56"/>
      <c r="E7" s="12"/>
      <c r="F7" s="12"/>
      <c r="G7" s="12"/>
      <c r="H7" s="56"/>
      <c r="I7" s="12"/>
      <c r="J7" s="56"/>
      <c r="K7" s="12"/>
      <c r="L7" s="56"/>
      <c r="M7" s="12"/>
      <c r="N7" s="56"/>
      <c r="O7" s="12"/>
      <c r="P7" s="56"/>
      <c r="Q7" s="12"/>
      <c r="R7" s="56"/>
      <c r="S7" s="12"/>
      <c r="T7" s="12"/>
      <c r="U7" s="12"/>
      <c r="V7" s="56"/>
      <c r="W7" s="12"/>
      <c r="X7" s="56"/>
      <c r="Y7" s="12"/>
      <c r="Z7" s="56"/>
      <c r="AA7" s="36"/>
    </row>
    <row r="8" spans="1:27" x14ac:dyDescent="0.25">
      <c r="A8" s="53">
        <f t="shared" si="0"/>
        <v>5</v>
      </c>
      <c r="B8" s="42"/>
      <c r="C8" s="12"/>
      <c r="D8" s="56"/>
      <c r="E8" s="12"/>
      <c r="F8" s="12"/>
      <c r="G8" s="12"/>
      <c r="H8" s="56"/>
      <c r="I8" s="12"/>
      <c r="J8" s="56"/>
      <c r="K8" s="12"/>
      <c r="L8" s="56"/>
      <c r="M8" s="12"/>
      <c r="N8" s="56"/>
      <c r="O8" s="12"/>
      <c r="P8" s="56"/>
      <c r="Q8" s="12"/>
      <c r="R8" s="56"/>
      <c r="S8" s="12"/>
      <c r="T8" s="12"/>
      <c r="U8" s="12"/>
      <c r="V8" s="56"/>
      <c r="W8" s="12"/>
      <c r="X8" s="56"/>
      <c r="Y8" s="12"/>
      <c r="Z8" s="56"/>
      <c r="AA8" s="36"/>
    </row>
    <row r="9" spans="1:27" x14ac:dyDescent="0.25">
      <c r="A9" s="53">
        <f t="shared" si="0"/>
        <v>6</v>
      </c>
      <c r="B9" s="42"/>
      <c r="C9" s="12"/>
      <c r="D9" s="56"/>
      <c r="E9" s="12"/>
      <c r="F9" s="12"/>
      <c r="G9" s="12"/>
      <c r="H9" s="56"/>
      <c r="I9" s="12"/>
      <c r="J9" s="56"/>
      <c r="K9" s="12"/>
      <c r="L9" s="56"/>
      <c r="M9" s="12"/>
      <c r="N9" s="56"/>
      <c r="O9" s="12"/>
      <c r="P9" s="56"/>
      <c r="Q9" s="12"/>
      <c r="R9" s="56"/>
      <c r="S9" s="12"/>
      <c r="T9" s="12"/>
      <c r="U9" s="12"/>
      <c r="V9" s="56"/>
      <c r="W9" s="12"/>
      <c r="X9" s="56"/>
      <c r="Y9" s="12"/>
      <c r="Z9" s="56"/>
      <c r="AA9" s="36"/>
    </row>
    <row r="10" spans="1:27" x14ac:dyDescent="0.25">
      <c r="A10" s="53">
        <f t="shared" si="0"/>
        <v>7</v>
      </c>
      <c r="B10" s="42"/>
      <c r="C10" s="12"/>
      <c r="D10" s="56"/>
      <c r="E10" s="12"/>
      <c r="F10" s="12"/>
      <c r="G10" s="12"/>
      <c r="H10" s="56"/>
      <c r="I10" s="12"/>
      <c r="J10" s="56"/>
      <c r="K10" s="12"/>
      <c r="L10" s="56"/>
      <c r="M10" s="12"/>
      <c r="N10" s="56"/>
      <c r="O10" s="51"/>
      <c r="P10" s="56"/>
      <c r="Q10" s="12"/>
      <c r="R10" s="56"/>
      <c r="S10" s="12"/>
      <c r="T10" s="12"/>
      <c r="U10" s="12"/>
      <c r="V10" s="56"/>
      <c r="W10" s="12"/>
      <c r="X10" s="56"/>
      <c r="Y10" s="12"/>
      <c r="Z10" s="56"/>
      <c r="AA10" s="36"/>
    </row>
    <row r="11" spans="1:27" x14ac:dyDescent="0.25">
      <c r="A11" s="53">
        <f t="shared" si="0"/>
        <v>8</v>
      </c>
      <c r="B11" s="60"/>
      <c r="C11" s="12"/>
      <c r="D11" s="56"/>
      <c r="E11" s="12"/>
      <c r="F11" s="12"/>
      <c r="G11" s="12"/>
      <c r="H11" s="56"/>
      <c r="I11" s="12"/>
      <c r="J11" s="56"/>
      <c r="K11" s="12"/>
      <c r="L11" s="56"/>
      <c r="M11" s="12"/>
      <c r="N11" s="56"/>
      <c r="O11" s="12"/>
      <c r="P11" s="56"/>
      <c r="Q11" s="12"/>
      <c r="R11" s="56"/>
      <c r="S11" s="12"/>
      <c r="T11" s="12"/>
      <c r="U11" s="12"/>
      <c r="V11" s="56"/>
      <c r="W11" s="12"/>
      <c r="X11" s="56"/>
      <c r="Y11" s="12"/>
      <c r="Z11" s="56"/>
      <c r="AA11" s="36"/>
    </row>
    <row r="12" spans="1:27" x14ac:dyDescent="0.25">
      <c r="A12" s="53">
        <f t="shared" si="0"/>
        <v>9</v>
      </c>
      <c r="B12" s="60"/>
      <c r="C12" s="12"/>
      <c r="D12" s="56"/>
      <c r="E12" s="12"/>
      <c r="F12" s="12"/>
      <c r="G12" s="12"/>
      <c r="H12" s="56"/>
      <c r="I12" s="12"/>
      <c r="J12" s="56"/>
      <c r="K12" s="12"/>
      <c r="L12" s="56"/>
      <c r="M12" s="12"/>
      <c r="N12" s="56"/>
      <c r="O12" s="12"/>
      <c r="P12" s="56"/>
      <c r="Q12" s="12"/>
      <c r="R12" s="56"/>
      <c r="S12" s="12"/>
      <c r="T12" s="12"/>
      <c r="U12" s="12"/>
      <c r="V12" s="56"/>
      <c r="W12" s="12"/>
      <c r="X12" s="56"/>
      <c r="Y12" s="12"/>
      <c r="Z12" s="56"/>
      <c r="AA12" s="36"/>
    </row>
    <row r="13" spans="1:27" x14ac:dyDescent="0.25">
      <c r="A13" s="53">
        <f t="shared" si="0"/>
        <v>10</v>
      </c>
      <c r="B13" s="60"/>
      <c r="C13" s="12"/>
      <c r="D13" s="56"/>
      <c r="E13" s="12"/>
      <c r="F13" s="12"/>
      <c r="G13" s="12"/>
      <c r="H13" s="56"/>
      <c r="I13" s="12"/>
      <c r="J13" s="56"/>
      <c r="K13" s="12"/>
      <c r="L13" s="56"/>
      <c r="M13" s="12"/>
      <c r="N13" s="56"/>
      <c r="O13" s="12"/>
      <c r="P13" s="56"/>
      <c r="Q13" s="12"/>
      <c r="R13" s="56"/>
      <c r="S13" s="12"/>
      <c r="T13" s="12"/>
      <c r="U13" s="12"/>
      <c r="V13" s="56"/>
      <c r="W13" s="12"/>
      <c r="X13" s="56"/>
      <c r="Y13" s="12"/>
      <c r="Z13" s="56"/>
      <c r="AA13" s="36"/>
    </row>
    <row r="14" spans="1:27" x14ac:dyDescent="0.25">
      <c r="A14" s="53">
        <f t="shared" si="0"/>
        <v>11</v>
      </c>
      <c r="B14" s="60"/>
      <c r="C14" s="12"/>
      <c r="D14" s="56"/>
      <c r="E14" s="12"/>
      <c r="F14" s="12"/>
      <c r="G14" s="12"/>
      <c r="H14" s="56"/>
      <c r="I14" s="12"/>
      <c r="J14" s="56"/>
      <c r="K14" s="12"/>
      <c r="L14" s="56"/>
      <c r="M14" s="12"/>
      <c r="N14" s="56"/>
      <c r="O14" s="12"/>
      <c r="P14" s="56"/>
      <c r="Q14" s="12"/>
      <c r="R14" s="56"/>
      <c r="S14" s="12"/>
      <c r="T14" s="12"/>
      <c r="U14" s="12"/>
      <c r="V14" s="56"/>
      <c r="W14" s="12"/>
      <c r="X14" s="56"/>
      <c r="Y14" s="12"/>
      <c r="Z14" s="56"/>
      <c r="AA14" s="36"/>
    </row>
    <row r="15" spans="1:27" x14ac:dyDescent="0.25">
      <c r="A15" s="53">
        <f t="shared" si="0"/>
        <v>12</v>
      </c>
      <c r="B15" s="60"/>
      <c r="C15" s="12"/>
      <c r="D15" s="56"/>
      <c r="E15" s="12"/>
      <c r="F15" s="12"/>
      <c r="G15" s="12"/>
      <c r="H15" s="56"/>
      <c r="I15" s="12"/>
      <c r="J15" s="56"/>
      <c r="K15" s="12"/>
      <c r="L15" s="56"/>
      <c r="M15" s="12"/>
      <c r="N15" s="56"/>
      <c r="O15" s="12"/>
      <c r="P15" s="56"/>
      <c r="Q15" s="12"/>
      <c r="R15" s="56"/>
      <c r="S15" s="12"/>
      <c r="T15" s="12"/>
      <c r="U15" s="12"/>
      <c r="V15" s="56"/>
      <c r="W15" s="12"/>
      <c r="X15" s="56"/>
      <c r="Y15" s="12"/>
      <c r="Z15" s="56"/>
      <c r="AA15" s="36"/>
    </row>
    <row r="16" spans="1:27" x14ac:dyDescent="0.25">
      <c r="A16" s="53">
        <f t="shared" si="0"/>
        <v>13</v>
      </c>
      <c r="B16" s="60"/>
      <c r="C16" s="12"/>
      <c r="D16" s="56"/>
      <c r="E16" s="12"/>
      <c r="F16" s="12"/>
      <c r="G16" s="12"/>
      <c r="H16" s="56"/>
      <c r="I16" s="12"/>
      <c r="J16" s="56"/>
      <c r="K16" s="12"/>
      <c r="L16" s="56"/>
      <c r="M16" s="12"/>
      <c r="N16" s="56"/>
      <c r="O16" s="12"/>
      <c r="P16" s="56"/>
      <c r="Q16" s="12"/>
      <c r="R16" s="56"/>
      <c r="S16" s="12"/>
      <c r="T16" s="12"/>
      <c r="U16" s="12"/>
      <c r="V16" s="56"/>
      <c r="W16" s="12"/>
      <c r="X16" s="56"/>
      <c r="Y16" s="12"/>
      <c r="Z16" s="56"/>
      <c r="AA16" s="36"/>
    </row>
    <row r="17" spans="1:29" x14ac:dyDescent="0.25">
      <c r="A17" s="53">
        <f t="shared" si="0"/>
        <v>14</v>
      </c>
      <c r="B17" s="60"/>
      <c r="C17" s="12"/>
      <c r="D17" s="56"/>
      <c r="E17" s="12"/>
      <c r="F17" s="12"/>
      <c r="G17" s="12"/>
      <c r="H17" s="56"/>
      <c r="I17" s="12"/>
      <c r="J17" s="56"/>
      <c r="K17" s="12"/>
      <c r="L17" s="56"/>
      <c r="M17" s="12"/>
      <c r="N17" s="56"/>
      <c r="O17" s="12"/>
      <c r="P17" s="56"/>
      <c r="Q17" s="12"/>
      <c r="R17" s="56"/>
      <c r="S17" s="12"/>
      <c r="T17" s="12"/>
      <c r="U17" s="12"/>
      <c r="V17" s="56"/>
      <c r="W17" s="12"/>
      <c r="X17" s="56"/>
      <c r="Y17" s="12"/>
      <c r="Z17" s="56"/>
      <c r="AA17" s="36"/>
    </row>
    <row r="18" spans="1:29" x14ac:dyDescent="0.25">
      <c r="A18" s="53">
        <f t="shared" si="0"/>
        <v>15</v>
      </c>
      <c r="B18" s="60"/>
      <c r="C18" s="12"/>
      <c r="D18" s="56"/>
      <c r="E18" s="12"/>
      <c r="F18" s="12"/>
      <c r="G18" s="12"/>
      <c r="H18" s="56"/>
      <c r="I18" s="12"/>
      <c r="J18" s="56"/>
      <c r="K18" s="12"/>
      <c r="L18" s="56"/>
      <c r="M18" s="12"/>
      <c r="N18" s="56"/>
      <c r="O18" s="12"/>
      <c r="P18" s="56"/>
      <c r="Q18" s="12"/>
      <c r="R18" s="56"/>
      <c r="S18" s="12"/>
      <c r="T18" s="12"/>
      <c r="U18" s="12"/>
      <c r="V18" s="56"/>
      <c r="W18" s="12"/>
      <c r="X18" s="56"/>
      <c r="Y18" s="12"/>
      <c r="Z18" s="56"/>
      <c r="AA18" s="36"/>
    </row>
    <row r="19" spans="1:29" x14ac:dyDescent="0.25">
      <c r="A19" s="53">
        <f t="shared" si="0"/>
        <v>16</v>
      </c>
      <c r="B19" s="60"/>
      <c r="C19" s="12"/>
      <c r="D19" s="56"/>
      <c r="E19" s="12"/>
      <c r="F19" s="12"/>
      <c r="G19" s="12"/>
      <c r="H19" s="56"/>
      <c r="I19" s="12"/>
      <c r="J19" s="56"/>
      <c r="K19" s="12"/>
      <c r="L19" s="56"/>
      <c r="M19" s="12"/>
      <c r="N19" s="56"/>
      <c r="O19" s="12"/>
      <c r="P19" s="56"/>
      <c r="Q19" s="12"/>
      <c r="R19" s="56"/>
      <c r="S19" s="12"/>
      <c r="T19" s="12"/>
      <c r="U19" s="12"/>
      <c r="V19" s="56"/>
      <c r="W19" s="12"/>
      <c r="X19" s="56"/>
      <c r="Y19" s="12"/>
      <c r="Z19" s="56"/>
      <c r="AA19" s="36"/>
    </row>
    <row r="20" spans="1:29" x14ac:dyDescent="0.25">
      <c r="A20" s="53">
        <f t="shared" si="0"/>
        <v>17</v>
      </c>
      <c r="B20" s="60"/>
      <c r="C20" s="12"/>
      <c r="D20" s="56"/>
      <c r="E20" s="12"/>
      <c r="F20" s="12"/>
      <c r="G20" s="12"/>
      <c r="H20" s="56"/>
      <c r="I20" s="12"/>
      <c r="J20" s="56"/>
      <c r="K20" s="12"/>
      <c r="L20" s="56"/>
      <c r="M20" s="12"/>
      <c r="N20" s="56"/>
      <c r="O20" s="12"/>
      <c r="P20" s="56"/>
      <c r="Q20" s="12"/>
      <c r="R20" s="56"/>
      <c r="S20" s="12"/>
      <c r="T20" s="12"/>
      <c r="U20" s="12"/>
      <c r="V20" s="56"/>
      <c r="W20" s="12"/>
      <c r="X20" s="56"/>
      <c r="Y20" s="12"/>
      <c r="Z20" s="56"/>
      <c r="AA20" s="36"/>
    </row>
    <row r="21" spans="1:29" x14ac:dyDescent="0.25">
      <c r="A21" s="53">
        <f t="shared" si="0"/>
        <v>18</v>
      </c>
      <c r="B21" s="60"/>
      <c r="C21" s="12"/>
      <c r="D21" s="56"/>
      <c r="E21" s="12"/>
      <c r="F21" s="12"/>
      <c r="G21" s="12"/>
      <c r="H21" s="56"/>
      <c r="I21" s="12"/>
      <c r="J21" s="56"/>
      <c r="K21" s="12"/>
      <c r="L21" s="56"/>
      <c r="M21" s="12"/>
      <c r="N21" s="56"/>
      <c r="O21" s="12"/>
      <c r="P21" s="56"/>
      <c r="Q21" s="12"/>
      <c r="R21" s="56"/>
      <c r="S21" s="12"/>
      <c r="T21" s="12"/>
      <c r="U21" s="12"/>
      <c r="V21" s="56"/>
      <c r="W21" s="12"/>
      <c r="X21" s="56"/>
      <c r="Y21" s="12"/>
      <c r="Z21" s="56"/>
      <c r="AA21" s="36"/>
    </row>
    <row r="22" spans="1:29" x14ac:dyDescent="0.25">
      <c r="A22" s="53">
        <f t="shared" si="0"/>
        <v>19</v>
      </c>
      <c r="B22" s="60"/>
      <c r="C22" s="12"/>
      <c r="D22" s="56"/>
      <c r="E22" s="12"/>
      <c r="F22" s="12"/>
      <c r="G22" s="12"/>
      <c r="H22" s="56"/>
      <c r="I22" s="12"/>
      <c r="J22" s="56"/>
      <c r="K22" s="12"/>
      <c r="L22" s="56"/>
      <c r="M22" s="12"/>
      <c r="N22" s="56"/>
      <c r="O22" s="12"/>
      <c r="P22" s="56"/>
      <c r="Q22" s="12"/>
      <c r="R22" s="56"/>
      <c r="S22" s="12"/>
      <c r="T22" s="12"/>
      <c r="U22" s="12"/>
      <c r="V22" s="56"/>
      <c r="W22" s="12"/>
      <c r="X22" s="56"/>
      <c r="Y22" s="12"/>
      <c r="Z22" s="56"/>
      <c r="AA22" s="36"/>
    </row>
    <row r="23" spans="1:29" x14ac:dyDescent="0.25">
      <c r="A23" s="53">
        <f t="shared" si="0"/>
        <v>20</v>
      </c>
      <c r="B23" s="60"/>
      <c r="C23" s="12"/>
      <c r="D23" s="56"/>
      <c r="E23" s="12"/>
      <c r="F23" s="12"/>
      <c r="G23" s="12"/>
      <c r="H23" s="56"/>
      <c r="I23" s="12"/>
      <c r="J23" s="56"/>
      <c r="K23" s="12"/>
      <c r="L23" s="56"/>
      <c r="M23" s="12"/>
      <c r="N23" s="56"/>
      <c r="O23" s="12"/>
      <c r="P23" s="56"/>
      <c r="Q23" s="12"/>
      <c r="R23" s="56"/>
      <c r="S23" s="12"/>
      <c r="T23" s="12"/>
      <c r="U23" s="12"/>
      <c r="V23" s="56"/>
      <c r="W23" s="12"/>
      <c r="X23" s="56"/>
      <c r="Y23" s="12"/>
      <c r="Z23" s="56"/>
      <c r="AA23" s="36"/>
    </row>
    <row r="24" spans="1:29" x14ac:dyDescent="0.25">
      <c r="A24" s="53">
        <f t="shared" si="0"/>
        <v>21</v>
      </c>
      <c r="B24" s="60"/>
      <c r="C24" s="12"/>
      <c r="D24" s="56"/>
      <c r="E24" s="12"/>
      <c r="F24" s="12"/>
      <c r="G24" s="12"/>
      <c r="H24" s="56"/>
      <c r="I24" s="12"/>
      <c r="J24" s="56"/>
      <c r="K24" s="12"/>
      <c r="L24" s="56"/>
      <c r="M24" s="12"/>
      <c r="N24" s="56"/>
      <c r="O24" s="12"/>
      <c r="P24" s="56"/>
      <c r="Q24" s="12"/>
      <c r="R24" s="56"/>
      <c r="S24" s="12"/>
      <c r="T24" s="12"/>
      <c r="U24" s="12"/>
      <c r="V24" s="56"/>
      <c r="W24" s="12"/>
      <c r="X24" s="56"/>
      <c r="Y24" s="12"/>
      <c r="Z24" s="56"/>
      <c r="AA24" s="36"/>
    </row>
    <row r="25" spans="1:29" x14ac:dyDescent="0.25">
      <c r="A25" s="53">
        <v>22</v>
      </c>
      <c r="B25" s="60"/>
      <c r="C25" s="12"/>
      <c r="D25" s="56"/>
      <c r="E25" s="12"/>
      <c r="F25" s="12"/>
      <c r="G25" s="12"/>
      <c r="H25" s="56"/>
      <c r="I25" s="12"/>
      <c r="J25" s="56"/>
      <c r="K25" s="12"/>
      <c r="L25" s="56"/>
      <c r="M25" s="12"/>
      <c r="N25" s="56"/>
      <c r="O25" s="12"/>
      <c r="P25" s="56"/>
      <c r="Q25" s="12"/>
      <c r="R25" s="56"/>
      <c r="S25" s="12"/>
      <c r="T25" s="12"/>
      <c r="U25" s="12"/>
      <c r="V25" s="56"/>
      <c r="W25" s="12"/>
      <c r="X25" s="56"/>
      <c r="Y25" s="12"/>
      <c r="Z25" s="56"/>
      <c r="AA25" s="36"/>
    </row>
    <row r="26" spans="1:29" x14ac:dyDescent="0.25">
      <c r="A26" s="53">
        <v>23</v>
      </c>
      <c r="B26" s="60"/>
      <c r="C26" s="12"/>
      <c r="D26" s="56"/>
      <c r="E26" s="12"/>
      <c r="F26" s="12"/>
      <c r="G26" s="12"/>
      <c r="H26" s="56"/>
      <c r="I26" s="12"/>
      <c r="J26" s="56"/>
      <c r="K26" s="12"/>
      <c r="L26" s="56"/>
      <c r="M26" s="12"/>
      <c r="N26" s="56"/>
      <c r="O26" s="12"/>
      <c r="P26" s="56"/>
      <c r="Q26" s="12"/>
      <c r="R26" s="56"/>
      <c r="S26" s="12"/>
      <c r="T26" s="12"/>
      <c r="U26" s="12"/>
      <c r="V26" s="56"/>
      <c r="W26" s="12"/>
      <c r="X26" s="56"/>
      <c r="Y26" s="12"/>
      <c r="Z26" s="56"/>
      <c r="AA26" s="36"/>
    </row>
    <row r="27" spans="1:29" x14ac:dyDescent="0.25">
      <c r="A27" s="53">
        <v>24</v>
      </c>
      <c r="B27" s="60"/>
      <c r="C27" s="12"/>
      <c r="D27" s="56"/>
      <c r="E27" s="12"/>
      <c r="F27" s="12"/>
      <c r="G27" s="12"/>
      <c r="H27" s="56"/>
      <c r="I27" s="12"/>
      <c r="J27" s="56"/>
      <c r="K27" s="12"/>
      <c r="L27" s="56"/>
      <c r="M27" s="12"/>
      <c r="N27" s="56"/>
      <c r="O27" s="12"/>
      <c r="P27" s="56"/>
      <c r="Q27" s="12"/>
      <c r="R27" s="56"/>
      <c r="S27" s="12"/>
      <c r="T27" s="12"/>
      <c r="U27" s="12"/>
      <c r="V27" s="56"/>
      <c r="W27" s="12"/>
      <c r="X27" s="56"/>
      <c r="Y27" s="12"/>
      <c r="Z27" s="56"/>
      <c r="AA27" s="36"/>
    </row>
    <row r="28" spans="1:29" x14ac:dyDescent="0.25">
      <c r="A28" s="53">
        <v>25</v>
      </c>
      <c r="B28" s="60"/>
      <c r="C28" s="12"/>
      <c r="D28" s="56"/>
      <c r="E28" s="12"/>
      <c r="F28" s="12"/>
      <c r="G28" s="12"/>
      <c r="H28" s="56"/>
      <c r="I28" s="12"/>
      <c r="J28" s="56"/>
      <c r="K28" s="12"/>
      <c r="L28" s="56"/>
      <c r="M28" s="12"/>
      <c r="N28" s="56"/>
      <c r="O28" s="12"/>
      <c r="P28" s="56"/>
      <c r="Q28" s="12"/>
      <c r="R28" s="56"/>
      <c r="S28" s="12"/>
      <c r="T28" s="12"/>
      <c r="U28" s="12"/>
      <c r="V28" s="56"/>
      <c r="W28" s="12"/>
      <c r="X28" s="56"/>
      <c r="Y28" s="12"/>
      <c r="Z28" s="56"/>
      <c r="AA28" s="36"/>
      <c r="AC28">
        <f>5670-1470</f>
        <v>4200</v>
      </c>
    </row>
    <row r="29" spans="1:29" x14ac:dyDescent="0.25">
      <c r="A29" s="53">
        <f t="shared" si="0"/>
        <v>26</v>
      </c>
      <c r="B29" s="60"/>
      <c r="C29" s="12"/>
      <c r="D29" s="56"/>
      <c r="E29" s="12"/>
      <c r="F29" s="12"/>
      <c r="G29" s="12"/>
      <c r="H29" s="56"/>
      <c r="I29" s="12"/>
      <c r="J29" s="56"/>
      <c r="K29" s="12"/>
      <c r="L29" s="56"/>
      <c r="M29" s="12"/>
      <c r="N29" s="56"/>
      <c r="O29" s="12"/>
      <c r="P29" s="56"/>
      <c r="Q29" s="12"/>
      <c r="R29" s="56"/>
      <c r="S29" s="12"/>
      <c r="T29" s="12"/>
      <c r="U29" s="12"/>
      <c r="V29" s="56"/>
      <c r="W29" s="12"/>
      <c r="X29" s="56"/>
      <c r="Y29" s="12"/>
      <c r="Z29" s="56"/>
      <c r="AA29" s="36"/>
    </row>
    <row r="30" spans="1:29" x14ac:dyDescent="0.25">
      <c r="A30" s="53">
        <f t="shared" si="0"/>
        <v>27</v>
      </c>
      <c r="B30" s="60"/>
      <c r="C30" s="12"/>
      <c r="D30" s="56"/>
      <c r="E30" s="12"/>
      <c r="F30" s="12"/>
      <c r="G30" s="12"/>
      <c r="H30" s="56"/>
      <c r="I30" s="12"/>
      <c r="J30" s="56"/>
      <c r="K30" s="12"/>
      <c r="L30" s="56"/>
      <c r="M30" s="12"/>
      <c r="N30" s="56"/>
      <c r="O30" s="12"/>
      <c r="P30" s="56"/>
      <c r="Q30" s="12"/>
      <c r="R30" s="56"/>
      <c r="S30" s="12"/>
      <c r="T30" s="12"/>
      <c r="U30" s="12"/>
      <c r="V30" s="56"/>
      <c r="W30" s="12"/>
      <c r="X30" s="56"/>
      <c r="Y30" s="12"/>
      <c r="Z30" s="56"/>
      <c r="AA30" s="36"/>
    </row>
    <row r="31" spans="1:29" x14ac:dyDescent="0.25">
      <c r="A31" s="53">
        <f t="shared" si="0"/>
        <v>28</v>
      </c>
      <c r="B31" s="60"/>
      <c r="C31" s="12"/>
      <c r="D31" s="56"/>
      <c r="E31" s="12"/>
      <c r="F31" s="12"/>
      <c r="G31" s="12"/>
      <c r="H31" s="56"/>
      <c r="I31" s="12"/>
      <c r="J31" s="56"/>
      <c r="K31" s="12"/>
      <c r="L31" s="56"/>
      <c r="M31" s="12"/>
      <c r="N31" s="56"/>
      <c r="O31" s="12"/>
      <c r="P31" s="56"/>
      <c r="Q31" s="12"/>
      <c r="R31" s="56"/>
      <c r="S31" s="12"/>
      <c r="T31" s="12"/>
      <c r="U31" s="12"/>
      <c r="V31" s="56"/>
      <c r="W31" s="12"/>
      <c r="X31" s="56"/>
      <c r="Y31" s="12"/>
      <c r="Z31" s="56"/>
      <c r="AA31" s="36"/>
    </row>
    <row r="32" spans="1:29" x14ac:dyDescent="0.25">
      <c r="A32" s="53">
        <f t="shared" si="0"/>
        <v>29</v>
      </c>
      <c r="B32" s="60"/>
      <c r="C32" s="12"/>
      <c r="D32" s="56"/>
      <c r="E32" s="12"/>
      <c r="F32" s="12"/>
      <c r="G32" s="12"/>
      <c r="H32" s="56"/>
      <c r="I32" s="12"/>
      <c r="J32" s="56"/>
      <c r="K32" s="12"/>
      <c r="L32" s="56"/>
      <c r="M32" s="12"/>
      <c r="N32" s="56"/>
      <c r="O32" s="12"/>
      <c r="P32" s="56"/>
      <c r="Q32" s="12"/>
      <c r="R32" s="56"/>
      <c r="S32" s="12"/>
      <c r="T32" s="12"/>
      <c r="U32" s="12"/>
      <c r="V32" s="56"/>
      <c r="W32" s="12"/>
      <c r="X32" s="56"/>
      <c r="Y32" s="12"/>
      <c r="Z32" s="56"/>
      <c r="AA32" s="36"/>
    </row>
    <row r="33" spans="1:28" x14ac:dyDescent="0.25">
      <c r="A33" s="53">
        <f t="shared" si="0"/>
        <v>30</v>
      </c>
      <c r="B33" s="60"/>
      <c r="C33" s="12"/>
      <c r="D33" s="56"/>
      <c r="E33" s="12"/>
      <c r="F33" s="12"/>
      <c r="G33" s="12"/>
      <c r="H33" s="56"/>
      <c r="I33" s="12"/>
      <c r="J33" s="56"/>
      <c r="K33" s="12"/>
      <c r="L33" s="56"/>
      <c r="M33" s="12"/>
      <c r="N33" s="56"/>
      <c r="O33" s="12"/>
      <c r="P33" s="56"/>
      <c r="Q33" s="12"/>
      <c r="R33" s="56"/>
      <c r="S33" s="12"/>
      <c r="T33" s="12"/>
      <c r="U33" s="12"/>
      <c r="V33" s="56"/>
      <c r="W33" s="12"/>
      <c r="X33" s="56"/>
      <c r="Y33" s="12"/>
      <c r="Z33" s="56"/>
      <c r="AA33" s="36"/>
    </row>
    <row r="34" spans="1:28" x14ac:dyDescent="0.25">
      <c r="A34" s="53">
        <f t="shared" si="0"/>
        <v>31</v>
      </c>
      <c r="B34" s="60"/>
      <c r="C34" s="12"/>
      <c r="D34" s="56"/>
      <c r="E34" s="12"/>
      <c r="F34" s="12"/>
      <c r="G34" s="12"/>
      <c r="H34" s="56"/>
      <c r="I34" s="12"/>
      <c r="J34" s="56"/>
      <c r="K34" s="12"/>
      <c r="L34" s="56"/>
      <c r="M34" s="12"/>
      <c r="N34" s="56"/>
      <c r="O34" s="12"/>
      <c r="P34" s="56"/>
      <c r="Q34" s="12"/>
      <c r="R34" s="56"/>
      <c r="S34" s="12"/>
      <c r="T34" s="12"/>
      <c r="U34" s="12"/>
      <c r="V34" s="56"/>
      <c r="W34" s="12"/>
      <c r="X34" s="56"/>
      <c r="Y34" s="12"/>
      <c r="Z34" s="56"/>
      <c r="AA34" s="36"/>
    </row>
    <row r="35" spans="1:28" ht="15.75" thickBot="1" x14ac:dyDescent="0.3">
      <c r="A35" s="53">
        <f t="shared" si="0"/>
        <v>32</v>
      </c>
      <c r="B35" s="61"/>
      <c r="C35" s="37"/>
      <c r="D35" s="57"/>
      <c r="E35" s="37"/>
      <c r="F35" s="37"/>
      <c r="G35" s="37"/>
      <c r="H35" s="57"/>
      <c r="I35" s="37"/>
      <c r="J35" s="57"/>
      <c r="K35" s="37"/>
      <c r="L35" s="57"/>
      <c r="M35" s="37"/>
      <c r="N35" s="57"/>
      <c r="O35" s="37"/>
      <c r="P35" s="57"/>
      <c r="Q35" s="37"/>
      <c r="R35" s="57"/>
      <c r="S35" s="37"/>
      <c r="T35" s="37"/>
      <c r="U35" s="37"/>
      <c r="V35" s="57"/>
      <c r="W35" s="37"/>
      <c r="X35" s="57"/>
      <c r="Y35" s="37"/>
      <c r="Z35" s="57"/>
      <c r="AA35" s="38"/>
    </row>
    <row r="36" spans="1:28" ht="15.75" thickBot="1" x14ac:dyDescent="0.3">
      <c r="A36" s="41"/>
      <c r="B36" s="58">
        <f>SUM(B4:B35)</f>
        <v>0</v>
      </c>
      <c r="C36" s="39">
        <f t="shared" ref="C36:AA36" si="1">SUM(C4:C35)</f>
        <v>0</v>
      </c>
      <c r="D36" s="58">
        <f t="shared" si="1"/>
        <v>0</v>
      </c>
      <c r="E36" s="39">
        <f t="shared" si="1"/>
        <v>0</v>
      </c>
      <c r="F36" s="39">
        <f t="shared" si="1"/>
        <v>0</v>
      </c>
      <c r="G36" s="39">
        <f t="shared" si="1"/>
        <v>0</v>
      </c>
      <c r="H36" s="58">
        <f t="shared" si="1"/>
        <v>0</v>
      </c>
      <c r="I36" s="39">
        <f t="shared" si="1"/>
        <v>0</v>
      </c>
      <c r="J36" s="58">
        <f t="shared" si="1"/>
        <v>0</v>
      </c>
      <c r="K36" s="39">
        <f t="shared" si="1"/>
        <v>0</v>
      </c>
      <c r="L36" s="58">
        <f t="shared" si="1"/>
        <v>0</v>
      </c>
      <c r="M36" s="39">
        <f t="shared" si="1"/>
        <v>0</v>
      </c>
      <c r="N36" s="58">
        <f t="shared" si="1"/>
        <v>0</v>
      </c>
      <c r="O36" s="39">
        <f t="shared" si="1"/>
        <v>0</v>
      </c>
      <c r="P36" s="58">
        <f t="shared" si="1"/>
        <v>0</v>
      </c>
      <c r="Q36" s="39">
        <f t="shared" si="1"/>
        <v>0</v>
      </c>
      <c r="R36" s="58">
        <f t="shared" si="1"/>
        <v>0</v>
      </c>
      <c r="S36" s="39">
        <f t="shared" si="1"/>
        <v>0</v>
      </c>
      <c r="T36" s="39">
        <f t="shared" si="1"/>
        <v>0</v>
      </c>
      <c r="U36" s="39">
        <f t="shared" si="1"/>
        <v>0</v>
      </c>
      <c r="V36" s="58">
        <f t="shared" si="1"/>
        <v>0</v>
      </c>
      <c r="W36" s="39">
        <f t="shared" si="1"/>
        <v>0</v>
      </c>
      <c r="X36" s="58">
        <f t="shared" si="1"/>
        <v>0</v>
      </c>
      <c r="Y36" s="39">
        <f t="shared" si="1"/>
        <v>0</v>
      </c>
      <c r="Z36" s="58">
        <f t="shared" si="1"/>
        <v>0</v>
      </c>
      <c r="AA36" s="39">
        <f t="shared" si="1"/>
        <v>0</v>
      </c>
      <c r="AB36" s="54">
        <f>AA36+Y36+W36+U36+S36+Q36+O36+M36+K36+I36+G36+E36+C36</f>
        <v>0</v>
      </c>
    </row>
    <row r="39" spans="1:28" ht="30" x14ac:dyDescent="0.25">
      <c r="B39" s="55" t="s">
        <v>35</v>
      </c>
      <c r="C39">
        <f>B36+D36+F36+H36+J36+C38+L36+N36+P36+R36+T36+V36+X36+Z36</f>
        <v>0</v>
      </c>
    </row>
    <row r="40" spans="1:28" ht="30" x14ac:dyDescent="0.25">
      <c r="B40" s="55" t="s">
        <v>36</v>
      </c>
      <c r="C40">
        <f>C36+E36+G36+I36+K36+M36+O36+Q36+S36+U36+W36+Y36+AA36</f>
        <v>0</v>
      </c>
    </row>
    <row r="42" spans="1:28" ht="30" x14ac:dyDescent="0.25">
      <c r="B42" s="55" t="s">
        <v>37</v>
      </c>
      <c r="C42">
        <v>287550</v>
      </c>
    </row>
    <row r="43" spans="1:28" x14ac:dyDescent="0.25">
      <c r="B43" t="s">
        <v>34</v>
      </c>
      <c r="C43">
        <f>C39-C42</f>
        <v>-287550</v>
      </c>
    </row>
    <row r="44" spans="1:28" ht="30" x14ac:dyDescent="0.25">
      <c r="B44" s="55" t="s">
        <v>38</v>
      </c>
      <c r="C44">
        <v>464</v>
      </c>
    </row>
    <row r="45" spans="1:28" x14ac:dyDescent="0.25">
      <c r="B45" t="s">
        <v>34</v>
      </c>
      <c r="C45">
        <f>C44-C40</f>
        <v>464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2" zoomScale="80" zoomScaleNormal="80" workbookViewId="0">
      <selection activeCell="M5" sqref="M5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7.7109375" bestFit="1" customWidth="1"/>
    <col min="4" max="4" width="8.28515625" bestFit="1" customWidth="1"/>
    <col min="5" max="5" width="4.5703125" bestFit="1" customWidth="1"/>
    <col min="6" max="6" width="8.7109375" customWidth="1"/>
    <col min="7" max="7" width="4.5703125" bestFit="1" customWidth="1"/>
    <col min="8" max="8" width="8.28515625" customWidth="1"/>
    <col min="9" max="9" width="4.5703125" bestFit="1" customWidth="1"/>
    <col min="10" max="10" width="8.28515625" bestFit="1" customWidth="1"/>
    <col min="11" max="11" width="4.5703125" bestFit="1" customWidth="1"/>
    <col min="12" max="12" width="8.5703125" bestFit="1" customWidth="1"/>
    <col min="13" max="13" width="4.5703125" bestFit="1" customWidth="1"/>
    <col min="14" max="14" width="5.140625" bestFit="1" customWidth="1"/>
    <col min="15" max="15" width="4.5703125" bestFit="1" customWidth="1"/>
    <col min="16" max="16" width="8.42578125" customWidth="1"/>
    <col min="17" max="17" width="4.5703125" bestFit="1" customWidth="1"/>
    <col min="18" max="18" width="8.5703125" customWidth="1"/>
    <col min="19" max="19" width="6.140625" customWidth="1"/>
    <col min="20" max="20" width="9.140625" customWidth="1"/>
    <col min="21" max="21" width="4.5703125" bestFit="1" customWidth="1"/>
    <col min="22" max="22" width="8.28515625" bestFit="1" customWidth="1"/>
    <col min="23" max="23" width="4.5703125" bestFit="1" customWidth="1"/>
    <col min="24" max="24" width="9" customWidth="1"/>
    <col min="25" max="25" width="4.5703125" bestFit="1" customWidth="1"/>
    <col min="26" max="26" width="9.140625" customWidth="1"/>
    <col min="27" max="27" width="4.5703125" bestFit="1" customWidth="1"/>
    <col min="28" max="28" width="4.42578125" bestFit="1" customWidth="1"/>
    <col min="29" max="29" width="5.42578125" bestFit="1" customWidth="1"/>
  </cols>
  <sheetData>
    <row r="1" spans="1:27" ht="29.25" thickBot="1" x14ac:dyDescent="0.5">
      <c r="A1" s="155" t="s">
        <v>31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  <row r="2" spans="1:27" ht="28.5" x14ac:dyDescent="0.45">
      <c r="A2" s="66"/>
      <c r="B2" s="152" t="s">
        <v>41</v>
      </c>
      <c r="C2" s="153"/>
      <c r="D2" s="153"/>
      <c r="E2" s="153"/>
      <c r="F2" s="153" t="s">
        <v>40</v>
      </c>
      <c r="G2" s="153"/>
      <c r="H2" s="153"/>
      <c r="I2" s="153"/>
      <c r="J2" s="153" t="s">
        <v>39</v>
      </c>
      <c r="K2" s="153"/>
      <c r="L2" s="153"/>
      <c r="M2" s="153"/>
      <c r="N2" s="153" t="s">
        <v>42</v>
      </c>
      <c r="O2" s="153"/>
      <c r="P2" s="153" t="s">
        <v>42</v>
      </c>
      <c r="Q2" s="153"/>
      <c r="R2" s="153" t="s">
        <v>43</v>
      </c>
      <c r="S2" s="153"/>
      <c r="T2" s="153" t="s">
        <v>45</v>
      </c>
      <c r="U2" s="153"/>
      <c r="V2" s="153" t="s">
        <v>44</v>
      </c>
      <c r="W2" s="153"/>
      <c r="X2" s="153" t="s">
        <v>46</v>
      </c>
      <c r="Y2" s="153"/>
      <c r="Z2" s="153" t="s">
        <v>47</v>
      </c>
      <c r="AA2" s="159"/>
    </row>
    <row r="3" spans="1:27" x14ac:dyDescent="0.25">
      <c r="A3" s="156" t="s">
        <v>30</v>
      </c>
      <c r="B3" s="157" t="s">
        <v>11</v>
      </c>
      <c r="C3" s="154"/>
      <c r="D3" s="154" t="s">
        <v>13</v>
      </c>
      <c r="E3" s="154"/>
      <c r="F3" s="154" t="s">
        <v>12</v>
      </c>
      <c r="G3" s="154"/>
      <c r="H3" s="154" t="s">
        <v>24</v>
      </c>
      <c r="I3" s="154"/>
      <c r="J3" s="154" t="s">
        <v>14</v>
      </c>
      <c r="K3" s="154"/>
      <c r="L3" s="154" t="s">
        <v>15</v>
      </c>
      <c r="M3" s="154"/>
      <c r="N3" s="154" t="s">
        <v>20</v>
      </c>
      <c r="O3" s="154"/>
      <c r="P3" s="154" t="s">
        <v>16</v>
      </c>
      <c r="Q3" s="154"/>
      <c r="R3" s="154" t="s">
        <v>18</v>
      </c>
      <c r="S3" s="154"/>
      <c r="T3" s="154" t="s">
        <v>19</v>
      </c>
      <c r="U3" s="154"/>
      <c r="V3" s="154" t="s">
        <v>21</v>
      </c>
      <c r="W3" s="154"/>
      <c r="X3" s="154" t="s">
        <v>22</v>
      </c>
      <c r="Y3" s="154"/>
      <c r="Z3" s="154" t="s">
        <v>17</v>
      </c>
      <c r="AA3" s="158"/>
    </row>
    <row r="4" spans="1:27" x14ac:dyDescent="0.25">
      <c r="A4" s="156"/>
      <c r="B4" s="62" t="s">
        <v>28</v>
      </c>
      <c r="C4" s="63" t="s">
        <v>29</v>
      </c>
      <c r="D4" s="63" t="s">
        <v>28</v>
      </c>
      <c r="E4" s="63" t="s">
        <v>29</v>
      </c>
      <c r="F4" s="63" t="s">
        <v>28</v>
      </c>
      <c r="G4" s="63" t="s">
        <v>29</v>
      </c>
      <c r="H4" s="63" t="s">
        <v>28</v>
      </c>
      <c r="I4" s="63" t="s">
        <v>29</v>
      </c>
      <c r="J4" s="63" t="s">
        <v>28</v>
      </c>
      <c r="K4" s="63" t="s">
        <v>29</v>
      </c>
      <c r="L4" s="63" t="s">
        <v>28</v>
      </c>
      <c r="M4" s="63" t="s">
        <v>29</v>
      </c>
      <c r="N4" s="63" t="s">
        <v>28</v>
      </c>
      <c r="O4" s="63" t="s">
        <v>29</v>
      </c>
      <c r="P4" s="63" t="s">
        <v>28</v>
      </c>
      <c r="Q4" s="63" t="s">
        <v>29</v>
      </c>
      <c r="R4" s="63" t="s">
        <v>28</v>
      </c>
      <c r="S4" s="63" t="s">
        <v>29</v>
      </c>
      <c r="T4" s="63" t="s">
        <v>28</v>
      </c>
      <c r="U4" s="63" t="s">
        <v>29</v>
      </c>
      <c r="V4" s="63" t="s">
        <v>28</v>
      </c>
      <c r="W4" s="63" t="s">
        <v>29</v>
      </c>
      <c r="X4" s="63" t="s">
        <v>28</v>
      </c>
      <c r="Y4" s="63" t="s">
        <v>29</v>
      </c>
      <c r="Z4" s="63" t="s">
        <v>28</v>
      </c>
      <c r="AA4" s="64" t="s">
        <v>29</v>
      </c>
    </row>
    <row r="5" spans="1:27" x14ac:dyDescent="0.25">
      <c r="A5" s="67">
        <v>1</v>
      </c>
      <c r="B5" s="73">
        <v>2380</v>
      </c>
      <c r="C5" s="46">
        <v>2</v>
      </c>
      <c r="D5" s="59">
        <v>2910</v>
      </c>
      <c r="E5" s="46">
        <v>9</v>
      </c>
      <c r="F5" s="46">
        <v>490</v>
      </c>
      <c r="G5" s="46">
        <v>1</v>
      </c>
      <c r="H5" s="59">
        <v>1070</v>
      </c>
      <c r="I5" s="46">
        <v>3</v>
      </c>
      <c r="J5" s="59">
        <v>1190</v>
      </c>
      <c r="K5" s="46">
        <v>1</v>
      </c>
      <c r="L5" s="59">
        <v>580</v>
      </c>
      <c r="M5" s="46">
        <v>2</v>
      </c>
      <c r="N5" s="59"/>
      <c r="O5" s="46"/>
      <c r="P5" s="59">
        <v>1970</v>
      </c>
      <c r="Q5" s="46">
        <v>3</v>
      </c>
      <c r="R5" s="59">
        <v>2060</v>
      </c>
      <c r="S5" s="46">
        <v>4</v>
      </c>
      <c r="T5" s="46">
        <v>1680</v>
      </c>
      <c r="U5" s="46">
        <v>2</v>
      </c>
      <c r="V5" s="59">
        <v>690</v>
      </c>
      <c r="W5" s="46">
        <v>1</v>
      </c>
      <c r="X5" s="59">
        <v>1380</v>
      </c>
      <c r="Y5" s="46">
        <v>2</v>
      </c>
      <c r="Z5" s="59">
        <v>1390</v>
      </c>
      <c r="AA5" s="47">
        <v>1</v>
      </c>
    </row>
    <row r="6" spans="1:27" x14ac:dyDescent="0.25">
      <c r="A6" s="68">
        <f>A5+1</f>
        <v>2</v>
      </c>
      <c r="B6" s="74">
        <v>1290</v>
      </c>
      <c r="C6" s="12">
        <v>1</v>
      </c>
      <c r="D6" s="56">
        <v>6650</v>
      </c>
      <c r="E6" s="12">
        <v>5</v>
      </c>
      <c r="F6" s="46">
        <v>490</v>
      </c>
      <c r="G6" s="46">
        <v>1</v>
      </c>
      <c r="H6" s="46">
        <v>1580</v>
      </c>
      <c r="I6" s="46">
        <v>2</v>
      </c>
      <c r="J6" s="56">
        <v>9670</v>
      </c>
      <c r="K6" s="12">
        <v>13</v>
      </c>
      <c r="L6" s="56">
        <v>990</v>
      </c>
      <c r="M6" s="12">
        <v>1</v>
      </c>
      <c r="N6" s="56"/>
      <c r="O6" s="12"/>
      <c r="P6" s="56">
        <v>2560</v>
      </c>
      <c r="Q6" s="12">
        <v>4</v>
      </c>
      <c r="R6" s="56">
        <v>590</v>
      </c>
      <c r="S6" s="12">
        <v>1</v>
      </c>
      <c r="T6" s="12">
        <v>1380</v>
      </c>
      <c r="U6" s="12">
        <v>2</v>
      </c>
      <c r="V6" s="56">
        <v>5310</v>
      </c>
      <c r="W6" s="12">
        <v>14</v>
      </c>
      <c r="X6" s="56">
        <v>1670</v>
      </c>
      <c r="Y6" s="12">
        <v>3</v>
      </c>
      <c r="Z6" s="56">
        <v>790</v>
      </c>
      <c r="AA6" s="36">
        <v>1</v>
      </c>
    </row>
    <row r="7" spans="1:27" x14ac:dyDescent="0.25">
      <c r="A7" s="68">
        <f t="shared" ref="A7:A36" si="0">A6+1</f>
        <v>3</v>
      </c>
      <c r="B7" s="74">
        <v>1090</v>
      </c>
      <c r="C7" s="12">
        <v>1</v>
      </c>
      <c r="D7" s="56">
        <v>2670</v>
      </c>
      <c r="E7" s="12">
        <v>3</v>
      </c>
      <c r="F7" s="46">
        <v>490</v>
      </c>
      <c r="G7" s="46">
        <v>1</v>
      </c>
      <c r="H7" s="56">
        <v>3350</v>
      </c>
      <c r="I7" s="12">
        <v>5</v>
      </c>
      <c r="J7" s="56">
        <v>2280</v>
      </c>
      <c r="K7" s="12">
        <v>2</v>
      </c>
      <c r="L7" s="56">
        <v>2470</v>
      </c>
      <c r="M7" s="12">
        <v>3</v>
      </c>
      <c r="N7" s="56"/>
      <c r="O7" s="12"/>
      <c r="P7" s="56">
        <v>1700</v>
      </c>
      <c r="Q7" s="12">
        <v>10</v>
      </c>
      <c r="R7" s="56">
        <v>2560</v>
      </c>
      <c r="S7" s="12">
        <v>4</v>
      </c>
      <c r="T7" s="12">
        <v>980</v>
      </c>
      <c r="U7" s="12">
        <v>2</v>
      </c>
      <c r="V7" s="56">
        <v>3840</v>
      </c>
      <c r="W7" s="12">
        <v>4</v>
      </c>
      <c r="X7" s="56">
        <v>2560</v>
      </c>
      <c r="Y7" s="12">
        <v>4</v>
      </c>
      <c r="Z7" s="56">
        <v>680</v>
      </c>
      <c r="AA7" s="36">
        <v>5</v>
      </c>
    </row>
    <row r="8" spans="1:27" x14ac:dyDescent="0.25">
      <c r="A8" s="68">
        <f t="shared" si="0"/>
        <v>4</v>
      </c>
      <c r="B8" s="74">
        <v>1590</v>
      </c>
      <c r="C8" s="12">
        <v>1</v>
      </c>
      <c r="D8" s="56">
        <v>1290</v>
      </c>
      <c r="E8" s="12">
        <v>1</v>
      </c>
      <c r="F8" s="12">
        <v>1290</v>
      </c>
      <c r="G8" s="12">
        <v>1</v>
      </c>
      <c r="H8" s="56">
        <v>490</v>
      </c>
      <c r="I8" s="12">
        <v>1</v>
      </c>
      <c r="J8" s="56">
        <v>2970</v>
      </c>
      <c r="K8" s="12">
        <v>3</v>
      </c>
      <c r="L8" s="56">
        <v>2280</v>
      </c>
      <c r="M8" s="12">
        <v>2</v>
      </c>
      <c r="N8" s="56"/>
      <c r="O8" s="12"/>
      <c r="P8" s="56">
        <v>1470</v>
      </c>
      <c r="Q8" s="12">
        <v>3</v>
      </c>
      <c r="R8" s="56">
        <v>690</v>
      </c>
      <c r="S8" s="12"/>
      <c r="T8" s="12">
        <v>1670</v>
      </c>
      <c r="U8" s="12">
        <v>3</v>
      </c>
      <c r="V8" s="56">
        <v>4730</v>
      </c>
      <c r="W8" s="12">
        <v>7</v>
      </c>
      <c r="X8" s="56">
        <v>890</v>
      </c>
      <c r="Y8" s="12">
        <v>1</v>
      </c>
      <c r="Z8" s="56">
        <v>680</v>
      </c>
      <c r="AA8" s="36">
        <v>2</v>
      </c>
    </row>
    <row r="9" spans="1:27" x14ac:dyDescent="0.25">
      <c r="A9" s="68">
        <f t="shared" si="0"/>
        <v>5</v>
      </c>
      <c r="B9" s="74">
        <v>990</v>
      </c>
      <c r="C9" s="12">
        <v>1</v>
      </c>
      <c r="D9" s="56">
        <v>2280</v>
      </c>
      <c r="E9" s="12">
        <v>2</v>
      </c>
      <c r="F9" s="12">
        <v>1180</v>
      </c>
      <c r="G9" s="12">
        <v>2</v>
      </c>
      <c r="H9" s="59">
        <v>2910</v>
      </c>
      <c r="I9" s="46">
        <v>9</v>
      </c>
      <c r="J9" s="56">
        <v>690</v>
      </c>
      <c r="K9" s="12">
        <v>1</v>
      </c>
      <c r="L9" s="56">
        <v>490</v>
      </c>
      <c r="M9" s="12">
        <v>1</v>
      </c>
      <c r="N9" s="56"/>
      <c r="O9" s="12"/>
      <c r="P9" s="12">
        <v>1790</v>
      </c>
      <c r="Q9" s="12">
        <v>1</v>
      </c>
      <c r="R9" s="12">
        <v>1790</v>
      </c>
      <c r="S9" s="12">
        <v>1</v>
      </c>
      <c r="T9" s="12">
        <v>410</v>
      </c>
      <c r="U9" s="12">
        <v>5</v>
      </c>
      <c r="V9" s="56">
        <v>890</v>
      </c>
      <c r="W9" s="12">
        <v>1</v>
      </c>
      <c r="X9" s="59">
        <v>690</v>
      </c>
      <c r="Y9" s="46">
        <v>1</v>
      </c>
      <c r="Z9" s="56">
        <v>1290</v>
      </c>
      <c r="AA9" s="36">
        <v>1</v>
      </c>
    </row>
    <row r="10" spans="1:27" x14ac:dyDescent="0.25">
      <c r="A10" s="68">
        <f t="shared" si="0"/>
        <v>6</v>
      </c>
      <c r="B10" s="74">
        <v>1290</v>
      </c>
      <c r="C10" s="12">
        <v>1</v>
      </c>
      <c r="D10" s="56">
        <v>490</v>
      </c>
      <c r="E10" s="12">
        <v>1</v>
      </c>
      <c r="F10" s="12">
        <v>1290</v>
      </c>
      <c r="G10" s="12">
        <v>1</v>
      </c>
      <c r="H10" s="56">
        <v>6650</v>
      </c>
      <c r="I10" s="12">
        <v>5</v>
      </c>
      <c r="J10" s="12">
        <v>3550</v>
      </c>
      <c r="K10" s="12">
        <v>5</v>
      </c>
      <c r="L10" s="56">
        <v>2080</v>
      </c>
      <c r="M10" s="12">
        <v>2</v>
      </c>
      <c r="N10" s="56"/>
      <c r="O10" s="12"/>
      <c r="P10" s="12">
        <v>690</v>
      </c>
      <c r="Q10" s="12">
        <v>1</v>
      </c>
      <c r="R10" s="12">
        <v>690</v>
      </c>
      <c r="S10" s="12">
        <v>1</v>
      </c>
      <c r="T10" s="12">
        <v>3550</v>
      </c>
      <c r="U10" s="12">
        <v>5</v>
      </c>
      <c r="V10" s="56">
        <v>1880</v>
      </c>
      <c r="W10" s="12">
        <v>7</v>
      </c>
      <c r="X10" s="56">
        <v>5310</v>
      </c>
      <c r="Y10" s="12">
        <v>14</v>
      </c>
      <c r="Z10" s="56">
        <v>1290</v>
      </c>
      <c r="AA10" s="36">
        <v>1</v>
      </c>
    </row>
    <row r="11" spans="1:27" x14ac:dyDescent="0.25">
      <c r="A11" s="68">
        <f t="shared" si="0"/>
        <v>7</v>
      </c>
      <c r="B11" s="74">
        <v>490</v>
      </c>
      <c r="C11" s="12">
        <v>1</v>
      </c>
      <c r="D11" s="56">
        <v>2080</v>
      </c>
      <c r="E11" s="12">
        <v>2</v>
      </c>
      <c r="F11" s="56">
        <v>2280</v>
      </c>
      <c r="G11" s="12">
        <v>2</v>
      </c>
      <c r="H11" s="56">
        <v>2670</v>
      </c>
      <c r="I11" s="12">
        <v>3</v>
      </c>
      <c r="J11" s="12">
        <v>1210</v>
      </c>
      <c r="K11" s="12">
        <v>4</v>
      </c>
      <c r="L11" s="56">
        <v>490</v>
      </c>
      <c r="M11" s="12">
        <v>1</v>
      </c>
      <c r="N11" s="56"/>
      <c r="O11" s="51"/>
      <c r="P11" s="12">
        <v>1970</v>
      </c>
      <c r="Q11" s="12">
        <v>3</v>
      </c>
      <c r="R11" s="12">
        <v>1970</v>
      </c>
      <c r="S11" s="12">
        <v>3</v>
      </c>
      <c r="T11" s="12">
        <v>1210</v>
      </c>
      <c r="U11" s="12">
        <v>4</v>
      </c>
      <c r="V11" s="12">
        <v>1790</v>
      </c>
      <c r="W11" s="12">
        <v>1</v>
      </c>
      <c r="X11" s="56">
        <v>3840</v>
      </c>
      <c r="Y11" s="12">
        <v>4</v>
      </c>
      <c r="Z11" s="56">
        <v>1290</v>
      </c>
      <c r="AA11" s="36">
        <v>1</v>
      </c>
    </row>
    <row r="12" spans="1:27" x14ac:dyDescent="0.25">
      <c r="A12" s="68">
        <f t="shared" si="0"/>
        <v>8</v>
      </c>
      <c r="B12" s="75">
        <v>890</v>
      </c>
      <c r="C12" s="12">
        <v>1</v>
      </c>
      <c r="D12" s="56">
        <v>490</v>
      </c>
      <c r="E12" s="12">
        <v>1</v>
      </c>
      <c r="F12" s="56">
        <v>490</v>
      </c>
      <c r="G12" s="12">
        <v>1</v>
      </c>
      <c r="H12" s="56">
        <v>1290</v>
      </c>
      <c r="I12" s="12">
        <v>1</v>
      </c>
      <c r="J12" s="12">
        <v>1790</v>
      </c>
      <c r="K12" s="12">
        <v>1</v>
      </c>
      <c r="L12" s="56">
        <v>840</v>
      </c>
      <c r="M12" s="12">
        <v>1</v>
      </c>
      <c r="N12" s="56"/>
      <c r="O12" s="12"/>
      <c r="P12" s="12">
        <v>530</v>
      </c>
      <c r="Q12" s="12">
        <v>2</v>
      </c>
      <c r="R12" s="12">
        <v>530</v>
      </c>
      <c r="S12" s="12">
        <v>2</v>
      </c>
      <c r="T12" s="12">
        <v>1790</v>
      </c>
      <c r="U12" s="12">
        <v>1</v>
      </c>
      <c r="V12" s="12">
        <v>690</v>
      </c>
      <c r="W12" s="12">
        <v>1</v>
      </c>
      <c r="X12" s="56">
        <v>4730</v>
      </c>
      <c r="Y12" s="12">
        <v>7</v>
      </c>
      <c r="Z12" s="56">
        <v>2180</v>
      </c>
      <c r="AA12" s="36">
        <v>2</v>
      </c>
    </row>
    <row r="13" spans="1:27" x14ac:dyDescent="0.25">
      <c r="A13" s="68">
        <f t="shared" si="0"/>
        <v>9</v>
      </c>
      <c r="B13" s="75">
        <v>890</v>
      </c>
      <c r="C13" s="12">
        <v>1</v>
      </c>
      <c r="D13" s="56">
        <v>840</v>
      </c>
      <c r="E13" s="12">
        <v>1</v>
      </c>
      <c r="F13" s="56">
        <v>2080</v>
      </c>
      <c r="G13" s="12">
        <v>2</v>
      </c>
      <c r="H13" s="56">
        <v>2280</v>
      </c>
      <c r="I13" s="12">
        <v>2</v>
      </c>
      <c r="J13" s="12">
        <v>690</v>
      </c>
      <c r="K13" s="12">
        <v>1</v>
      </c>
      <c r="L13" s="56">
        <v>2080</v>
      </c>
      <c r="M13" s="12">
        <v>2</v>
      </c>
      <c r="N13" s="56"/>
      <c r="O13" s="12"/>
      <c r="P13" s="12">
        <v>670</v>
      </c>
      <c r="Q13" s="12">
        <v>3</v>
      </c>
      <c r="R13" s="12">
        <v>670</v>
      </c>
      <c r="S13" s="12">
        <v>3</v>
      </c>
      <c r="T13" s="12">
        <v>690</v>
      </c>
      <c r="U13" s="12">
        <v>1</v>
      </c>
      <c r="V13" s="12">
        <v>1970</v>
      </c>
      <c r="W13" s="12">
        <v>3</v>
      </c>
      <c r="X13" s="56">
        <v>890</v>
      </c>
      <c r="Y13" s="12">
        <v>1</v>
      </c>
      <c r="Z13" s="59">
        <v>690</v>
      </c>
      <c r="AA13" s="46">
        <v>1</v>
      </c>
    </row>
    <row r="14" spans="1:27" x14ac:dyDescent="0.25">
      <c r="A14" s="68">
        <f t="shared" si="0"/>
        <v>10</v>
      </c>
      <c r="B14" s="75">
        <v>890</v>
      </c>
      <c r="C14" s="12">
        <v>1</v>
      </c>
      <c r="D14" s="56">
        <v>2080</v>
      </c>
      <c r="E14" s="12">
        <v>2</v>
      </c>
      <c r="F14" s="56">
        <v>490</v>
      </c>
      <c r="G14" s="12">
        <v>1</v>
      </c>
      <c r="H14" s="12">
        <v>1970</v>
      </c>
      <c r="I14" s="12">
        <v>3</v>
      </c>
      <c r="J14" s="12">
        <v>1970</v>
      </c>
      <c r="K14" s="12">
        <v>3</v>
      </c>
      <c r="L14" s="56">
        <v>1470</v>
      </c>
      <c r="M14" s="12">
        <v>3</v>
      </c>
      <c r="N14" s="56"/>
      <c r="O14" s="12"/>
      <c r="P14" s="59">
        <v>2910</v>
      </c>
      <c r="Q14" s="46">
        <v>9</v>
      </c>
      <c r="R14" s="59">
        <v>2910</v>
      </c>
      <c r="S14" s="46">
        <v>9</v>
      </c>
      <c r="T14" s="12">
        <v>1970</v>
      </c>
      <c r="U14" s="12">
        <v>3</v>
      </c>
      <c r="V14" s="12">
        <v>530</v>
      </c>
      <c r="W14" s="12">
        <v>2</v>
      </c>
      <c r="X14" s="56">
        <v>1880</v>
      </c>
      <c r="Y14" s="12">
        <v>7</v>
      </c>
      <c r="Z14" s="56">
        <v>5310</v>
      </c>
      <c r="AA14" s="12">
        <v>14</v>
      </c>
    </row>
    <row r="15" spans="1:27" x14ac:dyDescent="0.25">
      <c r="A15" s="68">
        <f t="shared" si="0"/>
        <v>11</v>
      </c>
      <c r="B15" s="75">
        <v>890</v>
      </c>
      <c r="C15" s="12">
        <v>1</v>
      </c>
      <c r="D15" s="56">
        <v>1470</v>
      </c>
      <c r="E15" s="12">
        <v>3</v>
      </c>
      <c r="F15" s="56">
        <v>840</v>
      </c>
      <c r="G15" s="12">
        <v>1</v>
      </c>
      <c r="H15" s="12">
        <v>530</v>
      </c>
      <c r="I15" s="12">
        <v>2</v>
      </c>
      <c r="J15" s="12">
        <v>530</v>
      </c>
      <c r="K15" s="12">
        <v>2</v>
      </c>
      <c r="L15" s="56">
        <v>1290</v>
      </c>
      <c r="M15" s="12">
        <v>1</v>
      </c>
      <c r="N15" s="56"/>
      <c r="O15" s="12"/>
      <c r="P15" s="56">
        <v>6650</v>
      </c>
      <c r="Q15" s="12">
        <v>5</v>
      </c>
      <c r="R15" s="56">
        <v>6650</v>
      </c>
      <c r="S15" s="12">
        <v>5</v>
      </c>
      <c r="T15" s="12">
        <v>530</v>
      </c>
      <c r="U15" s="12">
        <v>2</v>
      </c>
      <c r="V15" s="12">
        <v>670</v>
      </c>
      <c r="W15" s="12">
        <v>3</v>
      </c>
      <c r="X15" s="12">
        <v>1790</v>
      </c>
      <c r="Y15" s="12">
        <v>1</v>
      </c>
      <c r="Z15" s="56">
        <v>3840</v>
      </c>
      <c r="AA15" s="12">
        <v>4</v>
      </c>
    </row>
    <row r="16" spans="1:27" x14ac:dyDescent="0.25">
      <c r="A16" s="68">
        <f t="shared" si="0"/>
        <v>12</v>
      </c>
      <c r="B16" s="75">
        <v>1090</v>
      </c>
      <c r="C16" s="12">
        <v>1</v>
      </c>
      <c r="D16" s="56">
        <v>1290</v>
      </c>
      <c r="E16" s="12">
        <v>1</v>
      </c>
      <c r="F16" s="56">
        <v>2080</v>
      </c>
      <c r="G16" s="12">
        <v>2</v>
      </c>
      <c r="H16" s="12">
        <v>670</v>
      </c>
      <c r="I16" s="12">
        <v>3</v>
      </c>
      <c r="J16" s="12">
        <v>670</v>
      </c>
      <c r="K16" s="12">
        <v>3</v>
      </c>
      <c r="L16" s="56">
        <v>1290</v>
      </c>
      <c r="M16" s="12">
        <v>1</v>
      </c>
      <c r="N16" s="56"/>
      <c r="O16" s="12"/>
      <c r="P16" s="56">
        <v>2670</v>
      </c>
      <c r="Q16" s="12">
        <v>3</v>
      </c>
      <c r="R16" s="56">
        <v>2670</v>
      </c>
      <c r="S16" s="12">
        <v>3</v>
      </c>
      <c r="T16" s="12">
        <v>670</v>
      </c>
      <c r="U16" s="12">
        <v>3</v>
      </c>
      <c r="V16" s="59">
        <v>2910</v>
      </c>
      <c r="W16" s="46">
        <v>9</v>
      </c>
      <c r="X16" s="12">
        <v>690</v>
      </c>
      <c r="Y16" s="12">
        <v>1</v>
      </c>
      <c r="Z16" s="56">
        <v>4730</v>
      </c>
      <c r="AA16" s="12">
        <v>7</v>
      </c>
    </row>
    <row r="17" spans="1:29" x14ac:dyDescent="0.25">
      <c r="A17" s="68">
        <f t="shared" si="0"/>
        <v>13</v>
      </c>
      <c r="B17" s="75">
        <v>990</v>
      </c>
      <c r="C17" s="12">
        <v>1</v>
      </c>
      <c r="D17" s="56">
        <v>1290</v>
      </c>
      <c r="E17" s="12">
        <v>1</v>
      </c>
      <c r="F17" s="56">
        <v>1470</v>
      </c>
      <c r="G17" s="12">
        <v>3</v>
      </c>
      <c r="H17" s="12">
        <v>1970</v>
      </c>
      <c r="I17" s="12">
        <v>3</v>
      </c>
      <c r="J17" s="56">
        <v>9670</v>
      </c>
      <c r="K17" s="12">
        <v>13</v>
      </c>
      <c r="L17" s="56">
        <v>1090</v>
      </c>
      <c r="M17" s="12">
        <v>1</v>
      </c>
      <c r="N17" s="56"/>
      <c r="O17" s="12"/>
      <c r="P17" s="56">
        <v>1290</v>
      </c>
      <c r="Q17" s="12">
        <v>1</v>
      </c>
      <c r="R17" s="56">
        <v>1290</v>
      </c>
      <c r="S17" s="12">
        <v>1</v>
      </c>
      <c r="T17" s="59">
        <v>2910</v>
      </c>
      <c r="U17" s="46">
        <v>9</v>
      </c>
      <c r="V17" s="56">
        <v>6650</v>
      </c>
      <c r="W17" s="12">
        <v>5</v>
      </c>
      <c r="X17" s="12">
        <v>1970</v>
      </c>
      <c r="Y17" s="12">
        <v>3</v>
      </c>
      <c r="Z17" s="56">
        <v>890</v>
      </c>
      <c r="AA17" s="12">
        <v>1</v>
      </c>
    </row>
    <row r="18" spans="1:29" x14ac:dyDescent="0.25">
      <c r="A18" s="68">
        <f t="shared" si="0"/>
        <v>14</v>
      </c>
      <c r="B18" s="75">
        <v>980</v>
      </c>
      <c r="C18" s="12">
        <v>2</v>
      </c>
      <c r="D18" s="56">
        <v>1090</v>
      </c>
      <c r="E18" s="12">
        <v>1</v>
      </c>
      <c r="F18" s="56">
        <v>1290</v>
      </c>
      <c r="G18" s="12">
        <v>1</v>
      </c>
      <c r="H18" s="12">
        <v>530</v>
      </c>
      <c r="I18" s="12">
        <v>2</v>
      </c>
      <c r="J18" s="56">
        <v>2280</v>
      </c>
      <c r="K18" s="12">
        <v>2</v>
      </c>
      <c r="L18" s="56">
        <v>4670</v>
      </c>
      <c r="M18" s="12">
        <v>3</v>
      </c>
      <c r="N18" s="56"/>
      <c r="O18" s="12"/>
      <c r="P18" s="56">
        <v>2280</v>
      </c>
      <c r="Q18" s="12">
        <v>2</v>
      </c>
      <c r="R18" s="56">
        <v>2280</v>
      </c>
      <c r="S18" s="12">
        <v>2</v>
      </c>
      <c r="T18" s="56">
        <v>6650</v>
      </c>
      <c r="U18" s="12">
        <v>5</v>
      </c>
      <c r="V18" s="56">
        <v>2670</v>
      </c>
      <c r="W18" s="12">
        <v>3</v>
      </c>
      <c r="X18" s="12">
        <v>530</v>
      </c>
      <c r="Y18" s="12">
        <v>2</v>
      </c>
      <c r="Z18" s="56">
        <v>1880</v>
      </c>
      <c r="AA18" s="12">
        <v>7</v>
      </c>
    </row>
    <row r="19" spans="1:29" x14ac:dyDescent="0.25">
      <c r="A19" s="68">
        <f t="shared" si="0"/>
        <v>15</v>
      </c>
      <c r="B19" s="75">
        <v>1290</v>
      </c>
      <c r="C19" s="12">
        <v>1</v>
      </c>
      <c r="D19" s="56">
        <v>4670</v>
      </c>
      <c r="E19" s="12">
        <v>3</v>
      </c>
      <c r="F19" s="56">
        <v>1290</v>
      </c>
      <c r="G19" s="12">
        <v>1</v>
      </c>
      <c r="H19" s="12">
        <v>670</v>
      </c>
      <c r="I19" s="12">
        <v>3</v>
      </c>
      <c r="J19" s="56">
        <v>2970</v>
      </c>
      <c r="K19" s="12">
        <v>3</v>
      </c>
      <c r="L19" s="59">
        <v>2910</v>
      </c>
      <c r="M19" s="46">
        <v>9</v>
      </c>
      <c r="N19" s="56"/>
      <c r="O19" s="12"/>
      <c r="P19" s="59">
        <v>2910</v>
      </c>
      <c r="Q19" s="46">
        <v>9</v>
      </c>
      <c r="R19" s="59">
        <v>2910</v>
      </c>
      <c r="S19" s="46">
        <v>9</v>
      </c>
      <c r="T19" s="56">
        <v>2670</v>
      </c>
      <c r="U19" s="12">
        <v>3</v>
      </c>
      <c r="V19" s="56">
        <v>1290</v>
      </c>
      <c r="W19" s="12">
        <v>1</v>
      </c>
      <c r="X19" s="12">
        <v>670</v>
      </c>
      <c r="Y19" s="12">
        <v>3</v>
      </c>
      <c r="Z19" s="59">
        <v>1390</v>
      </c>
      <c r="AA19" s="47">
        <v>1</v>
      </c>
    </row>
    <row r="20" spans="1:29" x14ac:dyDescent="0.25">
      <c r="A20" s="68">
        <f t="shared" si="0"/>
        <v>16</v>
      </c>
      <c r="B20" s="75">
        <v>2180</v>
      </c>
      <c r="C20" s="12">
        <v>2</v>
      </c>
      <c r="D20" s="56">
        <v>2280</v>
      </c>
      <c r="E20" s="12">
        <v>2</v>
      </c>
      <c r="F20" s="56">
        <v>1090</v>
      </c>
      <c r="G20" s="12">
        <v>1</v>
      </c>
      <c r="H20" s="56"/>
      <c r="I20" s="12"/>
      <c r="J20" s="56">
        <v>690</v>
      </c>
      <c r="K20" s="12">
        <v>1</v>
      </c>
      <c r="L20" s="56">
        <f>6650+480</f>
        <v>7130</v>
      </c>
      <c r="M20" s="12">
        <v>5</v>
      </c>
      <c r="N20" s="56"/>
      <c r="O20" s="12"/>
      <c r="P20" s="56">
        <v>6650</v>
      </c>
      <c r="Q20" s="12">
        <v>5</v>
      </c>
      <c r="R20" s="56">
        <v>6650</v>
      </c>
      <c r="S20" s="12">
        <v>5</v>
      </c>
      <c r="T20" s="56">
        <v>1290</v>
      </c>
      <c r="U20" s="12">
        <v>1</v>
      </c>
      <c r="V20" s="56">
        <v>2280</v>
      </c>
      <c r="W20" s="12">
        <v>2</v>
      </c>
      <c r="X20" s="59">
        <v>2910</v>
      </c>
      <c r="Y20" s="46">
        <v>9</v>
      </c>
      <c r="Z20" s="56">
        <v>790</v>
      </c>
      <c r="AA20" s="36">
        <v>1</v>
      </c>
    </row>
    <row r="21" spans="1:29" x14ac:dyDescent="0.25">
      <c r="A21" s="68">
        <f t="shared" si="0"/>
        <v>17</v>
      </c>
      <c r="B21" s="75">
        <v>890</v>
      </c>
      <c r="C21" s="12">
        <v>2</v>
      </c>
      <c r="D21" s="56">
        <v>490</v>
      </c>
      <c r="E21" s="12">
        <v>1</v>
      </c>
      <c r="F21" s="56">
        <v>4670</v>
      </c>
      <c r="G21" s="12">
        <v>3</v>
      </c>
      <c r="H21" s="56"/>
      <c r="I21" s="12"/>
      <c r="J21" s="12">
        <v>3550</v>
      </c>
      <c r="K21" s="12">
        <v>5</v>
      </c>
      <c r="L21" s="56">
        <v>2670</v>
      </c>
      <c r="M21" s="12">
        <v>3</v>
      </c>
      <c r="N21" s="56"/>
      <c r="O21" s="12"/>
      <c r="P21" s="56">
        <v>2670</v>
      </c>
      <c r="Q21" s="12">
        <v>3</v>
      </c>
      <c r="R21" s="56">
        <v>2670</v>
      </c>
      <c r="S21" s="12">
        <v>3</v>
      </c>
      <c r="T21" s="56">
        <v>2280</v>
      </c>
      <c r="U21" s="12">
        <v>2</v>
      </c>
      <c r="V21" s="59">
        <v>2910</v>
      </c>
      <c r="W21" s="46">
        <v>9</v>
      </c>
      <c r="X21" s="56">
        <v>6650</v>
      </c>
      <c r="Y21" s="12">
        <v>5</v>
      </c>
      <c r="Z21" s="56">
        <v>680</v>
      </c>
      <c r="AA21" s="36">
        <v>5</v>
      </c>
    </row>
    <row r="22" spans="1:29" x14ac:dyDescent="0.25">
      <c r="A22" s="68">
        <f t="shared" si="0"/>
        <v>18</v>
      </c>
      <c r="B22" s="59">
        <v>690</v>
      </c>
      <c r="C22" s="46">
        <v>1</v>
      </c>
      <c r="D22" s="56">
        <v>2080</v>
      </c>
      <c r="E22" s="12">
        <v>2</v>
      </c>
      <c r="F22" s="12"/>
      <c r="G22" s="12"/>
      <c r="H22" s="56"/>
      <c r="I22" s="12"/>
      <c r="J22" s="12">
        <v>1210</v>
      </c>
      <c r="K22" s="12">
        <v>4</v>
      </c>
      <c r="L22" s="56">
        <v>1290</v>
      </c>
      <c r="M22" s="12">
        <v>1</v>
      </c>
      <c r="N22" s="56"/>
      <c r="O22" s="12"/>
      <c r="P22" s="56">
        <v>1290</v>
      </c>
      <c r="Q22" s="12">
        <v>1</v>
      </c>
      <c r="R22" s="56">
        <v>1290</v>
      </c>
      <c r="S22" s="12">
        <v>1</v>
      </c>
      <c r="T22" s="59">
        <v>2910</v>
      </c>
      <c r="U22" s="46">
        <v>9</v>
      </c>
      <c r="V22" s="56">
        <v>6650</v>
      </c>
      <c r="W22" s="12">
        <v>5</v>
      </c>
      <c r="X22" s="56">
        <v>2670</v>
      </c>
      <c r="Y22" s="12">
        <v>3</v>
      </c>
      <c r="Z22" s="56">
        <v>680</v>
      </c>
      <c r="AA22" s="36">
        <v>2</v>
      </c>
    </row>
    <row r="23" spans="1:29" x14ac:dyDescent="0.25">
      <c r="A23" s="68">
        <f t="shared" si="0"/>
        <v>19</v>
      </c>
      <c r="B23" s="56">
        <f>5310+180</f>
        <v>5490</v>
      </c>
      <c r="C23" s="12">
        <f>14-8</f>
        <v>6</v>
      </c>
      <c r="D23" s="56">
        <v>490</v>
      </c>
      <c r="E23" s="12">
        <v>1</v>
      </c>
      <c r="F23" s="12"/>
      <c r="G23" s="12"/>
      <c r="H23" s="56"/>
      <c r="I23" s="12"/>
      <c r="J23" s="12">
        <v>1790</v>
      </c>
      <c r="K23" s="12">
        <v>1</v>
      </c>
      <c r="L23" s="56">
        <v>2280</v>
      </c>
      <c r="M23" s="12">
        <v>2</v>
      </c>
      <c r="N23" s="56"/>
      <c r="O23" s="12"/>
      <c r="P23" s="56">
        <v>2280</v>
      </c>
      <c r="Q23" s="12">
        <v>2</v>
      </c>
      <c r="R23" s="56">
        <v>2280</v>
      </c>
      <c r="S23" s="12">
        <v>2</v>
      </c>
      <c r="T23" s="56">
        <v>6650</v>
      </c>
      <c r="U23" s="12">
        <v>5</v>
      </c>
      <c r="V23" s="56">
        <v>2670</v>
      </c>
      <c r="W23" s="12">
        <v>3</v>
      </c>
      <c r="X23" s="56">
        <v>1290</v>
      </c>
      <c r="Y23" s="12">
        <v>1</v>
      </c>
      <c r="Z23" s="56">
        <v>1290</v>
      </c>
      <c r="AA23" s="36">
        <v>1</v>
      </c>
    </row>
    <row r="24" spans="1:29" x14ac:dyDescent="0.25">
      <c r="A24" s="68">
        <f t="shared" si="0"/>
        <v>20</v>
      </c>
      <c r="B24" s="56">
        <v>3840</v>
      </c>
      <c r="C24" s="12">
        <v>4</v>
      </c>
      <c r="D24" s="56">
        <v>840</v>
      </c>
      <c r="E24" s="12">
        <v>1</v>
      </c>
      <c r="F24" s="12"/>
      <c r="G24" s="12"/>
      <c r="H24" s="56"/>
      <c r="I24" s="12"/>
      <c r="J24" s="12">
        <v>690</v>
      </c>
      <c r="K24" s="12">
        <v>1</v>
      </c>
      <c r="L24" s="56"/>
      <c r="M24" s="12"/>
      <c r="N24" s="56"/>
      <c r="O24" s="12"/>
      <c r="P24" s="56"/>
      <c r="Q24" s="12"/>
      <c r="R24" s="56"/>
      <c r="S24" s="12"/>
      <c r="T24" s="56">
        <v>2670</v>
      </c>
      <c r="U24" s="12">
        <v>3</v>
      </c>
      <c r="V24" s="56">
        <v>1290</v>
      </c>
      <c r="W24" s="12">
        <v>1</v>
      </c>
      <c r="X24" s="56">
        <v>2280</v>
      </c>
      <c r="Y24" s="12">
        <v>2</v>
      </c>
      <c r="Z24" s="56">
        <v>1290</v>
      </c>
      <c r="AA24" s="36">
        <v>1</v>
      </c>
    </row>
    <row r="25" spans="1:29" x14ac:dyDescent="0.25">
      <c r="A25" s="68">
        <f t="shared" si="0"/>
        <v>21</v>
      </c>
      <c r="B25" s="56">
        <v>4730</v>
      </c>
      <c r="C25" s="12">
        <v>7</v>
      </c>
      <c r="D25" s="56">
        <v>2080</v>
      </c>
      <c r="E25" s="12">
        <v>2</v>
      </c>
      <c r="F25" s="12"/>
      <c r="G25" s="12"/>
      <c r="H25" s="56"/>
      <c r="I25" s="12"/>
      <c r="J25" s="12">
        <v>1970</v>
      </c>
      <c r="K25" s="12">
        <v>3</v>
      </c>
      <c r="L25" s="56"/>
      <c r="M25" s="12"/>
      <c r="N25" s="56"/>
      <c r="O25" s="12"/>
      <c r="P25" s="56"/>
      <c r="Q25" s="12"/>
      <c r="R25" s="56"/>
      <c r="S25" s="12"/>
      <c r="T25" s="56">
        <v>1290</v>
      </c>
      <c r="U25" s="12">
        <v>1</v>
      </c>
      <c r="V25" s="56">
        <v>2280</v>
      </c>
      <c r="W25" s="12">
        <v>2</v>
      </c>
      <c r="X25" s="59">
        <v>2910</v>
      </c>
      <c r="Y25" s="46">
        <v>9</v>
      </c>
      <c r="Z25" s="56">
        <v>1290</v>
      </c>
      <c r="AA25" s="36">
        <v>1</v>
      </c>
    </row>
    <row r="26" spans="1:29" x14ac:dyDescent="0.25">
      <c r="A26" s="68">
        <v>22</v>
      </c>
      <c r="B26" s="56">
        <v>890</v>
      </c>
      <c r="C26" s="12">
        <v>1</v>
      </c>
      <c r="D26" s="56">
        <v>1470</v>
      </c>
      <c r="E26" s="12">
        <v>2</v>
      </c>
      <c r="F26" s="12"/>
      <c r="G26" s="12"/>
      <c r="H26" s="56"/>
      <c r="I26" s="12"/>
      <c r="J26" s="12">
        <v>530</v>
      </c>
      <c r="K26" s="12">
        <v>2</v>
      </c>
      <c r="L26" s="56"/>
      <c r="M26" s="12"/>
      <c r="N26" s="56"/>
      <c r="O26" s="12"/>
      <c r="P26" s="56"/>
      <c r="Q26" s="12"/>
      <c r="R26" s="56"/>
      <c r="S26" s="12"/>
      <c r="T26" s="56">
        <v>2280</v>
      </c>
      <c r="U26" s="12">
        <v>2</v>
      </c>
      <c r="V26" s="56"/>
      <c r="W26" s="12"/>
      <c r="X26" s="56">
        <v>6650</v>
      </c>
      <c r="Y26" s="12">
        <v>5</v>
      </c>
      <c r="Z26" s="56">
        <v>2180</v>
      </c>
      <c r="AA26" s="36">
        <v>2</v>
      </c>
    </row>
    <row r="27" spans="1:29" x14ac:dyDescent="0.25">
      <c r="A27" s="68">
        <v>23</v>
      </c>
      <c r="B27" s="56">
        <v>1880</v>
      </c>
      <c r="C27" s="12">
        <v>7</v>
      </c>
      <c r="D27" s="56">
        <v>1290</v>
      </c>
      <c r="E27" s="12">
        <v>1</v>
      </c>
      <c r="F27" s="12"/>
      <c r="G27" s="12"/>
      <c r="H27" s="56"/>
      <c r="I27" s="12"/>
      <c r="J27" s="12">
        <v>670</v>
      </c>
      <c r="K27" s="12">
        <v>3</v>
      </c>
      <c r="L27" s="56"/>
      <c r="M27" s="12"/>
      <c r="N27" s="56"/>
      <c r="O27" s="12"/>
      <c r="P27" s="56"/>
      <c r="Q27" s="12"/>
      <c r="R27" s="56"/>
      <c r="S27" s="12"/>
      <c r="T27" s="12"/>
      <c r="U27" s="12"/>
      <c r="V27" s="56"/>
      <c r="W27" s="12"/>
      <c r="X27" s="56">
        <v>2670</v>
      </c>
      <c r="Y27" s="12">
        <v>3</v>
      </c>
      <c r="Z27" s="59">
        <v>690</v>
      </c>
      <c r="AA27" s="46">
        <v>1</v>
      </c>
    </row>
    <row r="28" spans="1:29" x14ac:dyDescent="0.25">
      <c r="A28" s="68">
        <v>24</v>
      </c>
      <c r="B28" s="75">
        <v>7240</v>
      </c>
      <c r="C28" s="12">
        <v>6</v>
      </c>
      <c r="D28" s="56">
        <v>1290</v>
      </c>
      <c r="E28" s="12">
        <v>1</v>
      </c>
      <c r="F28" s="12"/>
      <c r="G28" s="12"/>
      <c r="H28" s="56"/>
      <c r="I28" s="12"/>
      <c r="J28" s="56"/>
      <c r="K28" s="12"/>
      <c r="L28" s="56"/>
      <c r="M28" s="12"/>
      <c r="N28" s="56"/>
      <c r="O28" s="12"/>
      <c r="P28" s="56"/>
      <c r="Q28" s="12"/>
      <c r="R28" s="56"/>
      <c r="S28" s="12"/>
      <c r="T28" s="12"/>
      <c r="U28" s="12"/>
      <c r="V28" s="56"/>
      <c r="W28" s="12"/>
      <c r="X28" s="56">
        <v>1290</v>
      </c>
      <c r="Y28" s="12">
        <v>1</v>
      </c>
      <c r="Z28" s="56">
        <v>5310</v>
      </c>
      <c r="AA28" s="12">
        <v>14</v>
      </c>
    </row>
    <row r="29" spans="1:29" x14ac:dyDescent="0.25">
      <c r="A29" s="68">
        <v>25</v>
      </c>
      <c r="B29" s="75"/>
      <c r="C29" s="12"/>
      <c r="D29" s="56">
        <v>1090</v>
      </c>
      <c r="E29" s="12">
        <v>1</v>
      </c>
      <c r="F29" s="12"/>
      <c r="G29" s="12"/>
      <c r="H29" s="56"/>
      <c r="I29" s="12"/>
      <c r="J29" s="56"/>
      <c r="K29" s="12"/>
      <c r="L29" s="56"/>
      <c r="M29" s="12"/>
      <c r="N29" s="56"/>
      <c r="O29" s="12"/>
      <c r="P29" s="56"/>
      <c r="Q29" s="12"/>
      <c r="R29" s="56"/>
      <c r="S29" s="12"/>
      <c r="T29" s="12"/>
      <c r="U29" s="12"/>
      <c r="V29" s="56"/>
      <c r="W29" s="12"/>
      <c r="X29" s="56">
        <v>2280</v>
      </c>
      <c r="Y29" s="12">
        <v>2</v>
      </c>
      <c r="Z29" s="56">
        <v>3840</v>
      </c>
      <c r="AA29" s="12">
        <v>4</v>
      </c>
      <c r="AC29">
        <f>5670-1470</f>
        <v>4200</v>
      </c>
    </row>
    <row r="30" spans="1:29" x14ac:dyDescent="0.25">
      <c r="A30" s="68">
        <f t="shared" si="0"/>
        <v>26</v>
      </c>
      <c r="B30" s="75"/>
      <c r="C30" s="12"/>
      <c r="D30" s="56">
        <f>4670-840</f>
        <v>3830</v>
      </c>
      <c r="E30" s="12">
        <v>2</v>
      </c>
      <c r="F30" s="12"/>
      <c r="G30" s="12"/>
      <c r="H30" s="56"/>
      <c r="I30" s="12"/>
      <c r="J30" s="56"/>
      <c r="K30" s="12"/>
      <c r="L30" s="56"/>
      <c r="M30" s="12"/>
      <c r="N30" s="56"/>
      <c r="O30" s="12"/>
      <c r="P30" s="56"/>
      <c r="Q30" s="12"/>
      <c r="R30" s="56"/>
      <c r="S30" s="12"/>
      <c r="T30" s="12"/>
      <c r="U30" s="12"/>
      <c r="V30" s="56"/>
      <c r="W30" s="12"/>
      <c r="X30" s="56"/>
      <c r="Y30" s="12"/>
      <c r="Z30" s="56">
        <v>4730</v>
      </c>
      <c r="AA30" s="12">
        <v>7</v>
      </c>
    </row>
    <row r="31" spans="1:29" x14ac:dyDescent="0.25">
      <c r="A31" s="68">
        <f t="shared" si="0"/>
        <v>27</v>
      </c>
      <c r="B31" s="75"/>
      <c r="C31" s="12"/>
      <c r="D31" s="56">
        <v>990</v>
      </c>
      <c r="E31" s="12">
        <v>1</v>
      </c>
      <c r="F31" s="12"/>
      <c r="G31" s="12"/>
      <c r="H31" s="56"/>
      <c r="I31" s="12"/>
      <c r="J31" s="56"/>
      <c r="K31" s="12"/>
      <c r="L31" s="56"/>
      <c r="M31" s="12"/>
      <c r="N31" s="56"/>
      <c r="O31" s="12"/>
      <c r="P31" s="56"/>
      <c r="Q31" s="12"/>
      <c r="R31" s="56"/>
      <c r="S31" s="12"/>
      <c r="T31" s="12"/>
      <c r="U31" s="12"/>
      <c r="V31" s="56"/>
      <c r="W31" s="12"/>
      <c r="X31" s="56"/>
      <c r="Y31" s="12"/>
      <c r="Z31" s="56">
        <v>890</v>
      </c>
      <c r="AA31" s="12">
        <v>1</v>
      </c>
    </row>
    <row r="32" spans="1:29" x14ac:dyDescent="0.25">
      <c r="A32" s="68">
        <f t="shared" si="0"/>
        <v>28</v>
      </c>
      <c r="B32" s="75"/>
      <c r="C32" s="12"/>
      <c r="D32" s="56">
        <v>6460</v>
      </c>
      <c r="E32" s="12">
        <v>41</v>
      </c>
      <c r="F32" s="12"/>
      <c r="G32" s="12"/>
      <c r="H32" s="56"/>
      <c r="I32" s="12"/>
      <c r="J32" s="56"/>
      <c r="K32" s="12"/>
      <c r="L32" s="56"/>
      <c r="M32" s="12"/>
      <c r="N32" s="56"/>
      <c r="O32" s="12"/>
      <c r="P32" s="56"/>
      <c r="Q32" s="12"/>
      <c r="R32" s="56"/>
      <c r="S32" s="12"/>
      <c r="T32" s="12"/>
      <c r="U32" s="12"/>
      <c r="V32" s="56"/>
      <c r="W32" s="12"/>
      <c r="X32" s="56"/>
      <c r="Y32" s="12"/>
      <c r="Z32" s="56">
        <v>1880</v>
      </c>
      <c r="AA32" s="12">
        <v>7</v>
      </c>
    </row>
    <row r="33" spans="1:28" x14ac:dyDescent="0.25">
      <c r="A33" s="68">
        <f t="shared" si="0"/>
        <v>29</v>
      </c>
      <c r="B33" s="75"/>
      <c r="C33" s="12"/>
      <c r="D33" s="56"/>
      <c r="E33" s="12"/>
      <c r="F33" s="12"/>
      <c r="G33" s="12"/>
      <c r="H33" s="56"/>
      <c r="I33" s="12"/>
      <c r="J33" s="56"/>
      <c r="K33" s="12"/>
      <c r="L33" s="56"/>
      <c r="M33" s="12"/>
      <c r="N33" s="56"/>
      <c r="O33" s="12"/>
      <c r="P33" s="56"/>
      <c r="Q33" s="12"/>
      <c r="R33" s="56"/>
      <c r="S33" s="12"/>
      <c r="T33" s="12"/>
      <c r="U33" s="12"/>
      <c r="V33" s="56"/>
      <c r="W33" s="12"/>
      <c r="X33" s="56"/>
      <c r="Y33" s="12"/>
      <c r="Z33" s="56"/>
      <c r="AA33" s="36"/>
    </row>
    <row r="34" spans="1:28" x14ac:dyDescent="0.25">
      <c r="A34" s="68">
        <f t="shared" si="0"/>
        <v>30</v>
      </c>
      <c r="B34" s="75"/>
      <c r="C34" s="12"/>
      <c r="D34" s="56"/>
      <c r="E34" s="12"/>
      <c r="F34" s="12"/>
      <c r="G34" s="12"/>
      <c r="H34" s="56"/>
      <c r="I34" s="12"/>
      <c r="J34" s="56"/>
      <c r="K34" s="12"/>
      <c r="L34" s="56"/>
      <c r="M34" s="12"/>
      <c r="N34" s="56"/>
      <c r="O34" s="12"/>
      <c r="P34" s="56"/>
      <c r="Q34" s="12"/>
      <c r="R34" s="56"/>
      <c r="S34" s="12"/>
      <c r="T34" s="12"/>
      <c r="U34" s="12"/>
      <c r="V34" s="56"/>
      <c r="W34" s="12"/>
      <c r="X34" s="56"/>
      <c r="Y34" s="12"/>
      <c r="Z34" s="56"/>
      <c r="AA34" s="36"/>
    </row>
    <row r="35" spans="1:28" x14ac:dyDescent="0.25">
      <c r="A35" s="68">
        <f t="shared" si="0"/>
        <v>31</v>
      </c>
      <c r="B35" s="75"/>
      <c r="C35" s="12"/>
      <c r="D35" s="56"/>
      <c r="E35" s="12"/>
      <c r="F35" s="12"/>
      <c r="G35" s="12"/>
      <c r="H35" s="56"/>
      <c r="I35" s="12"/>
      <c r="J35" s="56"/>
      <c r="K35" s="12"/>
      <c r="L35" s="56"/>
      <c r="M35" s="12"/>
      <c r="N35" s="56"/>
      <c r="O35" s="12"/>
      <c r="P35" s="56"/>
      <c r="Q35" s="12"/>
      <c r="R35" s="56"/>
      <c r="S35" s="12"/>
      <c r="T35" s="12"/>
      <c r="U35" s="12"/>
      <c r="V35" s="56"/>
      <c r="W35" s="12"/>
      <c r="X35" s="56"/>
      <c r="Y35" s="12"/>
      <c r="Z35" s="56"/>
      <c r="AA35" s="36"/>
    </row>
    <row r="36" spans="1:28" ht="15.75" thickBot="1" x14ac:dyDescent="0.3">
      <c r="A36" s="68">
        <f t="shared" si="0"/>
        <v>32</v>
      </c>
      <c r="B36" s="76"/>
      <c r="C36" s="37"/>
      <c r="D36" s="57"/>
      <c r="E36" s="37"/>
      <c r="F36" s="37"/>
      <c r="G36" s="37"/>
      <c r="H36" s="57"/>
      <c r="I36" s="37"/>
      <c r="J36" s="57"/>
      <c r="K36" s="37"/>
      <c r="L36" s="57"/>
      <c r="M36" s="37"/>
      <c r="N36" s="57"/>
      <c r="O36" s="37"/>
      <c r="P36" s="57"/>
      <c r="Q36" s="37"/>
      <c r="R36" s="57"/>
      <c r="S36" s="37"/>
      <c r="T36" s="37"/>
      <c r="U36" s="37"/>
      <c r="V36" s="57"/>
      <c r="W36" s="37"/>
      <c r="X36" s="57"/>
      <c r="Y36" s="37"/>
      <c r="Z36" s="57"/>
      <c r="AA36" s="38"/>
    </row>
    <row r="37" spans="1:28" ht="15.75" thickBot="1" x14ac:dyDescent="0.3">
      <c r="A37" s="69"/>
      <c r="B37" s="58">
        <f>SUM(B5:B36)</f>
        <v>44860</v>
      </c>
      <c r="C37" s="39">
        <f t="shared" ref="C37:AA37" si="1">SUM(C5:C36)</f>
        <v>53</v>
      </c>
      <c r="D37" s="58">
        <f t="shared" si="1"/>
        <v>56270</v>
      </c>
      <c r="E37" s="39">
        <f t="shared" si="1"/>
        <v>94</v>
      </c>
      <c r="F37" s="39">
        <f t="shared" si="1"/>
        <v>23300</v>
      </c>
      <c r="G37" s="39">
        <f t="shared" si="1"/>
        <v>25</v>
      </c>
      <c r="H37" s="58">
        <f t="shared" si="1"/>
        <v>28630</v>
      </c>
      <c r="I37" s="39">
        <f t="shared" si="1"/>
        <v>47</v>
      </c>
      <c r="J37" s="58">
        <f t="shared" si="1"/>
        <v>53230</v>
      </c>
      <c r="K37" s="39">
        <f t="shared" si="1"/>
        <v>77</v>
      </c>
      <c r="L37" s="58">
        <f t="shared" si="1"/>
        <v>38390</v>
      </c>
      <c r="M37" s="39">
        <f t="shared" si="1"/>
        <v>44</v>
      </c>
      <c r="N37" s="58">
        <f t="shared" si="1"/>
        <v>0</v>
      </c>
      <c r="O37" s="39">
        <f t="shared" si="1"/>
        <v>0</v>
      </c>
      <c r="P37" s="58">
        <f t="shared" si="1"/>
        <v>44950</v>
      </c>
      <c r="Q37" s="39">
        <f t="shared" si="1"/>
        <v>70</v>
      </c>
      <c r="R37" s="58">
        <f t="shared" si="1"/>
        <v>43150</v>
      </c>
      <c r="S37" s="39">
        <f t="shared" si="1"/>
        <v>59</v>
      </c>
      <c r="T37" s="39">
        <f t="shared" si="1"/>
        <v>48130</v>
      </c>
      <c r="U37" s="39">
        <f t="shared" si="1"/>
        <v>73</v>
      </c>
      <c r="V37" s="58">
        <f t="shared" si="1"/>
        <v>54590</v>
      </c>
      <c r="W37" s="39">
        <f t="shared" si="1"/>
        <v>84</v>
      </c>
      <c r="X37" s="58">
        <f t="shared" si="1"/>
        <v>61090</v>
      </c>
      <c r="Y37" s="39">
        <f t="shared" si="1"/>
        <v>94</v>
      </c>
      <c r="Z37" s="58">
        <f t="shared" si="1"/>
        <v>53860</v>
      </c>
      <c r="AA37" s="77">
        <f t="shared" si="1"/>
        <v>96</v>
      </c>
      <c r="AB37" s="70">
        <f>AA37+Y37+W37+U37+S37+Q37+O37+M37+K37+I37+G37+E37+C37</f>
        <v>816</v>
      </c>
    </row>
    <row r="40" spans="1:28" ht="30" x14ac:dyDescent="0.25">
      <c r="B40" s="55" t="s">
        <v>35</v>
      </c>
      <c r="C40">
        <f>B37+D37+F37+H37+J37+C39+L37+N37+P37+R37+T37+V37+X37+Z37</f>
        <v>550450</v>
      </c>
    </row>
    <row r="41" spans="1:28" ht="30" x14ac:dyDescent="0.25">
      <c r="B41" s="55" t="s">
        <v>36</v>
      </c>
      <c r="C41">
        <f>C37+E37+G37+I37+K37+M37+O37+Q37+S37+U37+W37+Y37+AA37</f>
        <v>816</v>
      </c>
    </row>
    <row r="43" spans="1:28" ht="30" x14ac:dyDescent="0.25">
      <c r="B43" s="55" t="s">
        <v>37</v>
      </c>
      <c r="C43">
        <f>118750+431700</f>
        <v>550450</v>
      </c>
    </row>
    <row r="44" spans="1:28" x14ac:dyDescent="0.25">
      <c r="B44" t="s">
        <v>34</v>
      </c>
      <c r="C44">
        <f>C43-C40</f>
        <v>0</v>
      </c>
    </row>
    <row r="45" spans="1:28" ht="30" x14ac:dyDescent="0.25">
      <c r="B45" s="55" t="s">
        <v>38</v>
      </c>
      <c r="C45">
        <f>168+648</f>
        <v>816</v>
      </c>
    </row>
    <row r="46" spans="1:28" x14ac:dyDescent="0.25">
      <c r="B46" t="s">
        <v>34</v>
      </c>
      <c r="C46">
        <f>C45-C41</f>
        <v>0</v>
      </c>
    </row>
    <row r="47" spans="1:28" x14ac:dyDescent="0.25">
      <c r="A47">
        <f>+'16-01-2019'!O24</f>
        <v>0</v>
      </c>
    </row>
    <row r="54" spans="5:6" x14ac:dyDescent="0.25">
      <c r="E54" t="s">
        <v>48</v>
      </c>
      <c r="F54">
        <v>3216626200</v>
      </c>
    </row>
  </sheetData>
  <mergeCells count="25">
    <mergeCell ref="A1:AA1"/>
    <mergeCell ref="A3:A4"/>
    <mergeCell ref="B3:C3"/>
    <mergeCell ref="D3:E3"/>
    <mergeCell ref="H3:I3"/>
    <mergeCell ref="J3:K3"/>
    <mergeCell ref="L3:M3"/>
    <mergeCell ref="N3:O3"/>
    <mergeCell ref="P3:Q3"/>
    <mergeCell ref="Z3:AA3"/>
    <mergeCell ref="J2:M2"/>
    <mergeCell ref="T2:U2"/>
    <mergeCell ref="F2:I2"/>
    <mergeCell ref="Z2:AA2"/>
    <mergeCell ref="R2:S2"/>
    <mergeCell ref="P2:Q2"/>
    <mergeCell ref="B2:E2"/>
    <mergeCell ref="N2:O2"/>
    <mergeCell ref="V2:W2"/>
    <mergeCell ref="X2:Y2"/>
    <mergeCell ref="R3:S3"/>
    <mergeCell ref="F3:G3"/>
    <mergeCell ref="T3:U3"/>
    <mergeCell ref="V3:W3"/>
    <mergeCell ref="X3:Y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69" zoomScaleNormal="69" workbookViewId="0">
      <pane xSplit="1" ySplit="3" topLeftCell="C20" activePane="bottomRight" state="frozen"/>
      <selection pane="topRight" activeCell="B1" sqref="B1"/>
      <selection pane="bottomLeft" activeCell="A4" sqref="A4"/>
      <selection pane="bottomRight" sqref="A1:T46"/>
    </sheetView>
  </sheetViews>
  <sheetFormatPr defaultRowHeight="15" x14ac:dyDescent="0.25"/>
  <cols>
    <col min="3" max="3" width="10.5703125" customWidth="1"/>
    <col min="5" max="5" width="11" bestFit="1" customWidth="1"/>
    <col min="7" max="7" width="11.42578125" bestFit="1" customWidth="1"/>
    <col min="8" max="8" width="11" bestFit="1" customWidth="1"/>
  </cols>
  <sheetData>
    <row r="1" spans="1:19" ht="29.25" thickBot="1" x14ac:dyDescent="0.5">
      <c r="A1" s="155" t="s">
        <v>31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spans="1:19" ht="28.5" x14ac:dyDescent="0.45">
      <c r="A2" s="66"/>
      <c r="B2" s="152" t="s">
        <v>41</v>
      </c>
      <c r="C2" s="153"/>
      <c r="D2" s="153"/>
      <c r="E2" s="153"/>
      <c r="F2" s="153" t="s">
        <v>40</v>
      </c>
      <c r="G2" s="153"/>
      <c r="H2" s="153" t="s">
        <v>39</v>
      </c>
      <c r="I2" s="153"/>
      <c r="J2" s="153"/>
      <c r="K2" s="153"/>
      <c r="L2" s="153" t="s">
        <v>42</v>
      </c>
      <c r="M2" s="153"/>
      <c r="N2" s="153" t="s">
        <v>43</v>
      </c>
      <c r="O2" s="153"/>
      <c r="P2" s="153" t="s">
        <v>44</v>
      </c>
      <c r="Q2" s="153"/>
      <c r="R2" s="153" t="s">
        <v>47</v>
      </c>
      <c r="S2" s="159"/>
    </row>
    <row r="3" spans="1:19" x14ac:dyDescent="0.25">
      <c r="A3" s="156" t="s">
        <v>30</v>
      </c>
      <c r="B3" s="157" t="s">
        <v>11</v>
      </c>
      <c r="C3" s="154"/>
      <c r="D3" s="154" t="s">
        <v>13</v>
      </c>
      <c r="E3" s="154"/>
      <c r="F3" s="154" t="s">
        <v>12</v>
      </c>
      <c r="G3" s="154"/>
      <c r="H3" s="154" t="s">
        <v>14</v>
      </c>
      <c r="I3" s="154"/>
      <c r="J3" s="154" t="s">
        <v>50</v>
      </c>
      <c r="K3" s="154"/>
      <c r="L3" s="154" t="s">
        <v>16</v>
      </c>
      <c r="M3" s="154"/>
      <c r="N3" s="154" t="s">
        <v>49</v>
      </c>
      <c r="O3" s="154"/>
      <c r="P3" s="154" t="s">
        <v>52</v>
      </c>
      <c r="Q3" s="154"/>
      <c r="R3" s="154" t="s">
        <v>17</v>
      </c>
      <c r="S3" s="158"/>
    </row>
    <row r="4" spans="1:19" x14ac:dyDescent="0.25">
      <c r="A4" s="156"/>
      <c r="B4" s="71" t="s">
        <v>28</v>
      </c>
      <c r="C4" s="65" t="s">
        <v>29</v>
      </c>
      <c r="D4" s="65" t="s">
        <v>28</v>
      </c>
      <c r="E4" s="65" t="s">
        <v>29</v>
      </c>
      <c r="F4" s="65" t="s">
        <v>28</v>
      </c>
      <c r="G4" s="65" t="s">
        <v>29</v>
      </c>
      <c r="H4" s="65" t="s">
        <v>28</v>
      </c>
      <c r="I4" s="65" t="s">
        <v>29</v>
      </c>
      <c r="J4" s="65" t="s">
        <v>51</v>
      </c>
      <c r="K4" s="65" t="s">
        <v>29</v>
      </c>
      <c r="L4" s="65" t="s">
        <v>28</v>
      </c>
      <c r="M4" s="65" t="s">
        <v>29</v>
      </c>
      <c r="N4" s="65" t="s">
        <v>28</v>
      </c>
      <c r="O4" s="65" t="s">
        <v>29</v>
      </c>
      <c r="P4" s="65" t="s">
        <v>28</v>
      </c>
      <c r="Q4" s="65" t="s">
        <v>29</v>
      </c>
      <c r="R4" s="65" t="s">
        <v>28</v>
      </c>
      <c r="S4" s="72" t="s">
        <v>29</v>
      </c>
    </row>
    <row r="5" spans="1:19" x14ac:dyDescent="0.25">
      <c r="A5" s="67">
        <v>1</v>
      </c>
      <c r="B5" s="73">
        <v>580</v>
      </c>
      <c r="C5" s="46">
        <v>2</v>
      </c>
      <c r="D5" s="56">
        <v>1590</v>
      </c>
      <c r="E5" s="12">
        <v>1</v>
      </c>
      <c r="F5" s="46">
        <v>2450</v>
      </c>
      <c r="G5" s="46">
        <v>5</v>
      </c>
      <c r="H5" s="56">
        <v>1590</v>
      </c>
      <c r="I5" s="12">
        <v>1</v>
      </c>
      <c r="J5" s="59">
        <v>390</v>
      </c>
      <c r="K5" s="46">
        <v>1</v>
      </c>
      <c r="L5" s="56">
        <v>1590</v>
      </c>
      <c r="M5" s="12">
        <v>1</v>
      </c>
      <c r="N5" s="59">
        <v>1090</v>
      </c>
      <c r="O5" s="46">
        <v>1</v>
      </c>
      <c r="P5" s="59">
        <v>2770</v>
      </c>
      <c r="Q5" s="46">
        <v>8</v>
      </c>
      <c r="R5" s="56">
        <v>1590</v>
      </c>
      <c r="S5" s="12">
        <v>1</v>
      </c>
    </row>
    <row r="6" spans="1:19" x14ac:dyDescent="0.25">
      <c r="A6" s="68">
        <f>A5+1</f>
        <v>2</v>
      </c>
      <c r="B6" s="56">
        <v>1590</v>
      </c>
      <c r="C6" s="12">
        <v>1</v>
      </c>
      <c r="D6" s="56">
        <v>1290</v>
      </c>
      <c r="E6" s="12">
        <v>1</v>
      </c>
      <c r="F6" s="46">
        <v>1090</v>
      </c>
      <c r="G6" s="46">
        <v>1</v>
      </c>
      <c r="H6" s="56">
        <v>1290</v>
      </c>
      <c r="I6" s="12">
        <v>1</v>
      </c>
      <c r="J6" s="56">
        <v>690</v>
      </c>
      <c r="K6" s="12">
        <v>1</v>
      </c>
      <c r="L6" s="56">
        <v>1290</v>
      </c>
      <c r="M6" s="12">
        <v>1</v>
      </c>
      <c r="N6" s="56">
        <v>2180</v>
      </c>
      <c r="O6" s="12">
        <v>2</v>
      </c>
      <c r="P6" s="56">
        <v>480</v>
      </c>
      <c r="Q6" s="12">
        <v>2</v>
      </c>
      <c r="R6" s="56">
        <v>1290</v>
      </c>
      <c r="S6" s="12">
        <v>1</v>
      </c>
    </row>
    <row r="7" spans="1:19" x14ac:dyDescent="0.25">
      <c r="A7" s="68">
        <f t="shared" ref="A7:A36" si="0">A6+1</f>
        <v>3</v>
      </c>
      <c r="B7" s="56">
        <v>1290</v>
      </c>
      <c r="C7" s="12">
        <v>1</v>
      </c>
      <c r="D7" s="56">
        <v>690</v>
      </c>
      <c r="E7" s="12">
        <v>1</v>
      </c>
      <c r="F7" s="56">
        <v>1590</v>
      </c>
      <c r="G7" s="12">
        <v>1</v>
      </c>
      <c r="H7" s="56">
        <v>690</v>
      </c>
      <c r="I7" s="12">
        <v>1</v>
      </c>
      <c r="J7" s="56">
        <v>590</v>
      </c>
      <c r="K7" s="12">
        <v>1</v>
      </c>
      <c r="L7" s="56">
        <v>690</v>
      </c>
      <c r="M7" s="12">
        <v>1</v>
      </c>
      <c r="N7" s="56">
        <v>9900</v>
      </c>
      <c r="O7" s="12">
        <v>9</v>
      </c>
      <c r="P7" s="56">
        <v>1590</v>
      </c>
      <c r="Q7" s="12">
        <v>1</v>
      </c>
      <c r="R7" s="56">
        <v>690</v>
      </c>
      <c r="S7" s="12">
        <v>1</v>
      </c>
    </row>
    <row r="8" spans="1:19" x14ac:dyDescent="0.25">
      <c r="A8" s="68">
        <f t="shared" si="0"/>
        <v>4</v>
      </c>
      <c r="B8" s="56">
        <v>690</v>
      </c>
      <c r="C8" s="12">
        <v>1</v>
      </c>
      <c r="D8" s="56">
        <v>480</v>
      </c>
      <c r="E8" s="12">
        <v>2</v>
      </c>
      <c r="F8" s="56">
        <v>1290</v>
      </c>
      <c r="G8" s="12">
        <v>1</v>
      </c>
      <c r="H8" s="56">
        <v>480</v>
      </c>
      <c r="I8" s="12">
        <v>2</v>
      </c>
      <c r="J8" s="56">
        <v>1590</v>
      </c>
      <c r="K8" s="12">
        <v>1</v>
      </c>
      <c r="L8" s="56">
        <v>480</v>
      </c>
      <c r="M8" s="12">
        <v>2</v>
      </c>
      <c r="N8" s="56">
        <v>690</v>
      </c>
      <c r="O8" s="12">
        <v>1</v>
      </c>
      <c r="P8" s="56">
        <v>1290</v>
      </c>
      <c r="Q8" s="12">
        <v>1</v>
      </c>
      <c r="R8" s="56">
        <v>480</v>
      </c>
      <c r="S8" s="12">
        <v>2</v>
      </c>
    </row>
    <row r="9" spans="1:19" x14ac:dyDescent="0.25">
      <c r="A9" s="68">
        <f t="shared" si="0"/>
        <v>5</v>
      </c>
      <c r="B9" s="56">
        <v>480</v>
      </c>
      <c r="C9" s="12">
        <v>2</v>
      </c>
      <c r="D9" s="56">
        <v>480</v>
      </c>
      <c r="E9" s="12">
        <v>2</v>
      </c>
      <c r="F9" s="56">
        <v>690</v>
      </c>
      <c r="G9" s="12">
        <v>1</v>
      </c>
      <c r="H9" s="56">
        <v>12380</v>
      </c>
      <c r="I9" s="12">
        <f>37+9</f>
        <v>46</v>
      </c>
      <c r="J9" s="56">
        <v>1290</v>
      </c>
      <c r="K9" s="12">
        <v>1</v>
      </c>
      <c r="L9" s="56">
        <v>1590</v>
      </c>
      <c r="M9" s="12">
        <v>1</v>
      </c>
      <c r="N9" s="56">
        <v>480</v>
      </c>
      <c r="O9" s="12">
        <v>2</v>
      </c>
      <c r="P9" s="56">
        <v>690</v>
      </c>
      <c r="Q9" s="12">
        <v>1</v>
      </c>
      <c r="R9" s="56">
        <v>1590</v>
      </c>
      <c r="S9" s="12">
        <v>1</v>
      </c>
    </row>
    <row r="10" spans="1:19" x14ac:dyDescent="0.25">
      <c r="A10" s="68">
        <f t="shared" si="0"/>
        <v>6</v>
      </c>
      <c r="B10" s="56">
        <v>690</v>
      </c>
      <c r="C10" s="12">
        <v>1</v>
      </c>
      <c r="D10" s="56">
        <v>690</v>
      </c>
      <c r="E10" s="12">
        <v>1</v>
      </c>
      <c r="F10" s="56">
        <v>480</v>
      </c>
      <c r="G10" s="12">
        <v>2</v>
      </c>
      <c r="H10" s="56">
        <v>1480</v>
      </c>
      <c r="I10" s="12">
        <v>2</v>
      </c>
      <c r="J10" s="56">
        <v>690</v>
      </c>
      <c r="K10" s="12">
        <v>1</v>
      </c>
      <c r="L10" s="56">
        <v>1290</v>
      </c>
      <c r="M10" s="12">
        <v>1</v>
      </c>
      <c r="N10" s="56">
        <v>1480</v>
      </c>
      <c r="O10" s="12">
        <v>2</v>
      </c>
      <c r="P10" s="56">
        <v>480</v>
      </c>
      <c r="Q10" s="12">
        <v>2</v>
      </c>
      <c r="R10" s="56">
        <v>1290</v>
      </c>
      <c r="S10" s="12">
        <v>1</v>
      </c>
    </row>
    <row r="11" spans="1:19" x14ac:dyDescent="0.25">
      <c r="A11" s="68">
        <f t="shared" si="0"/>
        <v>7</v>
      </c>
      <c r="B11" s="56">
        <v>480</v>
      </c>
      <c r="C11" s="12">
        <v>2</v>
      </c>
      <c r="D11" s="56">
        <v>480</v>
      </c>
      <c r="E11" s="12">
        <v>2</v>
      </c>
      <c r="F11" s="56">
        <v>690</v>
      </c>
      <c r="G11" s="12">
        <v>1</v>
      </c>
      <c r="H11" s="56">
        <v>690</v>
      </c>
      <c r="I11" s="12">
        <v>1</v>
      </c>
      <c r="J11" s="56">
        <v>480</v>
      </c>
      <c r="K11" s="12">
        <v>2</v>
      </c>
      <c r="L11" s="56">
        <v>690</v>
      </c>
      <c r="M11" s="12">
        <v>1</v>
      </c>
      <c r="N11" s="56">
        <v>1590</v>
      </c>
      <c r="O11" s="12">
        <v>1</v>
      </c>
      <c r="P11" s="56">
        <v>1480</v>
      </c>
      <c r="Q11" s="12">
        <v>2</v>
      </c>
      <c r="R11" s="56">
        <v>690</v>
      </c>
      <c r="S11" s="12">
        <v>1</v>
      </c>
    </row>
    <row r="12" spans="1:19" x14ac:dyDescent="0.25">
      <c r="A12" s="68">
        <f t="shared" si="0"/>
        <v>8</v>
      </c>
      <c r="B12" s="56">
        <v>1480</v>
      </c>
      <c r="C12" s="12">
        <v>2</v>
      </c>
      <c r="D12" s="56">
        <v>1480</v>
      </c>
      <c r="E12" s="12">
        <v>2</v>
      </c>
      <c r="F12" s="56">
        <v>480</v>
      </c>
      <c r="G12" s="12">
        <v>2</v>
      </c>
      <c r="H12" s="56">
        <v>480</v>
      </c>
      <c r="I12" s="12">
        <v>2</v>
      </c>
      <c r="J12" s="56">
        <v>1480</v>
      </c>
      <c r="K12" s="12">
        <v>2</v>
      </c>
      <c r="L12" s="56">
        <v>480</v>
      </c>
      <c r="M12" s="12">
        <v>2</v>
      </c>
      <c r="N12" s="56">
        <v>1290</v>
      </c>
      <c r="O12" s="12">
        <v>1</v>
      </c>
      <c r="P12" s="56">
        <v>690</v>
      </c>
      <c r="Q12" s="12">
        <v>1</v>
      </c>
      <c r="R12" s="56">
        <v>480</v>
      </c>
      <c r="S12" s="12">
        <v>2</v>
      </c>
    </row>
    <row r="13" spans="1:19" x14ac:dyDescent="0.25">
      <c r="A13" s="68">
        <f t="shared" si="0"/>
        <v>9</v>
      </c>
      <c r="B13" s="56">
        <v>690</v>
      </c>
      <c r="C13" s="12">
        <v>1</v>
      </c>
      <c r="D13" s="73">
        <v>580</v>
      </c>
      <c r="E13" s="46">
        <v>2</v>
      </c>
      <c r="F13" s="56">
        <v>1480</v>
      </c>
      <c r="G13" s="12">
        <v>2</v>
      </c>
      <c r="H13" s="56">
        <v>1480</v>
      </c>
      <c r="I13" s="12">
        <v>2</v>
      </c>
      <c r="J13" s="56">
        <v>3780</v>
      </c>
      <c r="K13" s="12">
        <v>3</v>
      </c>
      <c r="L13" s="56">
        <v>690</v>
      </c>
      <c r="M13" s="12">
        <v>1</v>
      </c>
      <c r="N13" s="56">
        <v>690</v>
      </c>
      <c r="O13" s="12">
        <v>1</v>
      </c>
      <c r="P13" s="56">
        <v>480</v>
      </c>
      <c r="Q13" s="12">
        <v>2</v>
      </c>
      <c r="R13" s="59">
        <v>1080</v>
      </c>
      <c r="S13" s="46">
        <v>2</v>
      </c>
    </row>
    <row r="14" spans="1:19" x14ac:dyDescent="0.25">
      <c r="A14" s="68">
        <f t="shared" si="0"/>
        <v>10</v>
      </c>
      <c r="B14" s="56">
        <v>480</v>
      </c>
      <c r="C14" s="12">
        <v>2</v>
      </c>
      <c r="D14" s="56">
        <v>1590</v>
      </c>
      <c r="E14" s="12">
        <v>1</v>
      </c>
      <c r="F14" s="56">
        <v>480</v>
      </c>
      <c r="G14" s="12">
        <v>2</v>
      </c>
      <c r="H14" s="12"/>
      <c r="I14" s="12"/>
      <c r="J14" s="56">
        <v>690</v>
      </c>
      <c r="K14" s="12">
        <v>1</v>
      </c>
      <c r="L14" s="56">
        <v>480</v>
      </c>
      <c r="M14" s="12">
        <v>2</v>
      </c>
      <c r="N14" s="56">
        <v>1290</v>
      </c>
      <c r="O14" s="12">
        <v>1</v>
      </c>
      <c r="P14" s="56">
        <v>1480</v>
      </c>
      <c r="Q14" s="12">
        <v>2</v>
      </c>
      <c r="R14" s="56">
        <f>2100+1080</f>
        <v>3180</v>
      </c>
      <c r="S14" s="12">
        <v>3</v>
      </c>
    </row>
    <row r="15" spans="1:19" x14ac:dyDescent="0.25">
      <c r="A15" s="68">
        <f t="shared" si="0"/>
        <v>11</v>
      </c>
      <c r="B15" s="56">
        <v>1480</v>
      </c>
      <c r="C15" s="12">
        <v>2</v>
      </c>
      <c r="D15" s="56">
        <v>1290</v>
      </c>
      <c r="E15" s="12">
        <v>1</v>
      </c>
      <c r="F15" s="56">
        <v>690</v>
      </c>
      <c r="G15" s="12">
        <v>1</v>
      </c>
      <c r="H15" s="12"/>
      <c r="I15" s="12"/>
      <c r="J15" s="56">
        <v>480</v>
      </c>
      <c r="K15" s="12">
        <v>2</v>
      </c>
      <c r="L15" s="56">
        <v>1480</v>
      </c>
      <c r="M15" s="12">
        <v>2</v>
      </c>
      <c r="N15" s="56">
        <v>3960</v>
      </c>
      <c r="O15" s="12">
        <v>4</v>
      </c>
      <c r="P15" s="12">
        <v>3860</v>
      </c>
      <c r="Q15" s="12">
        <v>4</v>
      </c>
      <c r="R15" s="56">
        <v>1480</v>
      </c>
      <c r="S15" s="12">
        <v>2</v>
      </c>
    </row>
    <row r="16" spans="1:19" x14ac:dyDescent="0.25">
      <c r="A16" s="68">
        <f t="shared" si="0"/>
        <v>12</v>
      </c>
      <c r="B16" s="56">
        <v>1480</v>
      </c>
      <c r="C16" s="12">
        <v>2</v>
      </c>
      <c r="D16" s="56">
        <v>3960</v>
      </c>
      <c r="E16" s="12">
        <v>4</v>
      </c>
      <c r="F16" s="56">
        <v>480</v>
      </c>
      <c r="G16" s="12">
        <v>2</v>
      </c>
      <c r="H16" s="12"/>
      <c r="I16" s="12"/>
      <c r="J16" s="56">
        <v>1480</v>
      </c>
      <c r="K16" s="12">
        <v>2</v>
      </c>
      <c r="L16" s="56">
        <v>1480</v>
      </c>
      <c r="M16" s="12">
        <v>2</v>
      </c>
      <c r="N16" s="56">
        <v>1590</v>
      </c>
      <c r="O16" s="12">
        <v>1</v>
      </c>
      <c r="P16" s="59">
        <v>2630</v>
      </c>
      <c r="Q16" s="46">
        <v>7</v>
      </c>
      <c r="R16" s="56">
        <v>980</v>
      </c>
      <c r="S16" s="12">
        <v>2</v>
      </c>
    </row>
    <row r="17" spans="1:19" x14ac:dyDescent="0.25">
      <c r="A17" s="68">
        <f t="shared" si="0"/>
        <v>13</v>
      </c>
      <c r="B17" s="56"/>
      <c r="C17" s="12"/>
      <c r="D17" s="56">
        <v>690</v>
      </c>
      <c r="E17" s="12">
        <v>1</v>
      </c>
      <c r="F17" s="56">
        <v>1480</v>
      </c>
      <c r="G17" s="12">
        <v>2</v>
      </c>
      <c r="H17" s="56"/>
      <c r="I17" s="12"/>
      <c r="J17" s="56">
        <v>5660</v>
      </c>
      <c r="K17" s="12">
        <v>5</v>
      </c>
      <c r="L17" s="56">
        <v>690</v>
      </c>
      <c r="M17" s="12">
        <v>1</v>
      </c>
      <c r="N17" s="56">
        <v>1290</v>
      </c>
      <c r="O17" s="12">
        <v>1</v>
      </c>
      <c r="P17" s="56">
        <v>1480</v>
      </c>
      <c r="Q17" s="12">
        <v>2</v>
      </c>
      <c r="R17" s="56">
        <v>1480</v>
      </c>
      <c r="S17" s="12">
        <v>2</v>
      </c>
    </row>
    <row r="18" spans="1:19" x14ac:dyDescent="0.25">
      <c r="A18" s="68">
        <f t="shared" si="0"/>
        <v>14</v>
      </c>
      <c r="B18" s="56"/>
      <c r="C18" s="12"/>
      <c r="D18" s="56">
        <v>480</v>
      </c>
      <c r="E18" s="12">
        <v>2</v>
      </c>
      <c r="F18" s="56">
        <v>2630</v>
      </c>
      <c r="G18" s="12">
        <v>9</v>
      </c>
      <c r="H18" s="56"/>
      <c r="I18" s="12"/>
      <c r="J18" s="56">
        <v>890</v>
      </c>
      <c r="K18" s="12">
        <v>1</v>
      </c>
      <c r="L18" s="56">
        <v>480</v>
      </c>
      <c r="M18" s="12">
        <v>2</v>
      </c>
      <c r="N18" s="56">
        <v>690</v>
      </c>
      <c r="O18" s="12">
        <v>1</v>
      </c>
      <c r="P18" s="56">
        <v>3780</v>
      </c>
      <c r="Q18" s="12">
        <v>3</v>
      </c>
      <c r="R18" s="56">
        <v>3780</v>
      </c>
      <c r="S18" s="12">
        <v>3</v>
      </c>
    </row>
    <row r="19" spans="1:19" x14ac:dyDescent="0.25">
      <c r="A19" s="68">
        <f t="shared" si="0"/>
        <v>15</v>
      </c>
      <c r="B19" s="56"/>
      <c r="C19" s="12"/>
      <c r="D19" s="56">
        <v>1480</v>
      </c>
      <c r="E19" s="12">
        <v>2</v>
      </c>
      <c r="F19" s="56">
        <v>580</v>
      </c>
      <c r="G19" s="12">
        <v>2</v>
      </c>
      <c r="H19" s="56"/>
      <c r="I19" s="12"/>
      <c r="J19" s="59"/>
      <c r="K19" s="46"/>
      <c r="L19" s="56">
        <v>1480</v>
      </c>
      <c r="M19" s="12">
        <v>2</v>
      </c>
      <c r="N19" s="56">
        <v>1290</v>
      </c>
      <c r="O19" s="12">
        <v>1</v>
      </c>
      <c r="P19" s="56">
        <v>690</v>
      </c>
      <c r="Q19" s="12">
        <v>1</v>
      </c>
      <c r="R19" s="56">
        <v>690</v>
      </c>
      <c r="S19" s="12">
        <v>1</v>
      </c>
    </row>
    <row r="20" spans="1:19" x14ac:dyDescent="0.25">
      <c r="A20" s="68">
        <f t="shared" si="0"/>
        <v>16</v>
      </c>
      <c r="B20" s="56"/>
      <c r="C20" s="12"/>
      <c r="D20" s="56">
        <v>1480</v>
      </c>
      <c r="E20" s="12">
        <v>2</v>
      </c>
      <c r="F20" s="56">
        <v>1080</v>
      </c>
      <c r="G20" s="12">
        <v>5</v>
      </c>
      <c r="H20" s="56"/>
      <c r="I20" s="12"/>
      <c r="J20" s="56"/>
      <c r="K20" s="12"/>
      <c r="L20" s="56">
        <v>1290</v>
      </c>
      <c r="M20" s="12">
        <v>1</v>
      </c>
      <c r="N20" s="56">
        <v>3960</v>
      </c>
      <c r="O20" s="12">
        <v>4</v>
      </c>
      <c r="P20" s="56">
        <v>480</v>
      </c>
      <c r="Q20" s="12">
        <v>2</v>
      </c>
      <c r="R20" s="56">
        <v>480</v>
      </c>
      <c r="S20" s="12">
        <v>2</v>
      </c>
    </row>
    <row r="21" spans="1:19" x14ac:dyDescent="0.25">
      <c r="A21" s="68">
        <f t="shared" si="0"/>
        <v>17</v>
      </c>
      <c r="B21" s="56"/>
      <c r="C21" s="12"/>
      <c r="D21" s="56">
        <v>690</v>
      </c>
      <c r="E21" s="12">
        <v>1</v>
      </c>
      <c r="F21" s="56">
        <v>580</v>
      </c>
      <c r="G21" s="12">
        <v>3</v>
      </c>
      <c r="H21" s="12"/>
      <c r="I21" s="12"/>
      <c r="J21" s="56"/>
      <c r="K21" s="12"/>
      <c r="L21" s="56"/>
      <c r="M21" s="12"/>
      <c r="N21" s="56"/>
      <c r="O21" s="12"/>
      <c r="P21" s="56">
        <v>1480</v>
      </c>
      <c r="Q21" s="12">
        <v>5</v>
      </c>
      <c r="R21" s="56">
        <v>1480</v>
      </c>
      <c r="S21" s="12">
        <v>2</v>
      </c>
    </row>
    <row r="22" spans="1:19" x14ac:dyDescent="0.25">
      <c r="A22" s="68">
        <f t="shared" si="0"/>
        <v>18</v>
      </c>
      <c r="B22" s="56"/>
      <c r="C22" s="12"/>
      <c r="D22" s="56">
        <v>480</v>
      </c>
      <c r="E22" s="12">
        <v>2</v>
      </c>
      <c r="F22" s="12">
        <v>560</v>
      </c>
      <c r="G22" s="12">
        <v>6</v>
      </c>
      <c r="H22" s="12"/>
      <c r="I22" s="12"/>
      <c r="J22" s="56"/>
      <c r="K22" s="12"/>
      <c r="L22" s="56"/>
      <c r="M22" s="12"/>
      <c r="N22" s="56"/>
      <c r="O22" s="12"/>
      <c r="P22" s="56">
        <v>390</v>
      </c>
      <c r="Q22" s="12">
        <v>2</v>
      </c>
      <c r="R22" s="56">
        <v>5660</v>
      </c>
      <c r="S22" s="12">
        <v>4</v>
      </c>
    </row>
    <row r="23" spans="1:19" x14ac:dyDescent="0.25">
      <c r="A23" s="68">
        <f t="shared" si="0"/>
        <v>19</v>
      </c>
      <c r="B23" s="56"/>
      <c r="C23" s="12"/>
      <c r="D23" s="56">
        <v>1480</v>
      </c>
      <c r="E23" s="12">
        <v>2</v>
      </c>
      <c r="F23" s="12">
        <v>5520</v>
      </c>
      <c r="G23" s="12">
        <v>8</v>
      </c>
      <c r="H23" s="12"/>
      <c r="I23" s="12"/>
      <c r="J23" s="56"/>
      <c r="K23" s="12"/>
      <c r="L23" s="56"/>
      <c r="M23" s="12"/>
      <c r="N23" s="56"/>
      <c r="O23" s="12"/>
      <c r="P23" s="56">
        <v>690</v>
      </c>
      <c r="Q23" s="12">
        <v>1</v>
      </c>
      <c r="R23" s="56">
        <v>1480</v>
      </c>
      <c r="S23" s="12">
        <v>2</v>
      </c>
    </row>
    <row r="24" spans="1:19" x14ac:dyDescent="0.25">
      <c r="A24" s="68">
        <f t="shared" si="0"/>
        <v>20</v>
      </c>
      <c r="B24" s="56"/>
      <c r="C24" s="12"/>
      <c r="D24" s="56">
        <v>1480</v>
      </c>
      <c r="E24" s="12">
        <v>2</v>
      </c>
      <c r="F24" s="12">
        <v>390</v>
      </c>
      <c r="G24" s="12">
        <v>1</v>
      </c>
      <c r="H24" s="12"/>
      <c r="I24" s="12"/>
      <c r="J24" s="56"/>
      <c r="K24" s="12"/>
      <c r="L24" s="56"/>
      <c r="M24" s="12"/>
      <c r="N24" s="56"/>
      <c r="O24" s="12"/>
      <c r="P24" s="56">
        <v>480</v>
      </c>
      <c r="Q24" s="12">
        <v>2</v>
      </c>
      <c r="R24" s="56">
        <v>3780</v>
      </c>
      <c r="S24" s="12">
        <v>3</v>
      </c>
    </row>
    <row r="25" spans="1:19" x14ac:dyDescent="0.25">
      <c r="A25" s="68">
        <f t="shared" si="0"/>
        <v>21</v>
      </c>
      <c r="B25" s="56"/>
      <c r="C25" s="12"/>
      <c r="D25" s="56">
        <v>3780</v>
      </c>
      <c r="E25" s="12">
        <v>6</v>
      </c>
      <c r="F25" s="12"/>
      <c r="G25" s="12"/>
      <c r="H25" s="12"/>
      <c r="I25" s="12"/>
      <c r="J25" s="56"/>
      <c r="K25" s="12"/>
      <c r="L25" s="56"/>
      <c r="M25" s="12"/>
      <c r="N25" s="56"/>
      <c r="O25" s="12"/>
      <c r="P25" s="56">
        <v>1480</v>
      </c>
      <c r="Q25" s="12">
        <v>2</v>
      </c>
      <c r="R25" s="56">
        <v>690</v>
      </c>
      <c r="S25" s="12">
        <v>1</v>
      </c>
    </row>
    <row r="26" spans="1:19" x14ac:dyDescent="0.25">
      <c r="A26" s="68">
        <v>22</v>
      </c>
      <c r="B26" s="56"/>
      <c r="C26" s="12"/>
      <c r="D26" s="56">
        <v>3850</v>
      </c>
      <c r="E26" s="12">
        <v>5</v>
      </c>
      <c r="F26" s="12"/>
      <c r="G26" s="12"/>
      <c r="H26" s="12"/>
      <c r="I26" s="12"/>
      <c r="J26" s="56"/>
      <c r="K26" s="12"/>
      <c r="L26" s="56"/>
      <c r="M26" s="12"/>
      <c r="N26" s="56"/>
      <c r="O26" s="12"/>
      <c r="P26" s="56">
        <v>5660</v>
      </c>
      <c r="Q26" s="12">
        <v>4</v>
      </c>
      <c r="R26" s="56">
        <v>480</v>
      </c>
      <c r="S26" s="12">
        <v>2</v>
      </c>
    </row>
    <row r="27" spans="1:19" x14ac:dyDescent="0.25">
      <c r="A27" s="68">
        <v>23</v>
      </c>
      <c r="B27" s="56"/>
      <c r="C27" s="12"/>
      <c r="D27" s="56">
        <v>390</v>
      </c>
      <c r="E27" s="12">
        <v>1</v>
      </c>
      <c r="F27" s="12"/>
      <c r="G27" s="12"/>
      <c r="H27" s="12"/>
      <c r="I27" s="12"/>
      <c r="J27" s="56"/>
      <c r="K27" s="12"/>
      <c r="L27" s="56"/>
      <c r="M27" s="12"/>
      <c r="N27" s="56"/>
      <c r="O27" s="12"/>
      <c r="P27" s="56"/>
      <c r="Q27" s="12"/>
      <c r="R27" s="56"/>
      <c r="S27" s="12"/>
    </row>
    <row r="28" spans="1:19" x14ac:dyDescent="0.25">
      <c r="A28" s="68">
        <v>24</v>
      </c>
      <c r="B28" s="75"/>
      <c r="C28" s="12"/>
      <c r="D28" s="56">
        <v>1380</v>
      </c>
      <c r="E28" s="12">
        <v>2</v>
      </c>
      <c r="F28" s="12"/>
      <c r="G28" s="12"/>
      <c r="H28" s="56"/>
      <c r="I28" s="12"/>
      <c r="J28" s="56"/>
      <c r="K28" s="12"/>
      <c r="L28" s="56"/>
      <c r="M28" s="12"/>
      <c r="N28" s="56"/>
      <c r="O28" s="12"/>
      <c r="P28" s="56"/>
      <c r="Q28" s="12"/>
      <c r="R28" s="56"/>
      <c r="S28" s="12"/>
    </row>
    <row r="29" spans="1:19" x14ac:dyDescent="0.25">
      <c r="A29" s="68">
        <v>25</v>
      </c>
      <c r="B29" s="75"/>
      <c r="C29" s="12"/>
      <c r="D29" s="56">
        <v>2060</v>
      </c>
      <c r="E29" s="12">
        <v>4</v>
      </c>
      <c r="F29" s="12"/>
      <c r="G29" s="12"/>
      <c r="H29" s="56"/>
      <c r="I29" s="12"/>
      <c r="J29" s="56"/>
      <c r="K29" s="12"/>
      <c r="L29" s="56"/>
      <c r="M29" s="12"/>
      <c r="N29" s="56"/>
      <c r="O29" s="12"/>
      <c r="P29" s="56"/>
      <c r="Q29" s="12"/>
      <c r="R29" s="56"/>
      <c r="S29" s="12"/>
    </row>
    <row r="30" spans="1:19" x14ac:dyDescent="0.25">
      <c r="A30" s="68">
        <f t="shared" si="0"/>
        <v>26</v>
      </c>
      <c r="B30" s="75"/>
      <c r="C30" s="12"/>
      <c r="D30" s="56"/>
      <c r="E30" s="12"/>
      <c r="F30" s="12"/>
      <c r="G30" s="12"/>
      <c r="H30" s="56"/>
      <c r="I30" s="12"/>
      <c r="J30" s="56"/>
      <c r="K30" s="12"/>
      <c r="L30" s="56"/>
      <c r="M30" s="12"/>
      <c r="N30" s="56"/>
      <c r="O30" s="12"/>
      <c r="P30" s="56"/>
      <c r="Q30" s="12"/>
      <c r="R30" s="56"/>
      <c r="S30" s="12"/>
    </row>
    <row r="31" spans="1:19" x14ac:dyDescent="0.25">
      <c r="A31" s="68">
        <f t="shared" si="0"/>
        <v>27</v>
      </c>
      <c r="B31" s="75"/>
      <c r="C31" s="12"/>
      <c r="D31" s="56"/>
      <c r="E31" s="12"/>
      <c r="F31" s="12"/>
      <c r="G31" s="12"/>
      <c r="H31" s="56"/>
      <c r="I31" s="12"/>
      <c r="J31" s="56"/>
      <c r="K31" s="12"/>
      <c r="L31" s="56"/>
      <c r="M31" s="12"/>
      <c r="N31" s="56"/>
      <c r="O31" s="12"/>
      <c r="P31" s="56"/>
      <c r="Q31" s="12"/>
      <c r="R31" s="56"/>
      <c r="S31" s="12"/>
    </row>
    <row r="32" spans="1:19" x14ac:dyDescent="0.25">
      <c r="A32" s="68">
        <f t="shared" si="0"/>
        <v>28</v>
      </c>
      <c r="B32" s="75"/>
      <c r="C32" s="12"/>
      <c r="D32" s="56"/>
      <c r="E32" s="12"/>
      <c r="F32" s="12"/>
      <c r="G32" s="12"/>
      <c r="H32" s="56"/>
      <c r="I32" s="12"/>
      <c r="J32" s="56"/>
      <c r="K32" s="12"/>
      <c r="L32" s="56"/>
      <c r="M32" s="12"/>
      <c r="N32" s="56"/>
      <c r="O32" s="12"/>
      <c r="P32" s="56"/>
      <c r="Q32" s="12"/>
      <c r="R32" s="56"/>
      <c r="S32" s="12"/>
    </row>
    <row r="33" spans="1:20" x14ac:dyDescent="0.25">
      <c r="A33" s="68">
        <f t="shared" si="0"/>
        <v>29</v>
      </c>
      <c r="B33" s="75"/>
      <c r="C33" s="12"/>
      <c r="D33" s="56"/>
      <c r="E33" s="12"/>
      <c r="F33" s="12"/>
      <c r="G33" s="12"/>
      <c r="H33" s="56"/>
      <c r="I33" s="12"/>
      <c r="J33" s="56"/>
      <c r="K33" s="12"/>
      <c r="L33" s="56"/>
      <c r="M33" s="12"/>
      <c r="N33" s="56"/>
      <c r="O33" s="12"/>
      <c r="P33" s="56"/>
      <c r="Q33" s="12"/>
      <c r="R33" s="56"/>
      <c r="S33" s="36"/>
    </row>
    <row r="34" spans="1:20" x14ac:dyDescent="0.25">
      <c r="A34" s="68">
        <f t="shared" si="0"/>
        <v>30</v>
      </c>
      <c r="B34" s="75"/>
      <c r="C34" s="12"/>
      <c r="D34" s="56"/>
      <c r="E34" s="12"/>
      <c r="F34" s="12"/>
      <c r="G34" s="12"/>
      <c r="H34" s="56"/>
      <c r="I34" s="12"/>
      <c r="J34" s="56"/>
      <c r="K34" s="12"/>
      <c r="L34" s="56"/>
      <c r="M34" s="12"/>
      <c r="N34" s="56"/>
      <c r="O34" s="12"/>
      <c r="P34" s="56"/>
      <c r="Q34" s="12"/>
      <c r="R34" s="56"/>
      <c r="S34" s="36"/>
    </row>
    <row r="35" spans="1:20" x14ac:dyDescent="0.25">
      <c r="A35" s="68">
        <f t="shared" si="0"/>
        <v>31</v>
      </c>
      <c r="B35" s="75"/>
      <c r="C35" s="12"/>
      <c r="D35" s="56"/>
      <c r="E35" s="12"/>
      <c r="F35" s="12"/>
      <c r="G35" s="12"/>
      <c r="H35" s="56"/>
      <c r="I35" s="12"/>
      <c r="J35" s="56"/>
      <c r="K35" s="12"/>
      <c r="L35" s="56"/>
      <c r="M35" s="12"/>
      <c r="N35" s="56"/>
      <c r="O35" s="12"/>
      <c r="P35" s="56"/>
      <c r="Q35" s="12"/>
      <c r="R35" s="56"/>
      <c r="S35" s="36"/>
    </row>
    <row r="36" spans="1:20" ht="15.75" thickBot="1" x14ac:dyDescent="0.3">
      <c r="A36" s="68">
        <f t="shared" si="0"/>
        <v>32</v>
      </c>
      <c r="B36" s="76"/>
      <c r="C36" s="37"/>
      <c r="D36" s="57"/>
      <c r="E36" s="37"/>
      <c r="F36" s="37"/>
      <c r="G36" s="37"/>
      <c r="H36" s="57"/>
      <c r="I36" s="37"/>
      <c r="J36" s="57"/>
      <c r="K36" s="37"/>
      <c r="L36" s="57"/>
      <c r="M36" s="37"/>
      <c r="N36" s="57"/>
      <c r="O36" s="37"/>
      <c r="P36" s="57"/>
      <c r="Q36" s="37"/>
      <c r="R36" s="57"/>
      <c r="S36" s="38"/>
    </row>
    <row r="37" spans="1:20" ht="15.75" thickBot="1" x14ac:dyDescent="0.3">
      <c r="A37" s="69"/>
      <c r="B37" s="58">
        <f>SUM(B5:B36)</f>
        <v>11410</v>
      </c>
      <c r="C37" s="39">
        <f t="shared" ref="C37:S37" si="1">SUM(C5:C36)</f>
        <v>19</v>
      </c>
      <c r="D37" s="58">
        <f t="shared" si="1"/>
        <v>34320</v>
      </c>
      <c r="E37" s="39">
        <f t="shared" si="1"/>
        <v>52</v>
      </c>
      <c r="F37" s="39">
        <f t="shared" si="1"/>
        <v>24710</v>
      </c>
      <c r="G37" s="39">
        <f t="shared" si="1"/>
        <v>57</v>
      </c>
      <c r="H37" s="58">
        <f t="shared" si="1"/>
        <v>20560</v>
      </c>
      <c r="I37" s="39">
        <f t="shared" si="1"/>
        <v>58</v>
      </c>
      <c r="J37" s="58">
        <f t="shared" si="1"/>
        <v>20180</v>
      </c>
      <c r="K37" s="39">
        <f t="shared" si="1"/>
        <v>24</v>
      </c>
      <c r="L37" s="58">
        <f t="shared" si="1"/>
        <v>16170</v>
      </c>
      <c r="M37" s="39">
        <f t="shared" si="1"/>
        <v>23</v>
      </c>
      <c r="N37" s="58">
        <f t="shared" si="1"/>
        <v>33460</v>
      </c>
      <c r="O37" s="39">
        <f t="shared" si="1"/>
        <v>33</v>
      </c>
      <c r="P37" s="58">
        <f t="shared" si="1"/>
        <v>34530</v>
      </c>
      <c r="Q37" s="39">
        <f t="shared" si="1"/>
        <v>57</v>
      </c>
      <c r="R37" s="58">
        <f t="shared" si="1"/>
        <v>34820</v>
      </c>
      <c r="S37" s="77">
        <f t="shared" si="1"/>
        <v>41</v>
      </c>
      <c r="T37" s="70" t="e">
        <f>S37+#REF!+Q37+#REF!+O37+M37+#REF!+K37+I37+#REF!+G37+E37+C37</f>
        <v>#REF!</v>
      </c>
    </row>
    <row r="40" spans="1:20" ht="30" x14ac:dyDescent="0.25">
      <c r="B40" s="55" t="s">
        <v>35</v>
      </c>
      <c r="C40" s="78">
        <f>B37+D37+F37+H37+C39+J37+L37+N37+P37+R37</f>
        <v>230160</v>
      </c>
    </row>
    <row r="41" spans="1:20" ht="30" x14ac:dyDescent="0.25">
      <c r="B41" s="55" t="s">
        <v>36</v>
      </c>
      <c r="C41">
        <f>C37+E37+G37+I37+K37+M37+O37+Q37+S37</f>
        <v>364</v>
      </c>
    </row>
    <row r="43" spans="1:20" ht="30" x14ac:dyDescent="0.25">
      <c r="B43" s="55" t="s">
        <v>37</v>
      </c>
      <c r="C43">
        <v>230160</v>
      </c>
    </row>
    <row r="44" spans="1:20" x14ac:dyDescent="0.25">
      <c r="B44" t="s">
        <v>34</v>
      </c>
      <c r="C44">
        <f>C43-C40</f>
        <v>0</v>
      </c>
    </row>
    <row r="45" spans="1:20" ht="30" x14ac:dyDescent="0.25">
      <c r="B45" s="55" t="s">
        <v>38</v>
      </c>
      <c r="C45">
        <v>364</v>
      </c>
    </row>
    <row r="46" spans="1:20" x14ac:dyDescent="0.25">
      <c r="B46" t="s">
        <v>34</v>
      </c>
      <c r="C46">
        <f>C45-C41</f>
        <v>0</v>
      </c>
    </row>
  </sheetData>
  <mergeCells count="18">
    <mergeCell ref="A3:A4"/>
    <mergeCell ref="A1:S1"/>
    <mergeCell ref="B2:E2"/>
    <mergeCell ref="F2:G2"/>
    <mergeCell ref="H2:K2"/>
    <mergeCell ref="L2:M2"/>
    <mergeCell ref="N2:O2"/>
    <mergeCell ref="P2:Q2"/>
    <mergeCell ref="R2:S2"/>
    <mergeCell ref="B3:C3"/>
    <mergeCell ref="D3:E3"/>
    <mergeCell ref="F3:G3"/>
    <mergeCell ref="P3:Q3"/>
    <mergeCell ref="R3:S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6" zoomScaleNormal="86" workbookViewId="0">
      <pane xSplit="10" ySplit="16" topLeftCell="K17" activePane="bottomRight" state="frozen"/>
      <selection pane="topRight" activeCell="K1" sqref="K1"/>
      <selection pane="bottomLeft" activeCell="A17" sqref="A17"/>
      <selection pane="bottomRight" activeCell="E29" sqref="E29"/>
    </sheetView>
  </sheetViews>
  <sheetFormatPr defaultRowHeight="15" x14ac:dyDescent="0.25"/>
  <cols>
    <col min="2" max="2" width="9.85546875" bestFit="1" customWidth="1"/>
    <col min="3" max="3" width="10.85546875" customWidth="1"/>
    <col min="4" max="4" width="9" customWidth="1"/>
    <col min="5" max="5" width="6.7109375" customWidth="1"/>
    <col min="6" max="6" width="9" customWidth="1"/>
    <col min="7" max="7" width="4.85546875" bestFit="1" customWidth="1"/>
    <col min="8" max="8" width="8.7109375" customWidth="1"/>
    <col min="9" max="9" width="4.85546875" bestFit="1" customWidth="1"/>
    <col min="10" max="10" width="9.85546875" customWidth="1"/>
    <col min="11" max="11" width="4.85546875" bestFit="1" customWidth="1"/>
    <col min="12" max="12" width="8.42578125" customWidth="1"/>
    <col min="13" max="13" width="4.85546875" bestFit="1" customWidth="1"/>
    <col min="14" max="14" width="8.7109375" customWidth="1"/>
    <col min="15" max="15" width="4.85546875" bestFit="1" customWidth="1"/>
    <col min="16" max="16" width="8.5703125" customWidth="1"/>
    <col min="17" max="17" width="4.85546875" bestFit="1" customWidth="1"/>
    <col min="18" max="18" width="6.5703125" customWidth="1"/>
    <col min="19" max="19" width="5.42578125" bestFit="1" customWidth="1"/>
    <col min="20" max="20" width="7.7109375" customWidth="1"/>
    <col min="21" max="21" width="5.42578125" bestFit="1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14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>
        <v>1970</v>
      </c>
      <c r="C3" s="56">
        <v>3</v>
      </c>
      <c r="D3" s="56">
        <v>890</v>
      </c>
      <c r="E3" s="56">
        <v>1</v>
      </c>
      <c r="F3" s="59">
        <v>890</v>
      </c>
      <c r="G3" s="59">
        <v>1</v>
      </c>
      <c r="H3" s="56">
        <v>1250</v>
      </c>
      <c r="I3" s="56">
        <v>1</v>
      </c>
      <c r="J3" s="59">
        <v>1380</v>
      </c>
      <c r="K3" s="59">
        <v>2</v>
      </c>
      <c r="L3" s="56">
        <v>3200</v>
      </c>
      <c r="M3" s="56">
        <v>6</v>
      </c>
      <c r="N3" s="59">
        <v>1580</v>
      </c>
      <c r="O3" s="59">
        <v>1</v>
      </c>
      <c r="P3" s="56">
        <v>2550</v>
      </c>
      <c r="Q3" s="56">
        <v>3</v>
      </c>
      <c r="R3" s="56"/>
      <c r="S3" s="56"/>
      <c r="T3" s="56">
        <v>1960</v>
      </c>
      <c r="U3" s="56">
        <v>3</v>
      </c>
    </row>
    <row r="4" spans="1:21" x14ac:dyDescent="0.25">
      <c r="A4" s="68">
        <f>A3+1</f>
        <v>2</v>
      </c>
      <c r="B4" s="56">
        <v>380</v>
      </c>
      <c r="C4" s="56">
        <v>2</v>
      </c>
      <c r="D4" s="56">
        <v>2180</v>
      </c>
      <c r="E4" s="56">
        <v>2</v>
      </c>
      <c r="F4" s="59">
        <v>4520</v>
      </c>
      <c r="G4" s="59">
        <v>4</v>
      </c>
      <c r="H4" s="56">
        <v>3030</v>
      </c>
      <c r="I4" s="56">
        <v>2</v>
      </c>
      <c r="J4" s="56">
        <v>890</v>
      </c>
      <c r="K4" s="56">
        <v>1</v>
      </c>
      <c r="L4" s="56">
        <v>1150</v>
      </c>
      <c r="M4" s="56">
        <v>1</v>
      </c>
      <c r="N4" s="56">
        <v>590</v>
      </c>
      <c r="O4" s="56">
        <v>1</v>
      </c>
      <c r="P4" s="56">
        <v>1640</v>
      </c>
      <c r="Q4" s="56">
        <v>2</v>
      </c>
      <c r="R4" s="56"/>
      <c r="S4" s="56"/>
      <c r="T4" s="56">
        <v>1340</v>
      </c>
      <c r="U4" s="56">
        <v>2</v>
      </c>
    </row>
    <row r="5" spans="1:21" x14ac:dyDescent="0.25">
      <c r="A5" s="68">
        <f t="shared" ref="A5:A34" si="0">A4+1</f>
        <v>3</v>
      </c>
      <c r="B5" s="56"/>
      <c r="C5" s="56"/>
      <c r="D5" s="56">
        <v>690</v>
      </c>
      <c r="E5" s="56">
        <v>1</v>
      </c>
      <c r="F5" s="56">
        <v>690</v>
      </c>
      <c r="G5" s="56">
        <v>1</v>
      </c>
      <c r="H5" s="56">
        <v>1750</v>
      </c>
      <c r="I5" s="56">
        <v>1</v>
      </c>
      <c r="J5" s="56">
        <v>1080</v>
      </c>
      <c r="K5" s="56">
        <v>2</v>
      </c>
      <c r="L5" s="56">
        <v>1180</v>
      </c>
      <c r="M5" s="56">
        <v>2</v>
      </c>
      <c r="N5" s="56">
        <v>2240</v>
      </c>
      <c r="O5" s="56">
        <v>2</v>
      </c>
      <c r="P5" s="56">
        <v>1830</v>
      </c>
      <c r="Q5" s="56">
        <v>7</v>
      </c>
      <c r="R5" s="56"/>
      <c r="S5" s="56"/>
      <c r="T5" s="56">
        <v>1700</v>
      </c>
      <c r="U5" s="56">
        <v>2</v>
      </c>
    </row>
    <row r="6" spans="1:21" x14ac:dyDescent="0.25">
      <c r="A6" s="68">
        <f t="shared" si="0"/>
        <v>4</v>
      </c>
      <c r="B6" s="56"/>
      <c r="C6" s="56"/>
      <c r="D6" s="56">
        <v>390</v>
      </c>
      <c r="E6" s="56">
        <v>1</v>
      </c>
      <c r="F6" s="56">
        <v>440</v>
      </c>
      <c r="G6" s="56">
        <v>1</v>
      </c>
      <c r="H6" s="56">
        <v>2930</v>
      </c>
      <c r="I6" s="56">
        <v>5</v>
      </c>
      <c r="J6" s="56">
        <v>490</v>
      </c>
      <c r="K6" s="56">
        <v>1</v>
      </c>
      <c r="L6" s="56"/>
      <c r="M6" s="56"/>
      <c r="N6" s="56">
        <v>1090</v>
      </c>
      <c r="O6" s="56">
        <v>1</v>
      </c>
      <c r="P6" s="56">
        <v>680</v>
      </c>
      <c r="Q6" s="56">
        <v>2</v>
      </c>
      <c r="R6" s="56"/>
      <c r="S6" s="56"/>
      <c r="T6" s="56"/>
      <c r="U6" s="56"/>
    </row>
    <row r="7" spans="1:21" x14ac:dyDescent="0.25">
      <c r="A7" s="68">
        <f t="shared" si="0"/>
        <v>5</v>
      </c>
      <c r="B7" s="56"/>
      <c r="C7" s="56"/>
      <c r="D7" s="59">
        <v>2270</v>
      </c>
      <c r="E7" s="59">
        <v>3</v>
      </c>
      <c r="F7" s="56">
        <v>690</v>
      </c>
      <c r="G7" s="56">
        <v>1</v>
      </c>
      <c r="H7" s="56">
        <v>3110</v>
      </c>
      <c r="I7" s="56">
        <v>5</v>
      </c>
      <c r="J7" s="56">
        <v>2270</v>
      </c>
      <c r="K7" s="56">
        <v>1</v>
      </c>
      <c r="L7" s="56"/>
      <c r="M7" s="56"/>
      <c r="N7" s="56">
        <v>2670</v>
      </c>
      <c r="O7" s="56">
        <v>3</v>
      </c>
      <c r="P7" s="56">
        <v>2470</v>
      </c>
      <c r="Q7" s="56">
        <v>3</v>
      </c>
      <c r="R7" s="56"/>
      <c r="S7" s="56"/>
      <c r="T7" s="56"/>
      <c r="U7" s="56"/>
    </row>
    <row r="8" spans="1:21" x14ac:dyDescent="0.25">
      <c r="A8" s="68">
        <f t="shared" si="0"/>
        <v>6</v>
      </c>
      <c r="B8" s="56"/>
      <c r="C8" s="56"/>
      <c r="D8" s="59">
        <v>2220</v>
      </c>
      <c r="E8" s="59">
        <v>5</v>
      </c>
      <c r="F8" s="56">
        <v>1250</v>
      </c>
      <c r="G8" s="56">
        <v>1</v>
      </c>
      <c r="H8" s="56"/>
      <c r="I8" s="56"/>
      <c r="J8" s="56">
        <v>2260</v>
      </c>
      <c r="K8" s="56">
        <v>4</v>
      </c>
      <c r="L8" s="56"/>
      <c r="M8" s="56"/>
      <c r="N8" s="56">
        <v>1250</v>
      </c>
      <c r="O8" s="56">
        <v>1</v>
      </c>
      <c r="P8" s="56">
        <v>90</v>
      </c>
      <c r="Q8" s="56">
        <v>1</v>
      </c>
      <c r="R8" s="56"/>
      <c r="S8" s="56"/>
      <c r="T8" s="56"/>
      <c r="U8" s="56"/>
    </row>
    <row r="9" spans="1:21" x14ac:dyDescent="0.25">
      <c r="A9" s="68">
        <f t="shared" si="0"/>
        <v>7</v>
      </c>
      <c r="B9" s="56"/>
      <c r="C9" s="56"/>
      <c r="D9" s="56">
        <v>3960</v>
      </c>
      <c r="E9" s="56">
        <v>6</v>
      </c>
      <c r="F9" s="56">
        <v>890</v>
      </c>
      <c r="G9" s="56">
        <v>1</v>
      </c>
      <c r="H9" s="56"/>
      <c r="I9" s="56"/>
      <c r="J9" s="56">
        <v>4750</v>
      </c>
      <c r="K9" s="56">
        <v>2</v>
      </c>
      <c r="L9" s="56"/>
      <c r="M9" s="56"/>
      <c r="N9" s="56">
        <v>780</v>
      </c>
      <c r="O9" s="56">
        <v>2</v>
      </c>
      <c r="P9" s="56"/>
      <c r="Q9" s="56"/>
      <c r="R9" s="56"/>
      <c r="S9" s="56"/>
      <c r="T9" s="56"/>
      <c r="U9" s="56"/>
    </row>
    <row r="10" spans="1:21" x14ac:dyDescent="0.25">
      <c r="A10" s="68">
        <f t="shared" si="0"/>
        <v>8</v>
      </c>
      <c r="B10" s="56"/>
      <c r="C10" s="56"/>
      <c r="D10" s="56">
        <v>1270</v>
      </c>
      <c r="E10" s="56">
        <v>3</v>
      </c>
      <c r="F10" s="56">
        <v>1670</v>
      </c>
      <c r="G10" s="56">
        <v>3</v>
      </c>
      <c r="H10" s="56"/>
      <c r="I10" s="56"/>
      <c r="J10" s="56">
        <v>4000</v>
      </c>
      <c r="K10" s="56">
        <v>2</v>
      </c>
      <c r="L10" s="56"/>
      <c r="M10" s="56"/>
      <c r="N10" s="56">
        <v>1290</v>
      </c>
      <c r="O10" s="56">
        <v>1</v>
      </c>
      <c r="P10" s="56"/>
      <c r="Q10" s="56"/>
      <c r="R10" s="56"/>
      <c r="S10" s="56"/>
      <c r="T10" s="56"/>
      <c r="U10" s="56"/>
    </row>
    <row r="11" spans="1:21" x14ac:dyDescent="0.25">
      <c r="A11" s="68">
        <f t="shared" si="0"/>
        <v>9</v>
      </c>
      <c r="B11" s="56"/>
      <c r="C11" s="56"/>
      <c r="D11" s="56">
        <v>3720</v>
      </c>
      <c r="E11" s="56">
        <v>3</v>
      </c>
      <c r="F11" s="56">
        <v>1150</v>
      </c>
      <c r="G11" s="56">
        <v>1</v>
      </c>
      <c r="H11" s="56"/>
      <c r="I11" s="56"/>
      <c r="J11" s="56"/>
      <c r="K11" s="56"/>
      <c r="L11" s="56"/>
      <c r="M11" s="56"/>
      <c r="N11" s="56">
        <v>380</v>
      </c>
      <c r="O11" s="56">
        <v>2</v>
      </c>
      <c r="P11" s="56"/>
      <c r="Q11" s="56"/>
      <c r="R11" s="56"/>
      <c r="S11" s="56"/>
      <c r="T11" s="56"/>
      <c r="U11" s="56"/>
    </row>
    <row r="12" spans="1:21" x14ac:dyDescent="0.25">
      <c r="A12" s="68">
        <f t="shared" si="0"/>
        <v>10</v>
      </c>
      <c r="B12" s="56"/>
      <c r="C12" s="56"/>
      <c r="D12" s="56">
        <v>1650</v>
      </c>
      <c r="E12" s="56">
        <v>2</v>
      </c>
      <c r="F12" s="56">
        <v>3330</v>
      </c>
      <c r="G12" s="56">
        <v>3</v>
      </c>
      <c r="H12" s="56"/>
      <c r="I12" s="56"/>
      <c r="J12" s="56"/>
      <c r="K12" s="56"/>
      <c r="L12" s="56"/>
      <c r="M12" s="56"/>
      <c r="N12" s="56">
        <v>1150</v>
      </c>
      <c r="O12" s="56">
        <v>1</v>
      </c>
      <c r="P12" s="56"/>
      <c r="Q12" s="56"/>
      <c r="R12" s="56"/>
      <c r="S12" s="56"/>
      <c r="T12" s="56"/>
      <c r="U12" s="56"/>
    </row>
    <row r="13" spans="1:21" x14ac:dyDescent="0.25">
      <c r="A13" s="68">
        <f t="shared" si="0"/>
        <v>11</v>
      </c>
      <c r="B13" s="56"/>
      <c r="C13" s="56"/>
      <c r="D13" s="56"/>
      <c r="E13" s="56"/>
      <c r="F13" s="56">
        <v>1090</v>
      </c>
      <c r="G13" s="56">
        <v>1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spans="1:21" x14ac:dyDescent="0.25">
      <c r="A14" s="68">
        <f t="shared" si="0"/>
        <v>12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spans="1:21" x14ac:dyDescent="0.25">
      <c r="A15" s="68">
        <f t="shared" si="0"/>
        <v>13</v>
      </c>
      <c r="B15" s="56"/>
      <c r="C15" s="56"/>
      <c r="D15" s="56"/>
      <c r="E15" s="56"/>
      <c r="F15" s="56"/>
      <c r="G15" s="56"/>
      <c r="H15" s="56"/>
      <c r="I15" s="56"/>
      <c r="J15" s="56">
        <v>1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spans="1:21" x14ac:dyDescent="0.25">
      <c r="A16" s="68">
        <f t="shared" si="0"/>
        <v>14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spans="1:21" x14ac:dyDescent="0.25">
      <c r="A17" s="68">
        <f t="shared" si="0"/>
        <v>15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spans="1:21" x14ac:dyDescent="0.25">
      <c r="A18" s="68">
        <f t="shared" si="0"/>
        <v>16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spans="1:21" x14ac:dyDescent="0.25">
      <c r="A19" s="68">
        <f t="shared" si="0"/>
        <v>17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spans="1:21" x14ac:dyDescent="0.25">
      <c r="A20" s="68">
        <f t="shared" si="0"/>
        <v>18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spans="1:21" x14ac:dyDescent="0.25">
      <c r="A21" s="68">
        <f t="shared" si="0"/>
        <v>19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85"/>
      <c r="T21" s="56"/>
      <c r="U21" s="56"/>
    </row>
    <row r="22" spans="1:21" x14ac:dyDescent="0.25">
      <c r="A22" s="68">
        <f t="shared" si="0"/>
        <v>20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85"/>
      <c r="T22" s="56"/>
      <c r="U22" s="56"/>
    </row>
    <row r="23" spans="1:21" x14ac:dyDescent="0.25">
      <c r="A23" s="68">
        <f t="shared" si="0"/>
        <v>21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85"/>
      <c r="T23" s="56"/>
      <c r="U23" s="56"/>
    </row>
    <row r="24" spans="1:21" x14ac:dyDescent="0.25">
      <c r="A24" s="68">
        <v>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5"/>
      <c r="T24" s="56"/>
      <c r="U24" s="56"/>
    </row>
    <row r="25" spans="1:21" x14ac:dyDescent="0.25">
      <c r="A25" s="68">
        <v>23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85"/>
      <c r="T25" s="56"/>
      <c r="U25" s="56"/>
    </row>
    <row r="26" spans="1:21" x14ac:dyDescent="0.25">
      <c r="A26" s="68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spans="1:21" x14ac:dyDescent="0.25">
      <c r="A27" s="68">
        <v>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spans="1:21" x14ac:dyDescent="0.25">
      <c r="A28" s="68">
        <f t="shared" si="0"/>
        <v>26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spans="1:21" x14ac:dyDescent="0.25">
      <c r="A29" s="68">
        <f t="shared" si="0"/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spans="1:21" x14ac:dyDescent="0.25">
      <c r="A30" s="68">
        <f t="shared" si="0"/>
        <v>28</v>
      </c>
      <c r="B30" s="7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spans="1:21" x14ac:dyDescent="0.25">
      <c r="A31" s="68">
        <f t="shared" si="0"/>
        <v>29</v>
      </c>
      <c r="B31" s="7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68">
        <f t="shared" si="0"/>
        <v>30</v>
      </c>
      <c r="B32" s="7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2" x14ac:dyDescent="0.25">
      <c r="A33" s="68">
        <f t="shared" si="0"/>
        <v>31</v>
      </c>
      <c r="B33" s="7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2" ht="15.75" thickBot="1" x14ac:dyDescent="0.3">
      <c r="A34" s="68">
        <f t="shared" si="0"/>
        <v>32</v>
      </c>
      <c r="B34" s="7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6"/>
      <c r="U34" s="56"/>
    </row>
    <row r="35" spans="1:22" ht="15.75" thickBot="1" x14ac:dyDescent="0.3">
      <c r="A35" s="69"/>
      <c r="B35" s="58">
        <f>SUM(B3:B34)</f>
        <v>2350</v>
      </c>
      <c r="C35" s="58">
        <f t="shared" ref="C35:S35" si="1">SUM(C3:C34)</f>
        <v>5</v>
      </c>
      <c r="D35" s="58">
        <f t="shared" si="1"/>
        <v>19240</v>
      </c>
      <c r="E35" s="58">
        <f t="shared" si="1"/>
        <v>27</v>
      </c>
      <c r="F35" s="58">
        <f t="shared" si="1"/>
        <v>16610</v>
      </c>
      <c r="G35" s="58">
        <f t="shared" si="1"/>
        <v>18</v>
      </c>
      <c r="H35" s="58">
        <f t="shared" si="1"/>
        <v>12070</v>
      </c>
      <c r="I35" s="58">
        <f t="shared" si="1"/>
        <v>14</v>
      </c>
      <c r="J35" s="58">
        <f t="shared" si="1"/>
        <v>17121</v>
      </c>
      <c r="K35" s="58">
        <f t="shared" si="1"/>
        <v>15</v>
      </c>
      <c r="L35" s="58">
        <f t="shared" si="1"/>
        <v>5530</v>
      </c>
      <c r="M35" s="58">
        <f t="shared" si="1"/>
        <v>9</v>
      </c>
      <c r="N35" s="58">
        <f t="shared" si="1"/>
        <v>13020</v>
      </c>
      <c r="O35" s="58">
        <f t="shared" si="1"/>
        <v>15</v>
      </c>
      <c r="P35" s="58">
        <f t="shared" si="1"/>
        <v>9260</v>
      </c>
      <c r="Q35" s="58">
        <f t="shared" si="1"/>
        <v>18</v>
      </c>
      <c r="R35" s="58">
        <f t="shared" si="1"/>
        <v>0</v>
      </c>
      <c r="S35" s="87">
        <f t="shared" si="1"/>
        <v>0</v>
      </c>
      <c r="T35" s="56">
        <f>SUM(T3:T34)</f>
        <v>5000</v>
      </c>
      <c r="U35" s="56">
        <f>SUM(U3:U34)</f>
        <v>7</v>
      </c>
      <c r="V35" s="70" t="e">
        <f>S35+#REF!+Q35+#REF!+O35+M35+#REF!+K35+I35+#REF!+G35+E35+C35</f>
        <v>#REF!</v>
      </c>
    </row>
    <row r="38" spans="1:22" ht="31.5" x14ac:dyDescent="0.25">
      <c r="B38" s="83" t="s">
        <v>35</v>
      </c>
      <c r="C38" s="80">
        <f>B35+D35+F35+H35+C37+J35+L35+N35+P35+R35+T35</f>
        <v>100201</v>
      </c>
    </row>
    <row r="39" spans="1:22" ht="31.5" x14ac:dyDescent="0.25">
      <c r="B39" s="83" t="s">
        <v>36</v>
      </c>
      <c r="C39" s="81">
        <f>C35+E35+G35+I35+K35+M35+O35+Q35+S35+U35</f>
        <v>128</v>
      </c>
    </row>
    <row r="40" spans="1:22" ht="18.75" x14ac:dyDescent="0.3">
      <c r="B40" s="82"/>
      <c r="C40" s="12"/>
    </row>
    <row r="41" spans="1:22" ht="31.5" x14ac:dyDescent="0.25">
      <c r="B41" s="83" t="s">
        <v>37</v>
      </c>
      <c r="C41" s="81">
        <v>107950</v>
      </c>
    </row>
    <row r="42" spans="1:22" ht="18.75" x14ac:dyDescent="0.3">
      <c r="B42" s="82" t="s">
        <v>34</v>
      </c>
      <c r="C42" s="81">
        <f>C41-C38</f>
        <v>7749</v>
      </c>
    </row>
    <row r="43" spans="1:22" ht="37.5" x14ac:dyDescent="0.3">
      <c r="B43" s="79" t="s">
        <v>38</v>
      </c>
      <c r="C43" s="81">
        <v>160</v>
      </c>
    </row>
    <row r="44" spans="1:22" ht="18.75" x14ac:dyDescent="0.3">
      <c r="B44" s="82" t="s">
        <v>34</v>
      </c>
      <c r="C44" s="81">
        <f>C43-C39</f>
        <v>32</v>
      </c>
    </row>
  </sheetData>
  <mergeCells count="11">
    <mergeCell ref="J1:K1"/>
    <mergeCell ref="A1:A2"/>
    <mergeCell ref="B1:C1"/>
    <mergeCell ref="D1:E1"/>
    <mergeCell ref="F1:G1"/>
    <mergeCell ref="H1:I1"/>
    <mergeCell ref="T1:U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5.5703125" bestFit="1" customWidth="1"/>
    <col min="2" max="2" width="9.85546875" bestFit="1" customWidth="1"/>
    <col min="3" max="3" width="9" bestFit="1" customWidth="1"/>
    <col min="4" max="4" width="10.5703125" bestFit="1" customWidth="1"/>
    <col min="5" max="5" width="4.5703125" bestFit="1" customWidth="1"/>
    <col min="6" max="6" width="8" bestFit="1" customWidth="1"/>
    <col min="7" max="7" width="4.5703125" bestFit="1" customWidth="1"/>
    <col min="8" max="8" width="8" bestFit="1" customWidth="1"/>
    <col min="9" max="9" width="5" customWidth="1"/>
    <col min="10" max="10" width="8" bestFit="1" customWidth="1"/>
    <col min="11" max="11" width="4.5703125" bestFit="1" customWidth="1"/>
    <col min="12" max="12" width="9" bestFit="1" customWidth="1"/>
    <col min="13" max="13" width="4.5703125" bestFit="1" customWidth="1"/>
    <col min="14" max="14" width="8" bestFit="1" customWidth="1"/>
    <col min="15" max="15" width="4.5703125" bestFit="1" customWidth="1"/>
    <col min="16" max="16" width="9" customWidth="1"/>
    <col min="17" max="17" width="6" customWidth="1"/>
    <col min="18" max="18" width="7.7109375" customWidth="1"/>
    <col min="19" max="19" width="5.140625" bestFit="1" customWidth="1"/>
    <col min="20" max="20" width="8" customWidth="1"/>
    <col min="21" max="21" width="5.42578125" bestFit="1" customWidth="1"/>
    <col min="22" max="22" width="5.85546875" bestFit="1" customWidth="1"/>
  </cols>
  <sheetData>
    <row r="1" spans="1:21" x14ac:dyDescent="0.25">
      <c r="A1" s="156" t="s">
        <v>30</v>
      </c>
      <c r="B1" s="160" t="s">
        <v>11</v>
      </c>
      <c r="C1" s="161"/>
      <c r="D1" s="154" t="s">
        <v>13</v>
      </c>
      <c r="E1" s="154"/>
      <c r="F1" s="154" t="s">
        <v>12</v>
      </c>
      <c r="G1" s="154"/>
      <c r="H1" s="154" t="s">
        <v>57</v>
      </c>
      <c r="I1" s="154"/>
      <c r="J1" s="154" t="s">
        <v>50</v>
      </c>
      <c r="K1" s="154"/>
      <c r="L1" s="154" t="s">
        <v>16</v>
      </c>
      <c r="M1" s="154"/>
      <c r="N1" s="154" t="s">
        <v>56</v>
      </c>
      <c r="O1" s="154"/>
      <c r="P1" s="154" t="s">
        <v>52</v>
      </c>
      <c r="Q1" s="154"/>
      <c r="R1" s="154" t="s">
        <v>17</v>
      </c>
      <c r="S1" s="154"/>
      <c r="T1" s="160" t="s">
        <v>53</v>
      </c>
      <c r="U1" s="161"/>
    </row>
    <row r="2" spans="1:21" x14ac:dyDescent="0.25">
      <c r="A2" s="156"/>
      <c r="B2" s="88" t="s">
        <v>28</v>
      </c>
      <c r="C2" s="84" t="s">
        <v>29</v>
      </c>
      <c r="D2" s="84" t="s">
        <v>28</v>
      </c>
      <c r="E2" s="84" t="s">
        <v>29</v>
      </c>
      <c r="F2" s="84" t="s">
        <v>28</v>
      </c>
      <c r="G2" s="84" t="s">
        <v>29</v>
      </c>
      <c r="H2" s="84" t="s">
        <v>28</v>
      </c>
      <c r="I2" s="84" t="s">
        <v>29</v>
      </c>
      <c r="J2" s="84" t="s">
        <v>51</v>
      </c>
      <c r="K2" s="84" t="s">
        <v>29</v>
      </c>
      <c r="L2" s="84" t="s">
        <v>28</v>
      </c>
      <c r="M2" s="84" t="s">
        <v>29</v>
      </c>
      <c r="N2" s="84" t="s">
        <v>28</v>
      </c>
      <c r="O2" s="84" t="s">
        <v>29</v>
      </c>
      <c r="P2" s="84" t="s">
        <v>28</v>
      </c>
      <c r="Q2" s="84" t="s">
        <v>29</v>
      </c>
      <c r="R2" s="84" t="s">
        <v>28</v>
      </c>
      <c r="S2" s="89" t="s">
        <v>29</v>
      </c>
      <c r="T2" s="84" t="s">
        <v>54</v>
      </c>
      <c r="U2" s="84" t="s">
        <v>55</v>
      </c>
    </row>
    <row r="3" spans="1:21" x14ac:dyDescent="0.25">
      <c r="A3" s="67">
        <v>1</v>
      </c>
      <c r="B3" s="56">
        <v>6590</v>
      </c>
      <c r="C3" s="56">
        <v>12</v>
      </c>
      <c r="D3" s="56">
        <v>1630</v>
      </c>
      <c r="E3" s="56">
        <v>5</v>
      </c>
      <c r="F3" s="59">
        <v>1980</v>
      </c>
      <c r="G3" s="59">
        <v>2</v>
      </c>
      <c r="H3" s="56"/>
      <c r="I3" s="56"/>
      <c r="J3" s="59">
        <v>1780</v>
      </c>
      <c r="K3" s="59">
        <v>2</v>
      </c>
      <c r="L3" s="56">
        <v>10980</v>
      </c>
      <c r="M3" s="56">
        <v>20</v>
      </c>
      <c r="N3" s="59">
        <v>2800</v>
      </c>
      <c r="O3" s="59">
        <v>2</v>
      </c>
      <c r="P3" s="56">
        <v>2050</v>
      </c>
      <c r="Q3" s="56">
        <v>5</v>
      </c>
      <c r="R3" s="56">
        <v>750</v>
      </c>
      <c r="S3" s="56">
        <v>1</v>
      </c>
      <c r="T3" s="56">
        <v>390</v>
      </c>
      <c r="U3" s="56">
        <v>1</v>
      </c>
    </row>
    <row r="4" spans="1:21" x14ac:dyDescent="0.25">
      <c r="A4" s="68">
        <f>A3+1</f>
        <v>2</v>
      </c>
      <c r="B4" s="56"/>
      <c r="C4" s="56"/>
      <c r="D4" s="56">
        <v>390</v>
      </c>
      <c r="E4" s="56">
        <v>1</v>
      </c>
      <c r="F4" s="59">
        <v>1090</v>
      </c>
      <c r="G4" s="59">
        <v>1</v>
      </c>
      <c r="H4" s="56"/>
      <c r="I4" s="56"/>
      <c r="J4" s="56">
        <f>4490-1660</f>
        <v>2830</v>
      </c>
      <c r="K4" s="56">
        <v>7</v>
      </c>
      <c r="L4" s="56">
        <f>550+290</f>
        <v>840</v>
      </c>
      <c r="M4" s="56">
        <v>2</v>
      </c>
      <c r="N4" s="56">
        <v>490</v>
      </c>
      <c r="O4" s="56">
        <v>1</v>
      </c>
      <c r="P4" s="56">
        <v>3160</v>
      </c>
      <c r="Q4" s="56">
        <v>10</v>
      </c>
      <c r="R4" s="56">
        <v>950</v>
      </c>
      <c r="S4" s="56">
        <v>5</v>
      </c>
      <c r="T4" s="56">
        <v>390</v>
      </c>
      <c r="U4" s="56">
        <v>1</v>
      </c>
    </row>
    <row r="5" spans="1:21" x14ac:dyDescent="0.25">
      <c r="A5" s="68">
        <f t="shared" ref="A5:A34" si="0">A4+1</f>
        <v>3</v>
      </c>
      <c r="B5" s="56"/>
      <c r="C5" s="56"/>
      <c r="D5" s="56">
        <v>550</v>
      </c>
      <c r="E5" s="56">
        <v>1</v>
      </c>
      <c r="F5" s="56">
        <v>1180</v>
      </c>
      <c r="G5" s="56">
        <v>2</v>
      </c>
      <c r="H5" s="56"/>
      <c r="I5" s="56"/>
      <c r="J5" s="56">
        <v>190</v>
      </c>
      <c r="K5" s="56">
        <v>1</v>
      </c>
      <c r="L5" s="56">
        <v>1620</v>
      </c>
      <c r="M5" s="56">
        <v>4</v>
      </c>
      <c r="N5" s="56">
        <v>1480</v>
      </c>
      <c r="O5" s="56">
        <v>2</v>
      </c>
      <c r="P5" s="56">
        <v>1310</v>
      </c>
      <c r="Q5" s="56">
        <v>4</v>
      </c>
      <c r="R5" s="56">
        <v>4860</v>
      </c>
      <c r="S5" s="56">
        <v>7</v>
      </c>
      <c r="T5" s="56">
        <v>190</v>
      </c>
      <c r="U5" s="56">
        <v>1</v>
      </c>
    </row>
    <row r="6" spans="1:21" x14ac:dyDescent="0.25">
      <c r="A6" s="68">
        <f t="shared" si="0"/>
        <v>4</v>
      </c>
      <c r="B6" s="56"/>
      <c r="C6" s="56"/>
      <c r="D6" s="56">
        <v>390</v>
      </c>
      <c r="E6" s="56">
        <v>1</v>
      </c>
      <c r="F6" s="56">
        <v>1290</v>
      </c>
      <c r="G6" s="56">
        <v>1</v>
      </c>
      <c r="H6" s="56"/>
      <c r="I6" s="56"/>
      <c r="J6" s="56">
        <v>1560</v>
      </c>
      <c r="K6" s="56">
        <v>4</v>
      </c>
      <c r="L6" s="56">
        <v>1620</v>
      </c>
      <c r="M6" s="56">
        <v>2</v>
      </c>
      <c r="N6" s="56">
        <v>1100</v>
      </c>
      <c r="O6" s="56">
        <v>1</v>
      </c>
      <c r="P6" s="56">
        <v>550</v>
      </c>
      <c r="Q6" s="56">
        <v>5</v>
      </c>
      <c r="R6" s="56">
        <v>9070</v>
      </c>
      <c r="S6" s="56">
        <v>13</v>
      </c>
      <c r="T6" s="56">
        <v>650</v>
      </c>
      <c r="U6" s="56">
        <v>1</v>
      </c>
    </row>
    <row r="7" spans="1:21" x14ac:dyDescent="0.25">
      <c r="A7" s="68">
        <f t="shared" si="0"/>
        <v>5</v>
      </c>
      <c r="B7" s="56"/>
      <c r="C7" s="56"/>
      <c r="D7" s="59">
        <v>690</v>
      </c>
      <c r="E7" s="59">
        <v>1</v>
      </c>
      <c r="F7" s="56">
        <v>1540</v>
      </c>
      <c r="G7" s="56">
        <v>2</v>
      </c>
      <c r="H7" s="56"/>
      <c r="I7" s="56"/>
      <c r="J7" s="56">
        <v>5720</v>
      </c>
      <c r="K7" s="56">
        <v>6</v>
      </c>
      <c r="L7" s="56">
        <f>4250-1480</f>
        <v>2770</v>
      </c>
      <c r="M7" s="56">
        <v>5</v>
      </c>
      <c r="N7" s="56">
        <v>5450</v>
      </c>
      <c r="O7" s="56">
        <v>5</v>
      </c>
      <c r="P7" s="56">
        <v>1640</v>
      </c>
      <c r="Q7" s="56">
        <v>2</v>
      </c>
      <c r="R7" s="56">
        <v>6870</v>
      </c>
      <c r="S7" s="56">
        <v>16</v>
      </c>
      <c r="T7" s="56">
        <v>3950</v>
      </c>
      <c r="U7" s="56">
        <v>7</v>
      </c>
    </row>
    <row r="8" spans="1:21" x14ac:dyDescent="0.25">
      <c r="A8" s="68">
        <f t="shared" si="0"/>
        <v>6</v>
      </c>
      <c r="B8" s="56"/>
      <c r="C8" s="56"/>
      <c r="D8" s="59">
        <v>690</v>
      </c>
      <c r="E8" s="59">
        <v>1</v>
      </c>
      <c r="F8" s="56">
        <v>2340</v>
      </c>
      <c r="G8" s="56">
        <v>2</v>
      </c>
      <c r="H8" s="56"/>
      <c r="I8" s="56"/>
      <c r="J8" s="56">
        <v>890</v>
      </c>
      <c r="K8" s="56">
        <v>1</v>
      </c>
      <c r="L8" s="56">
        <f>1520-690</f>
        <v>830</v>
      </c>
      <c r="M8" s="56">
        <v>2</v>
      </c>
      <c r="N8" s="56">
        <v>780</v>
      </c>
      <c r="O8" s="56">
        <v>2</v>
      </c>
      <c r="P8" s="56">
        <f>590+550</f>
        <v>1140</v>
      </c>
      <c r="Q8" s="56">
        <v>2</v>
      </c>
      <c r="R8" s="56">
        <v>1050</v>
      </c>
      <c r="S8" s="56">
        <v>1</v>
      </c>
      <c r="T8" s="56">
        <v>240</v>
      </c>
      <c r="U8" s="56">
        <v>1</v>
      </c>
    </row>
    <row r="9" spans="1:21" x14ac:dyDescent="0.25">
      <c r="A9" s="68">
        <f t="shared" si="0"/>
        <v>7</v>
      </c>
      <c r="B9" s="56"/>
      <c r="C9" s="56"/>
      <c r="D9" s="56">
        <v>490</v>
      </c>
      <c r="E9" s="56">
        <v>1</v>
      </c>
      <c r="F9" s="56">
        <v>1150</v>
      </c>
      <c r="G9" s="56">
        <v>1</v>
      </c>
      <c r="H9" s="56"/>
      <c r="I9" s="56"/>
      <c r="J9" s="56">
        <v>790</v>
      </c>
      <c r="K9" s="56">
        <v>1</v>
      </c>
      <c r="L9" s="56">
        <f>750+750</f>
        <v>1500</v>
      </c>
      <c r="M9" s="56">
        <v>2</v>
      </c>
      <c r="N9" s="56">
        <v>1270</v>
      </c>
      <c r="O9" s="56">
        <v>3</v>
      </c>
      <c r="P9" s="56">
        <v>480</v>
      </c>
      <c r="Q9" s="56">
        <v>2</v>
      </c>
      <c r="R9" s="56">
        <f>5000-1100</f>
        <v>3900</v>
      </c>
      <c r="S9" s="56">
        <v>11</v>
      </c>
      <c r="T9" s="56">
        <v>880</v>
      </c>
      <c r="U9" s="56">
        <v>2</v>
      </c>
    </row>
    <row r="10" spans="1:21" x14ac:dyDescent="0.25">
      <c r="A10" s="68">
        <f t="shared" si="0"/>
        <v>8</v>
      </c>
      <c r="B10" s="56"/>
      <c r="C10" s="56"/>
      <c r="D10" s="56">
        <v>2300</v>
      </c>
      <c r="E10" s="56">
        <v>2</v>
      </c>
      <c r="F10" s="56">
        <v>790</v>
      </c>
      <c r="G10" s="56">
        <v>1</v>
      </c>
      <c r="H10" s="56"/>
      <c r="I10" s="56"/>
      <c r="J10" s="56">
        <v>1040</v>
      </c>
      <c r="K10" s="56">
        <v>1</v>
      </c>
      <c r="L10" s="56">
        <f>5470-1090-1350</f>
        <v>3030</v>
      </c>
      <c r="M10" s="56">
        <v>4</v>
      </c>
      <c r="N10" s="56">
        <v>2590</v>
      </c>
      <c r="O10" s="56">
        <v>3</v>
      </c>
      <c r="P10" s="56">
        <v>1180</v>
      </c>
      <c r="Q10" s="56">
        <v>7</v>
      </c>
      <c r="R10" s="56">
        <v>840</v>
      </c>
      <c r="S10" s="56">
        <v>6</v>
      </c>
      <c r="T10" s="56">
        <v>750</v>
      </c>
      <c r="U10" s="56">
        <v>1</v>
      </c>
    </row>
    <row r="11" spans="1:21" x14ac:dyDescent="0.25">
      <c r="A11" s="68">
        <f t="shared" si="0"/>
        <v>9</v>
      </c>
      <c r="B11" s="56"/>
      <c r="C11" s="56"/>
      <c r="D11" s="56">
        <v>1150</v>
      </c>
      <c r="E11" s="56">
        <v>1</v>
      </c>
      <c r="F11" s="56">
        <v>1090</v>
      </c>
      <c r="G11" s="56">
        <v>1</v>
      </c>
      <c r="H11" s="56"/>
      <c r="I11" s="56"/>
      <c r="J11" s="56">
        <v>780</v>
      </c>
      <c r="K11" s="56">
        <v>2</v>
      </c>
      <c r="L11" s="56">
        <v>1700</v>
      </c>
      <c r="M11" s="56">
        <v>2</v>
      </c>
      <c r="N11" s="56">
        <v>1250</v>
      </c>
      <c r="O11" s="56">
        <v>1</v>
      </c>
      <c r="P11" s="56">
        <f>5030-1750</f>
        <v>3280</v>
      </c>
      <c r="Q11" s="56">
        <v>6</v>
      </c>
      <c r="R11" s="56">
        <v>390</v>
      </c>
      <c r="S11" s="56">
        <v>1</v>
      </c>
      <c r="T11" s="56">
        <v>950</v>
      </c>
      <c r="U11" s="56">
        <v>1</v>
      </c>
    </row>
    <row r="12" spans="1:21" x14ac:dyDescent="0.25">
      <c r="A12" s="68">
        <f t="shared" si="0"/>
        <v>10</v>
      </c>
      <c r="B12" s="56"/>
      <c r="C12" s="56"/>
      <c r="D12" s="56">
        <v>3120</v>
      </c>
      <c r="E12" s="56">
        <v>4</v>
      </c>
      <c r="F12" s="56">
        <v>1480</v>
      </c>
      <c r="G12" s="56">
        <v>2</v>
      </c>
      <c r="H12" s="56"/>
      <c r="I12" s="56"/>
      <c r="J12" s="56">
        <v>680</v>
      </c>
      <c r="K12" s="56">
        <v>2</v>
      </c>
      <c r="L12" s="56">
        <v>2130</v>
      </c>
      <c r="M12" s="56">
        <v>3</v>
      </c>
      <c r="N12" s="56">
        <v>2970</v>
      </c>
      <c r="O12" s="56">
        <v>3</v>
      </c>
      <c r="P12" s="56">
        <f>190+340</f>
        <v>530</v>
      </c>
      <c r="Q12" s="56">
        <v>2</v>
      </c>
      <c r="R12" s="56">
        <v>1380</v>
      </c>
      <c r="S12" s="56">
        <v>2</v>
      </c>
      <c r="T12" s="56">
        <v>390</v>
      </c>
      <c r="U12" s="56">
        <v>1</v>
      </c>
    </row>
    <row r="13" spans="1:21" x14ac:dyDescent="0.25">
      <c r="A13" s="68">
        <f t="shared" si="0"/>
        <v>11</v>
      </c>
      <c r="B13" s="56"/>
      <c r="C13" s="56"/>
      <c r="D13" s="56">
        <v>1090</v>
      </c>
      <c r="E13" s="56">
        <v>1</v>
      </c>
      <c r="F13" s="56">
        <v>1090</v>
      </c>
      <c r="G13" s="56">
        <v>1</v>
      </c>
      <c r="H13" s="56"/>
      <c r="I13" s="56"/>
      <c r="J13" s="56">
        <f>3970-1160</f>
        <v>2810</v>
      </c>
      <c r="K13" s="56">
        <v>4</v>
      </c>
      <c r="L13" s="56">
        <v>1550</v>
      </c>
      <c r="M13" s="56">
        <v>5</v>
      </c>
      <c r="N13" s="56">
        <v>1150</v>
      </c>
      <c r="O13" s="56">
        <v>1</v>
      </c>
      <c r="P13" s="56">
        <v>2190</v>
      </c>
      <c r="Q13" s="56">
        <v>6</v>
      </c>
      <c r="R13" s="56">
        <f>1350+1750</f>
        <v>3100</v>
      </c>
      <c r="S13" s="56">
        <v>1</v>
      </c>
      <c r="T13" s="56">
        <v>1350</v>
      </c>
      <c r="U13" s="56">
        <v>1</v>
      </c>
    </row>
    <row r="14" spans="1:21" x14ac:dyDescent="0.25">
      <c r="A14" s="68">
        <f t="shared" si="0"/>
        <v>12</v>
      </c>
      <c r="B14" s="56"/>
      <c r="C14" s="56"/>
      <c r="D14" s="56">
        <v>1250</v>
      </c>
      <c r="E14" s="56">
        <v>1</v>
      </c>
      <c r="F14" s="56">
        <v>990</v>
      </c>
      <c r="G14" s="56">
        <v>1</v>
      </c>
      <c r="H14" s="56"/>
      <c r="I14" s="56"/>
      <c r="J14" s="56">
        <f>1530-190-340</f>
        <v>1000</v>
      </c>
      <c r="K14" s="56">
        <v>1</v>
      </c>
      <c r="L14" s="56">
        <v>1720</v>
      </c>
      <c r="M14" s="56">
        <v>4</v>
      </c>
      <c r="N14" s="56">
        <v>830</v>
      </c>
      <c r="O14" s="56">
        <v>2</v>
      </c>
      <c r="P14" s="56">
        <v>180</v>
      </c>
      <c r="Q14" s="56">
        <v>2</v>
      </c>
      <c r="R14" s="56">
        <v>1350</v>
      </c>
      <c r="S14" s="56">
        <v>1</v>
      </c>
      <c r="T14" s="56">
        <v>390</v>
      </c>
      <c r="U14" s="56">
        <v>1</v>
      </c>
    </row>
    <row r="15" spans="1:21" x14ac:dyDescent="0.25">
      <c r="A15" s="68">
        <f t="shared" si="0"/>
        <v>13</v>
      </c>
      <c r="B15" s="56"/>
      <c r="C15" s="56"/>
      <c r="D15" s="56">
        <v>1100</v>
      </c>
      <c r="E15" s="56">
        <v>1</v>
      </c>
      <c r="F15" s="56">
        <v>990</v>
      </c>
      <c r="G15" s="56">
        <v>1</v>
      </c>
      <c r="H15" s="56"/>
      <c r="I15" s="56"/>
      <c r="J15" s="56">
        <v>370</v>
      </c>
      <c r="K15" s="56">
        <v>3</v>
      </c>
      <c r="L15" s="56">
        <v>970</v>
      </c>
      <c r="M15" s="56">
        <v>3</v>
      </c>
      <c r="N15" s="56">
        <v>690</v>
      </c>
      <c r="O15" s="56">
        <v>1</v>
      </c>
      <c r="P15" s="56">
        <v>1340</v>
      </c>
      <c r="Q15" s="56">
        <v>2</v>
      </c>
      <c r="R15" s="56">
        <v>690</v>
      </c>
      <c r="S15" s="56">
        <v>1</v>
      </c>
      <c r="T15" s="56">
        <v>1730</v>
      </c>
      <c r="U15" s="56">
        <v>3</v>
      </c>
    </row>
    <row r="16" spans="1:21" x14ac:dyDescent="0.25">
      <c r="A16" s="68">
        <f t="shared" si="0"/>
        <v>14</v>
      </c>
      <c r="B16" s="56"/>
      <c r="C16" s="56"/>
      <c r="D16" s="56">
        <v>780</v>
      </c>
      <c r="E16" s="56">
        <v>2</v>
      </c>
      <c r="F16" s="56">
        <v>2180</v>
      </c>
      <c r="G16" s="56">
        <v>2</v>
      </c>
      <c r="H16" s="56"/>
      <c r="I16" s="56"/>
      <c r="J16" s="56">
        <v>690</v>
      </c>
      <c r="K16" s="56">
        <v>1</v>
      </c>
      <c r="L16" s="56">
        <v>1670</v>
      </c>
      <c r="M16" s="56">
        <v>4</v>
      </c>
      <c r="N16" s="56">
        <v>2500</v>
      </c>
      <c r="O16" s="56">
        <v>2</v>
      </c>
      <c r="P16" s="56">
        <v>2360</v>
      </c>
      <c r="Q16" s="56">
        <v>5</v>
      </c>
      <c r="R16" s="56">
        <v>1350</v>
      </c>
      <c r="S16" s="56">
        <v>1</v>
      </c>
      <c r="T16" s="56">
        <v>620</v>
      </c>
      <c r="U16" s="56">
        <v>3</v>
      </c>
    </row>
    <row r="17" spans="1:21" x14ac:dyDescent="0.25">
      <c r="A17" s="68">
        <f t="shared" si="0"/>
        <v>15</v>
      </c>
      <c r="B17" s="56"/>
      <c r="C17" s="56"/>
      <c r="D17" s="56">
        <v>3230</v>
      </c>
      <c r="E17" s="56">
        <v>4</v>
      </c>
      <c r="F17" s="56">
        <v>2040</v>
      </c>
      <c r="G17" s="56">
        <v>2</v>
      </c>
      <c r="H17" s="56"/>
      <c r="I17" s="56"/>
      <c r="J17" s="56">
        <v>1150</v>
      </c>
      <c r="K17" s="56">
        <v>1</v>
      </c>
      <c r="L17" s="56">
        <v>1180</v>
      </c>
      <c r="M17" s="56">
        <v>2</v>
      </c>
      <c r="N17" s="56">
        <v>790</v>
      </c>
      <c r="O17" s="56">
        <v>1</v>
      </c>
      <c r="P17" s="56">
        <v>1270</v>
      </c>
      <c r="Q17" s="56">
        <v>3</v>
      </c>
      <c r="R17" s="56">
        <v>4170</v>
      </c>
      <c r="S17" s="56">
        <v>6</v>
      </c>
      <c r="T17" s="56">
        <v>1700</v>
      </c>
      <c r="U17" s="56">
        <v>2</v>
      </c>
    </row>
    <row r="18" spans="1:21" x14ac:dyDescent="0.25">
      <c r="A18" s="68">
        <f t="shared" si="0"/>
        <v>16</v>
      </c>
      <c r="B18" s="56"/>
      <c r="C18" s="56"/>
      <c r="D18" s="56">
        <v>690</v>
      </c>
      <c r="E18" s="56">
        <v>1</v>
      </c>
      <c r="F18" s="56">
        <v>790</v>
      </c>
      <c r="G18" s="56">
        <v>1</v>
      </c>
      <c r="H18" s="56"/>
      <c r="I18" s="56"/>
      <c r="J18" s="56">
        <v>1080</v>
      </c>
      <c r="K18" s="56">
        <v>2</v>
      </c>
      <c r="L18" s="56">
        <v>690</v>
      </c>
      <c r="M18" s="56">
        <v>1</v>
      </c>
      <c r="N18" s="56">
        <v>1090</v>
      </c>
      <c r="O18" s="56">
        <v>1</v>
      </c>
      <c r="P18" s="56">
        <v>2240</v>
      </c>
      <c r="Q18" s="56">
        <v>7</v>
      </c>
      <c r="R18" s="56">
        <v>1090</v>
      </c>
      <c r="S18" s="56">
        <v>1</v>
      </c>
      <c r="T18" s="56">
        <v>1180</v>
      </c>
      <c r="U18" s="56">
        <v>2</v>
      </c>
    </row>
    <row r="19" spans="1:21" x14ac:dyDescent="0.25">
      <c r="A19" s="68">
        <f t="shared" si="0"/>
        <v>17</v>
      </c>
      <c r="B19" s="56"/>
      <c r="C19" s="56"/>
      <c r="D19" s="56">
        <v>1380</v>
      </c>
      <c r="E19" s="56">
        <v>2</v>
      </c>
      <c r="F19" s="56">
        <v>1090</v>
      </c>
      <c r="G19" s="56">
        <v>1</v>
      </c>
      <c r="H19" s="56"/>
      <c r="I19" s="56"/>
      <c r="J19" s="56">
        <v>3590</v>
      </c>
      <c r="K19" s="56">
        <v>7</v>
      </c>
      <c r="L19" s="56">
        <v>490</v>
      </c>
      <c r="M19" s="56">
        <v>1</v>
      </c>
      <c r="N19" s="56">
        <v>3970</v>
      </c>
      <c r="O19" s="56">
        <v>4</v>
      </c>
      <c r="P19" s="56">
        <v>1070</v>
      </c>
      <c r="Q19" s="56">
        <v>3</v>
      </c>
      <c r="R19" s="56">
        <v>2100</v>
      </c>
      <c r="S19" s="56">
        <v>2</v>
      </c>
      <c r="T19" s="56">
        <v>2430</v>
      </c>
      <c r="U19" s="56">
        <v>3</v>
      </c>
    </row>
    <row r="20" spans="1:21" x14ac:dyDescent="0.25">
      <c r="A20" s="68">
        <f t="shared" si="0"/>
        <v>18</v>
      </c>
      <c r="B20" s="56"/>
      <c r="C20" s="56"/>
      <c r="D20" s="56">
        <v>1090</v>
      </c>
      <c r="E20" s="56">
        <v>1</v>
      </c>
      <c r="F20" s="56">
        <v>1090</v>
      </c>
      <c r="G20" s="56">
        <v>1</v>
      </c>
      <c r="H20" s="56"/>
      <c r="I20" s="56"/>
      <c r="J20" s="56">
        <v>990</v>
      </c>
      <c r="K20" s="56">
        <v>1</v>
      </c>
      <c r="L20" s="56">
        <v>850</v>
      </c>
      <c r="M20" s="56">
        <v>1</v>
      </c>
      <c r="N20" s="56"/>
      <c r="O20" s="56"/>
      <c r="P20" s="56">
        <v>5930</v>
      </c>
      <c r="Q20" s="56">
        <v>9</v>
      </c>
      <c r="R20" s="56"/>
      <c r="S20" s="56"/>
      <c r="T20" s="56">
        <v>2130</v>
      </c>
      <c r="U20" s="56">
        <v>3</v>
      </c>
    </row>
    <row r="21" spans="1:21" x14ac:dyDescent="0.25">
      <c r="A21" s="68">
        <f t="shared" si="0"/>
        <v>19</v>
      </c>
      <c r="B21" s="56"/>
      <c r="C21" s="56"/>
      <c r="D21" s="56">
        <v>190</v>
      </c>
      <c r="E21" s="56">
        <v>1</v>
      </c>
      <c r="F21" s="56">
        <v>1940</v>
      </c>
      <c r="G21" s="56">
        <v>2</v>
      </c>
      <c r="H21" s="56"/>
      <c r="I21" s="56"/>
      <c r="J21" s="56">
        <v>1350</v>
      </c>
      <c r="K21" s="56">
        <v>1</v>
      </c>
      <c r="L21" s="56">
        <v>730</v>
      </c>
      <c r="M21" s="56">
        <v>2</v>
      </c>
      <c r="N21" s="56"/>
      <c r="O21" s="56"/>
      <c r="P21" s="56">
        <v>1080</v>
      </c>
      <c r="Q21" s="56">
        <v>3</v>
      </c>
      <c r="R21" s="56"/>
      <c r="S21" s="85"/>
      <c r="T21" s="56">
        <v>2710</v>
      </c>
      <c r="U21" s="56">
        <v>11</v>
      </c>
    </row>
    <row r="22" spans="1:21" x14ac:dyDescent="0.25">
      <c r="A22" s="68">
        <f t="shared" si="0"/>
        <v>20</v>
      </c>
      <c r="B22" s="56"/>
      <c r="C22" s="56"/>
      <c r="D22" s="56">
        <f>780+890</f>
        <v>1670</v>
      </c>
      <c r="E22" s="56">
        <v>2</v>
      </c>
      <c r="F22" s="56">
        <v>2370</v>
      </c>
      <c r="G22" s="56">
        <v>3</v>
      </c>
      <c r="H22" s="56"/>
      <c r="I22" s="56"/>
      <c r="J22" s="56">
        <v>490</v>
      </c>
      <c r="K22" s="56">
        <v>1</v>
      </c>
      <c r="L22" s="56">
        <v>2030</v>
      </c>
      <c r="M22" s="56">
        <v>5</v>
      </c>
      <c r="N22" s="56"/>
      <c r="O22" s="56"/>
      <c r="P22" s="56">
        <v>2030</v>
      </c>
      <c r="Q22" s="56">
        <v>3</v>
      </c>
      <c r="R22" s="56"/>
      <c r="S22" s="85"/>
      <c r="T22" s="56">
        <v>1150</v>
      </c>
      <c r="U22" s="56">
        <v>1</v>
      </c>
    </row>
    <row r="23" spans="1:21" x14ac:dyDescent="0.25">
      <c r="A23" s="68">
        <f t="shared" si="0"/>
        <v>21</v>
      </c>
      <c r="B23" s="56"/>
      <c r="C23" s="56"/>
      <c r="D23" s="56">
        <v>1150</v>
      </c>
      <c r="E23" s="56">
        <v>1</v>
      </c>
      <c r="F23" s="56">
        <v>190</v>
      </c>
      <c r="G23" s="56">
        <v>1</v>
      </c>
      <c r="H23" s="56"/>
      <c r="I23" s="56"/>
      <c r="J23" s="56">
        <v>190</v>
      </c>
      <c r="K23" s="56">
        <v>1</v>
      </c>
      <c r="L23" s="56">
        <v>890</v>
      </c>
      <c r="M23" s="56">
        <v>1</v>
      </c>
      <c r="N23" s="56"/>
      <c r="O23" s="56"/>
      <c r="P23" s="56">
        <v>680</v>
      </c>
      <c r="Q23" s="56">
        <v>2</v>
      </c>
      <c r="R23" s="56"/>
      <c r="S23" s="85"/>
      <c r="T23" s="56">
        <v>1150</v>
      </c>
      <c r="U23" s="56">
        <v>1</v>
      </c>
    </row>
    <row r="24" spans="1:21" x14ac:dyDescent="0.25">
      <c r="A24" s="68">
        <v>22</v>
      </c>
      <c r="B24" s="56"/>
      <c r="C24" s="56"/>
      <c r="D24" s="56">
        <f>390+1460</f>
        <v>1850</v>
      </c>
      <c r="E24" s="56">
        <v>4</v>
      </c>
      <c r="F24" s="56">
        <v>1090</v>
      </c>
      <c r="G24" s="56">
        <v>1</v>
      </c>
      <c r="H24" s="56"/>
      <c r="I24" s="56"/>
      <c r="J24" s="56">
        <v>1150</v>
      </c>
      <c r="K24" s="56">
        <v>1</v>
      </c>
      <c r="L24" s="56">
        <v>1350</v>
      </c>
      <c r="M24" s="56">
        <v>1</v>
      </c>
      <c r="N24" s="56"/>
      <c r="O24" s="56"/>
      <c r="P24" s="56">
        <v>1180</v>
      </c>
      <c r="Q24" s="56">
        <v>2</v>
      </c>
      <c r="R24" s="56"/>
      <c r="S24" s="85"/>
      <c r="T24" s="56">
        <v>8290</v>
      </c>
      <c r="U24" s="56">
        <v>14</v>
      </c>
    </row>
    <row r="25" spans="1:21" x14ac:dyDescent="0.25">
      <c r="A25" s="68">
        <v>23</v>
      </c>
      <c r="B25" s="56"/>
      <c r="C25" s="56"/>
      <c r="D25" s="56">
        <v>1180</v>
      </c>
      <c r="E25" s="56">
        <v>2</v>
      </c>
      <c r="F25" s="56">
        <v>790</v>
      </c>
      <c r="G25" s="56">
        <v>1</v>
      </c>
      <c r="H25" s="56"/>
      <c r="I25" s="56"/>
      <c r="J25" s="56">
        <v>590</v>
      </c>
      <c r="K25" s="56">
        <v>1</v>
      </c>
      <c r="L25" s="56">
        <v>680</v>
      </c>
      <c r="M25" s="56">
        <v>2</v>
      </c>
      <c r="N25" s="56"/>
      <c r="O25" s="56"/>
      <c r="P25" s="56">
        <v>490</v>
      </c>
      <c r="Q25" s="56">
        <v>1</v>
      </c>
      <c r="R25" s="56"/>
      <c r="S25" s="85"/>
      <c r="T25" s="56">
        <f>2630-460</f>
        <v>2170</v>
      </c>
      <c r="U25" s="56">
        <v>7</v>
      </c>
    </row>
    <row r="26" spans="1:21" x14ac:dyDescent="0.25">
      <c r="A26" s="68">
        <v>24</v>
      </c>
      <c r="B26" s="56"/>
      <c r="C26" s="56"/>
      <c r="D26" s="56">
        <v>4630</v>
      </c>
      <c r="E26" s="56">
        <v>3</v>
      </c>
      <c r="F26" s="56">
        <v>1250</v>
      </c>
      <c r="G26" s="56">
        <v>1</v>
      </c>
      <c r="H26" s="56">
        <v>1750</v>
      </c>
      <c r="I26" s="56">
        <v>1</v>
      </c>
      <c r="J26" s="56">
        <v>1750</v>
      </c>
      <c r="K26" s="56">
        <v>1</v>
      </c>
      <c r="L26" s="56"/>
      <c r="M26" s="56"/>
      <c r="N26" s="56"/>
      <c r="O26" s="56"/>
      <c r="P26" s="56">
        <v>380</v>
      </c>
      <c r="Q26" s="56">
        <v>2</v>
      </c>
      <c r="R26" s="56"/>
      <c r="S26" s="56"/>
      <c r="T26" s="56">
        <v>990</v>
      </c>
      <c r="U26" s="56">
        <v>2</v>
      </c>
    </row>
    <row r="27" spans="1:21" x14ac:dyDescent="0.25">
      <c r="A27" s="68">
        <v>25</v>
      </c>
      <c r="B27" s="56"/>
      <c r="C27" s="56"/>
      <c r="D27" s="56">
        <v>1250</v>
      </c>
      <c r="E27" s="56">
        <v>1</v>
      </c>
      <c r="F27" s="56">
        <v>1480</v>
      </c>
      <c r="G27" s="56">
        <v>2</v>
      </c>
      <c r="H27" s="56">
        <v>590</v>
      </c>
      <c r="I27" s="56">
        <v>1</v>
      </c>
      <c r="J27" s="56"/>
      <c r="K27" s="56"/>
      <c r="L27" s="56"/>
      <c r="M27" s="56"/>
      <c r="N27" s="56"/>
      <c r="O27" s="56"/>
      <c r="P27" s="56">
        <v>180</v>
      </c>
      <c r="Q27" s="56">
        <v>2</v>
      </c>
      <c r="R27" s="56"/>
      <c r="S27" s="56"/>
      <c r="T27" s="56">
        <v>1380</v>
      </c>
      <c r="U27" s="56">
        <v>2</v>
      </c>
    </row>
    <row r="28" spans="1:21" x14ac:dyDescent="0.25">
      <c r="A28" s="68">
        <f t="shared" si="0"/>
        <v>26</v>
      </c>
      <c r="B28" s="56"/>
      <c r="C28" s="56"/>
      <c r="D28" s="56">
        <v>1480</v>
      </c>
      <c r="E28" s="56">
        <v>2</v>
      </c>
      <c r="F28" s="56">
        <v>890</v>
      </c>
      <c r="G28" s="56">
        <v>1</v>
      </c>
      <c r="H28" s="56">
        <v>890</v>
      </c>
      <c r="I28" s="56">
        <v>1</v>
      </c>
      <c r="J28" s="56"/>
      <c r="K28" s="56"/>
      <c r="L28" s="56"/>
      <c r="M28" s="56"/>
      <c r="N28" s="56"/>
      <c r="O28" s="56"/>
      <c r="P28" s="56">
        <v>790</v>
      </c>
      <c r="Q28" s="56">
        <v>1</v>
      </c>
      <c r="R28" s="56"/>
      <c r="S28" s="56"/>
      <c r="T28" s="56"/>
      <c r="U28" s="56"/>
    </row>
    <row r="29" spans="1:21" x14ac:dyDescent="0.25">
      <c r="A29" s="68">
        <f t="shared" si="0"/>
        <v>27</v>
      </c>
      <c r="B29" s="56"/>
      <c r="C29" s="56"/>
      <c r="D29" s="56">
        <f>1150+3470</f>
        <v>4620</v>
      </c>
      <c r="E29" s="56">
        <v>5</v>
      </c>
      <c r="F29" s="56">
        <v>2530</v>
      </c>
      <c r="G29" s="56">
        <v>3</v>
      </c>
      <c r="H29" s="56"/>
      <c r="I29" s="56"/>
      <c r="J29" s="56"/>
      <c r="K29" s="56"/>
      <c r="L29" s="56"/>
      <c r="M29" s="56"/>
      <c r="N29" s="56"/>
      <c r="O29" s="56"/>
      <c r="P29" s="56">
        <v>420</v>
      </c>
      <c r="Q29" s="56">
        <v>3</v>
      </c>
      <c r="R29" s="56"/>
      <c r="S29" s="56"/>
      <c r="T29" s="56"/>
      <c r="U29" s="56"/>
    </row>
    <row r="30" spans="1:21" x14ac:dyDescent="0.25">
      <c r="A30" s="68">
        <f t="shared" si="0"/>
        <v>28</v>
      </c>
      <c r="B30" s="75"/>
      <c r="C30" s="56"/>
      <c r="D30" s="56">
        <v>1090</v>
      </c>
      <c r="E30" s="56">
        <v>1</v>
      </c>
      <c r="F30" s="56">
        <v>1090</v>
      </c>
      <c r="G30" s="56">
        <v>1</v>
      </c>
      <c r="H30" s="56"/>
      <c r="I30" s="56"/>
      <c r="J30" s="56"/>
      <c r="K30" s="56"/>
      <c r="L30" s="56"/>
      <c r="M30" s="56"/>
      <c r="N30" s="56"/>
      <c r="O30" s="56"/>
      <c r="P30" s="56">
        <v>370</v>
      </c>
      <c r="Q30" s="56">
        <v>3</v>
      </c>
      <c r="R30" s="56"/>
      <c r="S30" s="56"/>
      <c r="T30" s="56"/>
      <c r="U30" s="56"/>
    </row>
    <row r="31" spans="1:21" x14ac:dyDescent="0.25">
      <c r="A31" s="68">
        <f t="shared" si="0"/>
        <v>29</v>
      </c>
      <c r="B31" s="75"/>
      <c r="C31" s="56"/>
      <c r="D31" s="56">
        <v>1970</v>
      </c>
      <c r="E31" s="56">
        <v>3</v>
      </c>
      <c r="F31" s="56">
        <v>3030</v>
      </c>
      <c r="G31" s="56">
        <v>4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68">
        <f t="shared" si="0"/>
        <v>30</v>
      </c>
      <c r="B32" s="75"/>
      <c r="C32" s="56"/>
      <c r="D32" s="56">
        <v>2030</v>
      </c>
      <c r="E32" s="56">
        <v>2</v>
      </c>
      <c r="F32" s="56">
        <v>2300</v>
      </c>
      <c r="G32" s="56">
        <v>2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2" x14ac:dyDescent="0.25">
      <c r="A33" s="68">
        <f t="shared" si="0"/>
        <v>31</v>
      </c>
      <c r="B33" s="75"/>
      <c r="C33" s="56"/>
      <c r="D33" s="56">
        <v>4530</v>
      </c>
      <c r="E33" s="56">
        <v>8</v>
      </c>
      <c r="F33" s="56">
        <v>2680</v>
      </c>
      <c r="G33" s="56">
        <v>4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5"/>
      <c r="T33" s="56"/>
      <c r="U33" s="56"/>
    </row>
    <row r="34" spans="1:22" ht="15.75" thickBot="1" x14ac:dyDescent="0.3">
      <c r="A34" s="68">
        <f t="shared" si="0"/>
        <v>32</v>
      </c>
      <c r="B34" s="76"/>
      <c r="C34" s="57"/>
      <c r="D34" s="57">
        <f>1650+690</f>
        <v>2340</v>
      </c>
      <c r="E34" s="57">
        <v>6</v>
      </c>
      <c r="F34" s="57"/>
      <c r="G34" s="57"/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86"/>
      <c r="T34" s="56"/>
      <c r="U34" s="56"/>
    </row>
    <row r="35" spans="1:22" ht="15.75" thickBot="1" x14ac:dyDescent="0.3">
      <c r="A35" s="69"/>
      <c r="B35" s="58">
        <f>SUM(B3:B34)</f>
        <v>6590</v>
      </c>
      <c r="C35" s="58">
        <f t="shared" ref="C35:S35" si="1">SUM(C3:C34)</f>
        <v>12</v>
      </c>
      <c r="D35" s="58">
        <f t="shared" si="1"/>
        <v>51990</v>
      </c>
      <c r="E35" s="58">
        <f t="shared" si="1"/>
        <v>72</v>
      </c>
      <c r="F35" s="58">
        <f t="shared" si="1"/>
        <v>45820</v>
      </c>
      <c r="G35" s="58">
        <f t="shared" si="1"/>
        <v>51</v>
      </c>
      <c r="H35" s="58">
        <f t="shared" si="1"/>
        <v>3230</v>
      </c>
      <c r="I35" s="58">
        <f>SUM(I3:I34)</f>
        <v>3</v>
      </c>
      <c r="J35" s="58">
        <f t="shared" si="1"/>
        <v>33460</v>
      </c>
      <c r="K35" s="58">
        <f t="shared" si="1"/>
        <v>53</v>
      </c>
      <c r="L35" s="58">
        <f t="shared" si="1"/>
        <v>41820</v>
      </c>
      <c r="M35" s="58">
        <f t="shared" si="1"/>
        <v>78</v>
      </c>
      <c r="N35" s="58">
        <f t="shared" si="1"/>
        <v>31200</v>
      </c>
      <c r="O35" s="58">
        <f t="shared" si="1"/>
        <v>35</v>
      </c>
      <c r="P35" s="58">
        <f t="shared" si="1"/>
        <v>39500</v>
      </c>
      <c r="Q35" s="58">
        <f t="shared" si="1"/>
        <v>104</v>
      </c>
      <c r="R35" s="58">
        <f t="shared" si="1"/>
        <v>43910</v>
      </c>
      <c r="S35" s="87">
        <f t="shared" si="1"/>
        <v>76</v>
      </c>
      <c r="T35" s="56">
        <f>SUM(T3:T34)</f>
        <v>38150</v>
      </c>
      <c r="U35" s="56">
        <f>SUM(U3:U34)</f>
        <v>73</v>
      </c>
      <c r="V35" s="70" t="e">
        <f>S35+#REF!+Q35+#REF!+O35+M35+#REF!+K35+I35+#REF!+G35+E35+C35</f>
        <v>#REF!</v>
      </c>
    </row>
    <row r="38" spans="1:22" ht="31.5" x14ac:dyDescent="0.25">
      <c r="B38" s="83" t="s">
        <v>35</v>
      </c>
      <c r="C38" s="93">
        <f>B35+D35+F35+H35+C37+J35+L35+N35+P35+R35+T35</f>
        <v>335670</v>
      </c>
    </row>
    <row r="39" spans="1:22" ht="31.5" x14ac:dyDescent="0.25">
      <c r="B39" s="83" t="s">
        <v>36</v>
      </c>
      <c r="C39" s="94">
        <f>C35+E35+G35+I35+K35+M35+O35+Q35+S35+U35</f>
        <v>557</v>
      </c>
    </row>
    <row r="40" spans="1:22" ht="18.75" x14ac:dyDescent="0.3">
      <c r="B40" s="82"/>
      <c r="C40" s="12"/>
    </row>
    <row r="41" spans="1:22" ht="31.5" x14ac:dyDescent="0.25">
      <c r="B41" s="83" t="s">
        <v>37</v>
      </c>
      <c r="C41" s="90">
        <v>328380</v>
      </c>
    </row>
    <row r="42" spans="1:22" ht="18.75" x14ac:dyDescent="0.3">
      <c r="B42" s="82" t="s">
        <v>34</v>
      </c>
      <c r="C42" s="92">
        <f>C41-C38</f>
        <v>-7290</v>
      </c>
    </row>
    <row r="43" spans="1:22" ht="37.5" x14ac:dyDescent="0.3">
      <c r="B43" s="79" t="s">
        <v>38</v>
      </c>
      <c r="C43" s="91">
        <v>549</v>
      </c>
    </row>
    <row r="44" spans="1:22" ht="18.75" x14ac:dyDescent="0.3">
      <c r="B44" s="82" t="s">
        <v>34</v>
      </c>
      <c r="C44" s="92">
        <f>C43-C39</f>
        <v>-8</v>
      </c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1</vt:i4>
      </vt:variant>
    </vt:vector>
  </HeadingPairs>
  <TitlesOfParts>
    <vt:vector size="27" baseType="lpstr">
      <vt:lpstr>Oct-18</vt:lpstr>
      <vt:lpstr>01-10-18</vt:lpstr>
      <vt:lpstr>02-10-18</vt:lpstr>
      <vt:lpstr>03-10-2018</vt:lpstr>
      <vt:lpstr>04-10-18</vt:lpstr>
      <vt:lpstr>06-10-2018</vt:lpstr>
      <vt:lpstr>16-01-2019</vt:lpstr>
      <vt:lpstr>14-03-2019</vt:lpstr>
      <vt:lpstr>15-03-2019</vt:lpstr>
      <vt:lpstr>16-03-2019</vt:lpstr>
      <vt:lpstr>17-03-2019</vt:lpstr>
      <vt:lpstr>18-03-2019</vt:lpstr>
      <vt:lpstr>19-3-2019</vt:lpstr>
      <vt:lpstr>20-3-2019</vt:lpstr>
      <vt:lpstr>21-3-2019</vt:lpstr>
      <vt:lpstr>Sheet1</vt:lpstr>
      <vt:lpstr>25-03-2019</vt:lpstr>
      <vt:lpstr>26-03-2019</vt:lpstr>
      <vt:lpstr>27-03-2019</vt:lpstr>
      <vt:lpstr>3-4-2019</vt:lpstr>
      <vt:lpstr>22-04-2019</vt:lpstr>
      <vt:lpstr>Sheet2</vt:lpstr>
      <vt:lpstr>Sheet3</vt:lpstr>
      <vt:lpstr>25-4-2019 </vt:lpstr>
      <vt:lpstr>Sheet4</vt:lpstr>
      <vt:lpstr>Sheet5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Outfitters</dc:creator>
  <cp:lastModifiedBy>Outfitter</cp:lastModifiedBy>
  <dcterms:created xsi:type="dcterms:W3CDTF">2018-09-30T09:28:48Z</dcterms:created>
  <dcterms:modified xsi:type="dcterms:W3CDTF">2019-08-26T11:45:49Z</dcterms:modified>
</cp:coreProperties>
</file>