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tfitters\Desktop\"/>
    </mc:Choice>
  </mc:AlternateContent>
  <bookViews>
    <workbookView xWindow="0" yWindow="0" windowWidth="19560" windowHeight="8340"/>
  </bookViews>
  <sheets>
    <sheet name="Snapshot" sheetId="1" r:id="rId1"/>
    <sheet name="Data" sheetId="2" r:id="rId2"/>
    <sheet name="Sheet2" sheetId="4" r:id="rId3"/>
  </sheets>
  <externalReferences>
    <externalReference r:id="rId4"/>
  </externalReferences>
  <definedNames>
    <definedName name="_xlnm.Print_Area" localSheetId="0">Snapshot!$A$1:$J$13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2" l="1"/>
  <c r="E5" i="1" l="1"/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" i="2"/>
  <c r="B34" i="2" l="1"/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P28" i="2" l="1"/>
  <c r="T28" i="2"/>
  <c r="V28" i="2" l="1"/>
  <c r="U28" i="2"/>
  <c r="W28" i="2"/>
  <c r="Q4" i="2" l="1"/>
  <c r="Q5" i="2"/>
  <c r="Q6" i="2"/>
  <c r="Q7" i="2"/>
  <c r="Q3" i="2"/>
  <c r="P10" i="2" l="1"/>
  <c r="V10" i="2" s="1"/>
  <c r="P11" i="2"/>
  <c r="V11" i="2" s="1"/>
  <c r="P12" i="2"/>
  <c r="V12" i="2" s="1"/>
  <c r="V13" i="2"/>
  <c r="P14" i="2"/>
  <c r="V14" i="2" s="1"/>
  <c r="P15" i="2"/>
  <c r="V15" i="2" s="1"/>
  <c r="P16" i="2"/>
  <c r="V16" i="2" s="1"/>
  <c r="P17" i="2"/>
  <c r="V17" i="2" s="1"/>
  <c r="P18" i="2"/>
  <c r="V18" i="2" s="1"/>
  <c r="P19" i="2"/>
  <c r="V19" i="2" s="1"/>
  <c r="P20" i="2"/>
  <c r="V20" i="2" s="1"/>
  <c r="P21" i="2"/>
  <c r="V21" i="2" s="1"/>
  <c r="P22" i="2"/>
  <c r="V22" i="2" s="1"/>
  <c r="P23" i="2"/>
  <c r="V23" i="2" s="1"/>
  <c r="P24" i="2"/>
  <c r="V24" i="2" s="1"/>
  <c r="P25" i="2"/>
  <c r="V25" i="2" s="1"/>
  <c r="P26" i="2"/>
  <c r="V26" i="2" s="1"/>
  <c r="P27" i="2"/>
  <c r="V27" i="2" s="1"/>
  <c r="P29" i="2"/>
  <c r="V29" i="2" s="1"/>
  <c r="P30" i="2"/>
  <c r="V30" i="2" s="1"/>
  <c r="P31" i="2"/>
  <c r="V31" i="2" s="1"/>
  <c r="P32" i="2"/>
  <c r="V32" i="2" s="1"/>
  <c r="P33" i="2"/>
  <c r="V33" i="2" s="1"/>
  <c r="W23" i="2" l="1"/>
  <c r="W33" i="2" l="1"/>
  <c r="W32" i="2"/>
  <c r="W31" i="2"/>
  <c r="W30" i="2"/>
  <c r="W29" i="2"/>
  <c r="K4" i="1" l="1"/>
  <c r="L4" i="1" s="1"/>
  <c r="M4" i="1" l="1"/>
  <c r="S34" i="2" l="1"/>
  <c r="I13" i="1" s="1"/>
  <c r="P9" i="2" l="1"/>
  <c r="V9" i="2" s="1"/>
  <c r="P8" i="2"/>
  <c r="V8" i="2" s="1"/>
  <c r="P7" i="2"/>
  <c r="V7" i="2" s="1"/>
  <c r="P6" i="2"/>
  <c r="V6" i="2" s="1"/>
  <c r="P5" i="2"/>
  <c r="V5" i="2" s="1"/>
  <c r="P4" i="2"/>
  <c r="V4" i="2" s="1"/>
  <c r="P3" i="2"/>
  <c r="W24" i="2" l="1"/>
  <c r="W26" i="2"/>
  <c r="W25" i="2"/>
  <c r="W27" i="2"/>
  <c r="W3" i="2"/>
  <c r="W5" i="2"/>
  <c r="W7" i="2"/>
  <c r="W9" i="2"/>
  <c r="W11" i="2"/>
  <c r="W13" i="2"/>
  <c r="W15" i="2"/>
  <c r="W17" i="2"/>
  <c r="W21" i="2"/>
  <c r="W6" i="2"/>
  <c r="W8" i="2"/>
  <c r="W10" i="2"/>
  <c r="W12" i="2"/>
  <c r="W14" i="2"/>
  <c r="W16" i="2"/>
  <c r="W18" i="2"/>
  <c r="W20" i="2"/>
  <c r="W22" i="2"/>
  <c r="W19" i="2"/>
  <c r="P34" i="2"/>
  <c r="D22" i="1"/>
  <c r="D21" i="1"/>
  <c r="D17" i="1"/>
  <c r="D20" i="1"/>
  <c r="D19" i="1"/>
  <c r="D18" i="1"/>
  <c r="E23" i="1" l="1"/>
  <c r="E29" i="4" l="1"/>
  <c r="I29" i="4" s="1"/>
  <c r="D29" i="4"/>
  <c r="H29" i="4" s="1"/>
  <c r="E28" i="4"/>
  <c r="I28" i="4" s="1"/>
  <c r="D28" i="4"/>
  <c r="H28" i="4" s="1"/>
  <c r="E27" i="4"/>
  <c r="I27" i="4" s="1"/>
  <c r="D27" i="4"/>
  <c r="H27" i="4" s="1"/>
  <c r="E26" i="4"/>
  <c r="I26" i="4" s="1"/>
  <c r="D26" i="4"/>
  <c r="H26" i="4" s="1"/>
  <c r="E25" i="4"/>
  <c r="I25" i="4" s="1"/>
  <c r="D25" i="4"/>
  <c r="H25" i="4" s="1"/>
  <c r="I19" i="4"/>
  <c r="I18" i="4"/>
  <c r="I17" i="4"/>
  <c r="I16" i="4"/>
  <c r="I15" i="4"/>
  <c r="H19" i="4"/>
  <c r="H18" i="4"/>
  <c r="H17" i="4"/>
  <c r="H16" i="4"/>
  <c r="H15" i="4"/>
  <c r="I9" i="4"/>
  <c r="I8" i="4"/>
  <c r="I7" i="4"/>
  <c r="I6" i="4"/>
  <c r="I5" i="4"/>
  <c r="H6" i="4"/>
  <c r="H7" i="4"/>
  <c r="H8" i="4"/>
  <c r="H9" i="4"/>
  <c r="H5" i="4"/>
  <c r="E20" i="4"/>
  <c r="D20" i="4"/>
  <c r="H20" i="4" s="1"/>
  <c r="J15" i="4"/>
  <c r="K15" i="4" s="1"/>
  <c r="G20" i="4" l="1"/>
  <c r="G16" i="4"/>
  <c r="G19" i="4"/>
  <c r="G15" i="4"/>
  <c r="G18" i="4"/>
  <c r="G17" i="4"/>
  <c r="F18" i="4"/>
  <c r="F20" i="4"/>
  <c r="F19" i="4"/>
  <c r="F17" i="4"/>
  <c r="F16" i="4"/>
  <c r="F15" i="4"/>
  <c r="D30" i="4"/>
  <c r="I20" i="4"/>
  <c r="E30" i="4"/>
  <c r="L34" i="2"/>
  <c r="C9" i="1" s="1"/>
  <c r="I34" i="2"/>
  <c r="D7" i="1" s="1"/>
  <c r="O34" i="2"/>
  <c r="D10" i="1" s="1"/>
  <c r="N34" i="2"/>
  <c r="C10" i="1" s="1"/>
  <c r="M34" i="2"/>
  <c r="H34" i="2"/>
  <c r="C7" i="1" s="1"/>
  <c r="K34" i="2"/>
  <c r="D8" i="1" s="1"/>
  <c r="J34" i="2"/>
  <c r="C8" i="1" s="1"/>
  <c r="G34" i="2"/>
  <c r="F34" i="2"/>
  <c r="C6" i="1" s="1"/>
  <c r="E34" i="2"/>
  <c r="D34" i="2"/>
  <c r="C5" i="1" s="1"/>
  <c r="C34" i="2"/>
  <c r="C4" i="1"/>
  <c r="F10" i="1" l="1"/>
  <c r="D9" i="1"/>
  <c r="F9" i="1" s="1"/>
  <c r="D6" i="1"/>
  <c r="F6" i="1" s="1"/>
  <c r="D5" i="1"/>
  <c r="F5" i="1" s="1"/>
  <c r="D4" i="1"/>
  <c r="F4" i="1" s="1"/>
  <c r="G29" i="4"/>
  <c r="I30" i="4"/>
  <c r="F27" i="4"/>
  <c r="H30" i="4"/>
  <c r="F8" i="1"/>
  <c r="F25" i="4"/>
  <c r="F26" i="4"/>
  <c r="G25" i="4"/>
  <c r="G30" i="4"/>
  <c r="F28" i="4"/>
  <c r="G27" i="4"/>
  <c r="F29" i="4"/>
  <c r="G26" i="4"/>
  <c r="F30" i="4"/>
  <c r="G28" i="4"/>
  <c r="I4" i="1" l="1"/>
  <c r="D11" i="1"/>
  <c r="B13" i="1" s="1"/>
  <c r="C11" i="1"/>
  <c r="J11" i="1" l="1"/>
  <c r="H11" i="1"/>
  <c r="G5" i="1"/>
  <c r="D13" i="1"/>
  <c r="J10" i="1"/>
  <c r="J8" i="1"/>
  <c r="J6" i="1"/>
  <c r="I10" i="1"/>
  <c r="I8" i="1"/>
  <c r="I6" i="1"/>
  <c r="I5" i="1"/>
  <c r="I9" i="1"/>
  <c r="I7" i="1"/>
  <c r="I11" i="1"/>
  <c r="J5" i="1"/>
  <c r="J9" i="1"/>
  <c r="J7" i="1"/>
  <c r="J4" i="1"/>
  <c r="G10" i="1"/>
  <c r="G4" i="1"/>
  <c r="H10" i="1"/>
  <c r="G7" i="1"/>
  <c r="G6" i="1"/>
  <c r="G9" i="1"/>
  <c r="G11" i="1"/>
  <c r="G8" i="1"/>
  <c r="H5" i="1"/>
  <c r="H8" i="1"/>
  <c r="H6" i="1"/>
  <c r="H4" i="1"/>
  <c r="H9" i="1"/>
  <c r="H7" i="1"/>
  <c r="C13" i="1" l="1"/>
  <c r="G13" i="1"/>
  <c r="E10" i="4"/>
  <c r="D10" i="4"/>
  <c r="H10" i="4" l="1"/>
  <c r="G8" i="4"/>
  <c r="I10" i="4"/>
  <c r="F7" i="4"/>
  <c r="F6" i="4"/>
  <c r="G10" i="4"/>
  <c r="G6" i="4"/>
  <c r="G7" i="4"/>
  <c r="F9" i="4"/>
  <c r="G9" i="4"/>
  <c r="G5" i="4"/>
  <c r="F8" i="4"/>
  <c r="F5" i="4"/>
  <c r="F10" i="4"/>
  <c r="E11" i="1"/>
  <c r="F7" i="1"/>
  <c r="F11" i="1" l="1"/>
  <c r="D16" i="1"/>
  <c r="U27" i="2"/>
  <c r="T27" i="2"/>
  <c r="T7" i="2"/>
  <c r="U7" i="2"/>
  <c r="T30" i="2"/>
  <c r="U30" i="2"/>
  <c r="U26" i="2"/>
  <c r="T26" i="2"/>
  <c r="T22" i="2"/>
  <c r="U22" i="2"/>
  <c r="U18" i="2"/>
  <c r="T18" i="2"/>
  <c r="T14" i="2"/>
  <c r="U14" i="2"/>
  <c r="U10" i="2"/>
  <c r="T10" i="2"/>
  <c r="U6" i="2"/>
  <c r="T6" i="2"/>
  <c r="U31" i="2"/>
  <c r="T31" i="2"/>
  <c r="T19" i="2"/>
  <c r="U19" i="2"/>
  <c r="U11" i="2"/>
  <c r="T11" i="2"/>
  <c r="U33" i="2"/>
  <c r="T33" i="2"/>
  <c r="U29" i="2"/>
  <c r="T29" i="2"/>
  <c r="T21" i="2"/>
  <c r="U21" i="2"/>
  <c r="U17" i="2"/>
  <c r="T17" i="2"/>
  <c r="U13" i="2"/>
  <c r="T13" i="2"/>
  <c r="T9" i="2"/>
  <c r="U9" i="2"/>
  <c r="U5" i="2"/>
  <c r="T5" i="2"/>
  <c r="U15" i="2"/>
  <c r="T15" i="2"/>
  <c r="T32" i="2"/>
  <c r="U32" i="2"/>
  <c r="U24" i="2"/>
  <c r="T24" i="2"/>
  <c r="T20" i="2"/>
  <c r="U20" i="2"/>
  <c r="U16" i="2"/>
  <c r="T16" i="2"/>
  <c r="U12" i="2"/>
  <c r="T12" i="2"/>
  <c r="T8" i="2"/>
  <c r="U8" i="2"/>
  <c r="T4" i="2"/>
  <c r="T23" i="2"/>
  <c r="U23" i="2"/>
  <c r="V3" i="2" l="1"/>
  <c r="T3" i="2"/>
  <c r="U3" i="2"/>
  <c r="U25" i="2" l="1"/>
  <c r="T25" i="2"/>
  <c r="R34" i="2"/>
  <c r="T34" i="2" l="1"/>
  <c r="V34" i="2"/>
  <c r="H13" i="1"/>
  <c r="J13" i="1" l="1"/>
  <c r="E13" i="1"/>
  <c r="F13" i="1"/>
  <c r="Q34" i="2" l="1"/>
  <c r="W4" i="2"/>
  <c r="U4" i="2"/>
  <c r="W34" i="2" l="1"/>
  <c r="U34" i="2"/>
</calcChain>
</file>

<file path=xl/sharedStrings.xml><?xml version="1.0" encoding="utf-8"?>
<sst xmlns="http://schemas.openxmlformats.org/spreadsheetml/2006/main" count="112" uniqueCount="61">
  <si>
    <t xml:space="preserve">Department </t>
  </si>
  <si>
    <t xml:space="preserve">Sold Qty </t>
  </si>
  <si>
    <t xml:space="preserve">Sale Amount </t>
  </si>
  <si>
    <t xml:space="preserve">Qty Cont </t>
  </si>
  <si>
    <t xml:space="preserve">Sale Cont </t>
  </si>
  <si>
    <t xml:space="preserve">OFT - Mens </t>
  </si>
  <si>
    <t>OFT - Womens</t>
  </si>
  <si>
    <t xml:space="preserve">OFT - Junior Boys </t>
  </si>
  <si>
    <t xml:space="preserve">Total </t>
  </si>
  <si>
    <t xml:space="preserve">OFT - Unisex </t>
  </si>
  <si>
    <t xml:space="preserve">OFT - Junior Girls </t>
  </si>
  <si>
    <t xml:space="preserve">PDA Units Sold </t>
  </si>
  <si>
    <t xml:space="preserve">PDA Sale </t>
  </si>
  <si>
    <t xml:space="preserve">OFTR - Department Wise Sale </t>
  </si>
  <si>
    <t xml:space="preserve">Target </t>
  </si>
  <si>
    <t>NetSale</t>
  </si>
  <si>
    <t xml:space="preserve">Achievment </t>
  </si>
  <si>
    <t xml:space="preserve">ATV </t>
  </si>
  <si>
    <t>UPT</t>
  </si>
  <si>
    <t>ASP</t>
  </si>
  <si>
    <t>Transactions</t>
  </si>
  <si>
    <t xml:space="preserve">Date </t>
  </si>
  <si>
    <t xml:space="preserve">Mens </t>
  </si>
  <si>
    <t xml:space="preserve">Womens </t>
  </si>
  <si>
    <t xml:space="preserve">Junior Boys </t>
  </si>
  <si>
    <t xml:space="preserve">Junior Girls </t>
  </si>
  <si>
    <t xml:space="preserve">Toddler Boys </t>
  </si>
  <si>
    <t xml:space="preserve">Toddler Girls </t>
  </si>
  <si>
    <t>Unisex</t>
  </si>
  <si>
    <t xml:space="preserve">Qty </t>
  </si>
  <si>
    <t xml:space="preserve">Sale </t>
  </si>
  <si>
    <t xml:space="preserve">20th Till 26th Of July </t>
  </si>
  <si>
    <t>27th Till 16th Of August</t>
  </si>
  <si>
    <t xml:space="preserve">20th July Till 16th Of August - Total </t>
  </si>
  <si>
    <t>Per Day Average | Units</t>
  </si>
  <si>
    <t>Per Day Average | Sale</t>
  </si>
  <si>
    <t>Women's</t>
  </si>
  <si>
    <t>Junior Girls</t>
  </si>
  <si>
    <t>Toddler Girls</t>
  </si>
  <si>
    <t>Toddler Boys</t>
  </si>
  <si>
    <t>Junior Boys</t>
  </si>
  <si>
    <t>Men's</t>
  </si>
  <si>
    <t xml:space="preserve">Monthly Target </t>
  </si>
  <si>
    <t xml:space="preserve">Achievement % </t>
  </si>
  <si>
    <t xml:space="preserve">TB </t>
  </si>
  <si>
    <t>JG</t>
  </si>
  <si>
    <t xml:space="preserve">JB </t>
  </si>
  <si>
    <t>TG</t>
  </si>
  <si>
    <t>Invoices</t>
  </si>
  <si>
    <t>ATV</t>
  </si>
  <si>
    <t>Footfall</t>
  </si>
  <si>
    <t>Conversion</t>
  </si>
  <si>
    <t>Units Sold</t>
  </si>
  <si>
    <t>Net Sale</t>
  </si>
  <si>
    <t>Quantiy Contribution</t>
  </si>
  <si>
    <t>Sale Contribution</t>
  </si>
  <si>
    <t>Atrium S150- SALES ANALYSIS</t>
  </si>
  <si>
    <t xml:space="preserve">Customer 
Count </t>
  </si>
  <si>
    <t>Coversion
 Rate</t>
  </si>
  <si>
    <t>Sep - MTD PERFORMANCE</t>
  </si>
  <si>
    <t>Date: 15-October-2019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</si>
</sst>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%"/>
    <numFmt numFmtId="165" formatCode="[$-F800]dddd\,\ mmmm\ dd\,\ yyyy"/>
    <numFmt numFmtId="166" formatCode="0.0"/>
    <numFmt numFmtId="167" formatCode="_(* #,##0_);_(* \(#,##0\);_(* &quot;-&quot;??_);_(@_)"/>
    <numFmt numFmtId="168" formatCode="[$-409]d\-mmm\-yy;@"/>
    <numFmt numFmtId="169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ode 128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14" fontId="0" fillId="4" borderId="0" xfId="0" applyNumberFormat="1" applyFill="1"/>
    <xf numFmtId="14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4" fontId="13" fillId="4" borderId="0" xfId="0" applyNumberFormat="1" applyFont="1" applyFill="1"/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167" fontId="0" fillId="0" borderId="0" xfId="2" applyNumberFormat="1" applyFont="1" applyBorder="1" applyAlignment="1" applyProtection="1">
      <alignment horizontal="center" vertical="center"/>
    </xf>
    <xf numFmtId="1" fontId="0" fillId="5" borderId="1" xfId="0" applyNumberFormat="1" applyFill="1" applyBorder="1" applyAlignment="1" applyProtection="1">
      <alignment horizontal="center" vertical="center"/>
    </xf>
    <xf numFmtId="1" fontId="0" fillId="5" borderId="8" xfId="0" applyNumberFormat="1" applyFill="1" applyBorder="1" applyAlignment="1" applyProtection="1">
      <alignment horizontal="center" vertical="center"/>
    </xf>
    <xf numFmtId="0" fontId="6" fillId="5" borderId="9" xfId="0" applyFont="1" applyFill="1" applyBorder="1" applyAlignment="1" applyProtection="1">
      <alignment horizontal="center" vertical="center"/>
    </xf>
    <xf numFmtId="1" fontId="6" fillId="5" borderId="9" xfId="0" applyNumberFormat="1" applyFont="1" applyFill="1" applyBorder="1" applyAlignment="1" applyProtection="1">
      <alignment horizontal="center" vertical="center"/>
    </xf>
    <xf numFmtId="9" fontId="6" fillId="5" borderId="9" xfId="1" applyFont="1" applyFill="1" applyBorder="1" applyAlignment="1" applyProtection="1">
      <alignment horizontal="center" vertical="center"/>
    </xf>
    <xf numFmtId="1" fontId="6" fillId="5" borderId="10" xfId="0" applyNumberFormat="1" applyFont="1" applyFill="1" applyBorder="1" applyAlignment="1" applyProtection="1">
      <alignment horizontal="center" vertical="center"/>
    </xf>
    <xf numFmtId="43" fontId="0" fillId="0" borderId="0" xfId="2" applyFont="1" applyAlignment="1" applyProtection="1">
      <alignment horizontal="center" vertical="center"/>
      <protection locked="0"/>
    </xf>
    <xf numFmtId="0" fontId="12" fillId="3" borderId="5" xfId="0" applyFont="1" applyFill="1" applyBorder="1" applyAlignment="1">
      <alignment horizontal="center" vertical="center" wrapText="1"/>
    </xf>
    <xf numFmtId="167" fontId="12" fillId="3" borderId="5" xfId="2" applyNumberFormat="1" applyFont="1" applyFill="1" applyBorder="1" applyAlignment="1">
      <alignment horizontal="center" vertical="center" wrapText="1"/>
    </xf>
    <xf numFmtId="9" fontId="12" fillId="3" borderId="5" xfId="1" applyFont="1" applyFill="1" applyBorder="1" applyAlignment="1">
      <alignment horizontal="center" vertical="center" wrapText="1"/>
    </xf>
    <xf numFmtId="1" fontId="12" fillId="3" borderId="5" xfId="0" applyNumberFormat="1" applyFont="1" applyFill="1" applyBorder="1" applyAlignment="1">
      <alignment horizontal="center" vertical="center" wrapText="1"/>
    </xf>
    <xf numFmtId="167" fontId="20" fillId="6" borderId="1" xfId="2" applyNumberFormat="1" applyFont="1" applyFill="1" applyBorder="1" applyAlignment="1">
      <alignment horizontal="center" vertical="center"/>
    </xf>
    <xf numFmtId="9" fontId="20" fillId="6" borderId="1" xfId="1" applyFont="1" applyFill="1" applyBorder="1" applyAlignment="1">
      <alignment horizontal="center" vertical="center"/>
    </xf>
    <xf numFmtId="1" fontId="20" fillId="6" borderId="1" xfId="0" applyNumberFormat="1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 wrapText="1"/>
    </xf>
    <xf numFmtId="167" fontId="20" fillId="6" borderId="8" xfId="2" applyNumberFormat="1" applyFont="1" applyFill="1" applyBorder="1" applyAlignment="1">
      <alignment horizontal="center" vertical="center"/>
    </xf>
    <xf numFmtId="167" fontId="12" fillId="3" borderId="16" xfId="2" applyNumberFormat="1" applyFont="1" applyFill="1" applyBorder="1" applyAlignment="1">
      <alignment horizontal="center" vertical="center" wrapText="1"/>
    </xf>
    <xf numFmtId="43" fontId="16" fillId="0" borderId="0" xfId="0" applyNumberFormat="1" applyFont="1" applyAlignment="1">
      <alignment horizontal="center"/>
    </xf>
    <xf numFmtId="0" fontId="18" fillId="3" borderId="1" xfId="0" applyFont="1" applyFill="1" applyBorder="1" applyAlignment="1">
      <alignment horizontal="center" vertical="center" wrapText="1"/>
    </xf>
    <xf numFmtId="167" fontId="19" fillId="5" borderId="1" xfId="2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" fontId="19" fillId="5" borderId="1" xfId="0" applyNumberFormat="1" applyFont="1" applyFill="1" applyBorder="1" applyAlignment="1">
      <alignment horizontal="center" vertical="center"/>
    </xf>
    <xf numFmtId="166" fontId="19" fillId="5" borderId="1" xfId="0" applyNumberFormat="1" applyFont="1" applyFill="1" applyBorder="1" applyAlignment="1">
      <alignment horizontal="center" vertical="center"/>
    </xf>
    <xf numFmtId="9" fontId="19" fillId="5" borderId="1" xfId="1" applyFont="1" applyFill="1" applyBorder="1" applyAlignment="1">
      <alignment horizontal="center" vertical="center"/>
    </xf>
    <xf numFmtId="169" fontId="0" fillId="5" borderId="1" xfId="2" applyNumberFormat="1" applyFont="1" applyFill="1" applyBorder="1" applyAlignment="1" applyProtection="1">
      <alignment horizontal="center" vertical="center"/>
    </xf>
    <xf numFmtId="169" fontId="6" fillId="5" borderId="9" xfId="2" applyNumberFormat="1" applyFont="1" applyFill="1" applyBorder="1" applyAlignment="1" applyProtection="1">
      <alignment horizontal="center" vertical="center"/>
    </xf>
    <xf numFmtId="9" fontId="20" fillId="6" borderId="1" xfId="1" applyNumberFormat="1" applyFont="1" applyFill="1" applyBorder="1" applyAlignment="1">
      <alignment horizontal="center" vertical="center"/>
    </xf>
    <xf numFmtId="9" fontId="19" fillId="5" borderId="1" xfId="1" applyNumberFormat="1" applyFont="1" applyFill="1" applyBorder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43" fontId="0" fillId="5" borderId="8" xfId="2" applyFont="1" applyFill="1" applyBorder="1" applyAlignment="1" applyProtection="1">
      <alignment horizontal="center" vertical="center"/>
    </xf>
    <xf numFmtId="167" fontId="0" fillId="0" borderId="1" xfId="2" applyNumberFormat="1" applyFont="1" applyBorder="1" applyAlignment="1" applyProtection="1">
      <alignment horizontal="center" vertical="center"/>
    </xf>
    <xf numFmtId="167" fontId="6" fillId="0" borderId="1" xfId="2" applyNumberFormat="1" applyFont="1" applyBorder="1" applyAlignment="1" applyProtection="1">
      <alignment horizontal="center" vertical="center"/>
    </xf>
    <xf numFmtId="168" fontId="18" fillId="7" borderId="3" xfId="0" applyNumberFormat="1" applyFont="1" applyFill="1" applyBorder="1" applyAlignment="1">
      <alignment vertical="center"/>
    </xf>
    <xf numFmtId="168" fontId="18" fillId="7" borderId="15" xfId="0" applyNumberFormat="1" applyFont="1" applyFill="1" applyBorder="1" applyAlignment="1">
      <alignment vertical="center"/>
    </xf>
    <xf numFmtId="167" fontId="0" fillId="5" borderId="1" xfId="2" applyNumberFormat="1" applyFont="1" applyFill="1" applyBorder="1" applyAlignment="1" applyProtection="1">
      <alignment horizontal="center" vertical="center"/>
    </xf>
    <xf numFmtId="167" fontId="6" fillId="5" borderId="9" xfId="2" applyNumberFormat="1" applyFont="1" applyFill="1" applyBorder="1" applyAlignment="1" applyProtection="1">
      <alignment horizontal="center" vertical="center"/>
    </xf>
    <xf numFmtId="1" fontId="0" fillId="5" borderId="1" xfId="1" applyNumberFormat="1" applyFont="1" applyFill="1" applyBorder="1" applyAlignment="1" applyProtection="1">
      <alignment horizontal="center" vertical="center"/>
    </xf>
    <xf numFmtId="0" fontId="0" fillId="5" borderId="4" xfId="0" applyFill="1" applyBorder="1" applyAlignment="1" applyProtection="1">
      <alignment horizontal="center" vertical="center"/>
    </xf>
    <xf numFmtId="167" fontId="0" fillId="0" borderId="1" xfId="2" applyNumberFormat="1" applyFont="1" applyBorder="1"/>
    <xf numFmtId="0" fontId="6" fillId="5" borderId="18" xfId="0" applyFont="1" applyFill="1" applyBorder="1" applyAlignment="1" applyProtection="1">
      <alignment horizontal="center" vertical="center"/>
    </xf>
    <xf numFmtId="167" fontId="0" fillId="0" borderId="5" xfId="2" applyNumberFormat="1" applyFont="1" applyBorder="1" applyAlignment="1" applyProtection="1">
      <alignment horizontal="center" vertical="center"/>
    </xf>
    <xf numFmtId="0" fontId="0" fillId="5" borderId="19" xfId="0" applyFill="1" applyBorder="1" applyAlignment="1" applyProtection="1">
      <alignment horizontal="center" vertical="center"/>
    </xf>
    <xf numFmtId="167" fontId="0" fillId="5" borderId="5" xfId="2" applyNumberFormat="1" applyFont="1" applyFill="1" applyBorder="1" applyAlignment="1" applyProtection="1">
      <alignment horizontal="center" vertical="center"/>
    </xf>
    <xf numFmtId="1" fontId="0" fillId="5" borderId="5" xfId="0" applyNumberFormat="1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</xf>
    <xf numFmtId="1" fontId="0" fillId="5" borderId="5" xfId="1" applyNumberFormat="1" applyFont="1" applyFill="1" applyBorder="1" applyAlignment="1" applyProtection="1">
      <alignment horizontal="center" vertical="center"/>
    </xf>
    <xf numFmtId="169" fontId="0" fillId="5" borderId="5" xfId="2" applyNumberFormat="1" applyFont="1" applyFill="1" applyBorder="1" applyAlignment="1" applyProtection="1">
      <alignment horizontal="center" vertical="center"/>
    </xf>
    <xf numFmtId="1" fontId="0" fillId="5" borderId="16" xfId="0" applyNumberFormat="1" applyFill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167" fontId="0" fillId="0" borderId="19" xfId="2" applyNumberFormat="1" applyFont="1" applyBorder="1" applyAlignment="1" applyProtection="1">
      <alignment horizontal="center" vertical="center"/>
    </xf>
    <xf numFmtId="167" fontId="0" fillId="0" borderId="4" xfId="2" applyNumberFormat="1" applyFont="1" applyBorder="1" applyAlignment="1" applyProtection="1">
      <alignment horizontal="center" vertical="center"/>
    </xf>
    <xf numFmtId="167" fontId="0" fillId="0" borderId="4" xfId="2" applyNumberFormat="1" applyFont="1" applyBorder="1"/>
    <xf numFmtId="167" fontId="6" fillId="0" borderId="4" xfId="2" applyNumberFormat="1" applyFont="1" applyBorder="1" applyAlignment="1" applyProtection="1">
      <alignment horizontal="center" vertical="center"/>
    </xf>
    <xf numFmtId="165" fontId="0" fillId="0" borderId="22" xfId="0" applyNumberFormat="1" applyBorder="1" applyAlignment="1" applyProtection="1">
      <alignment horizontal="center" vertical="center"/>
    </xf>
    <xf numFmtId="165" fontId="6" fillId="0" borderId="21" xfId="0" applyNumberFormat="1" applyFont="1" applyBorder="1" applyAlignment="1" applyProtection="1">
      <alignment horizontal="center" vertical="center"/>
    </xf>
    <xf numFmtId="167" fontId="0" fillId="0" borderId="0" xfId="0" applyNumberFormat="1" applyFont="1" applyAlignment="1">
      <alignment horizontal="center"/>
    </xf>
    <xf numFmtId="0" fontId="18" fillId="2" borderId="1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165" fontId="18" fillId="7" borderId="14" xfId="0" applyNumberFormat="1" applyFont="1" applyFill="1" applyBorder="1" applyAlignment="1">
      <alignment horizontal="center" vertical="center"/>
    </xf>
    <xf numFmtId="165" fontId="18" fillId="7" borderId="3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 applyProtection="1">
      <alignment horizontal="center" vertical="center"/>
    </xf>
    <xf numFmtId="0" fontId="6" fillId="5" borderId="10" xfId="0" applyFont="1" applyFill="1" applyBorder="1" applyAlignment="1" applyProtection="1">
      <alignment horizontal="center" vertical="center"/>
    </xf>
    <xf numFmtId="14" fontId="6" fillId="0" borderId="20" xfId="0" applyNumberFormat="1" applyFont="1" applyBorder="1" applyAlignment="1" applyProtection="1">
      <alignment horizontal="center" vertical="center"/>
    </xf>
    <xf numFmtId="14" fontId="6" fillId="0" borderId="21" xfId="0" applyNumberFormat="1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5" borderId="6" xfId="0" applyNumberFormat="1" applyFont="1" applyFill="1" applyBorder="1" applyAlignment="1" applyProtection="1">
      <alignment horizontal="center" vertical="center"/>
    </xf>
    <xf numFmtId="0" fontId="6" fillId="5" borderId="9" xfId="0" applyNumberFormat="1" applyFont="1" applyFill="1" applyBorder="1" applyAlignment="1" applyProtection="1">
      <alignment horizontal="center" vertical="center"/>
    </xf>
    <xf numFmtId="0" fontId="6" fillId="5" borderId="6" xfId="0" applyFont="1" applyFill="1" applyBorder="1" applyAlignment="1" applyProtection="1">
      <alignment horizontal="center" vertical="center"/>
    </xf>
    <xf numFmtId="0" fontId="6" fillId="5" borderId="6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/>
    </xf>
    <xf numFmtId="43" fontId="6" fillId="5" borderId="6" xfId="2" applyFont="1" applyFill="1" applyBorder="1" applyAlignment="1" applyProtection="1">
      <alignment horizontal="center" vertical="center"/>
    </xf>
    <xf numFmtId="43" fontId="6" fillId="5" borderId="9" xfId="2" applyFont="1" applyFill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-150%20Sale%20Analysis%20From%202018%20t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-19 "/>
      <sheetName val="August-19 "/>
      <sheetName val="September-19 "/>
      <sheetName val="Oct-19 "/>
      <sheetName val="Nov-19  "/>
      <sheetName val="Dec-19  "/>
      <sheetName val="Jan-20 "/>
      <sheetName val="Feb-20  "/>
      <sheetName val="Mar-20 "/>
      <sheetName val="Apr-20 "/>
      <sheetName val="May-20 "/>
      <sheetName val="June-20 "/>
      <sheetName val="YTD Summary"/>
    </sheetNames>
    <sheetDataSet>
      <sheetData sheetId="0" refreshError="1"/>
      <sheetData sheetId="1" refreshError="1"/>
      <sheetData sheetId="2" refreshError="1"/>
      <sheetData sheetId="3">
        <row r="4">
          <cell r="I4">
            <v>153</v>
          </cell>
          <cell r="Q4">
            <v>683</v>
          </cell>
        </row>
        <row r="5">
          <cell r="I5">
            <v>198</v>
          </cell>
          <cell r="Q5">
            <v>836</v>
          </cell>
        </row>
        <row r="6">
          <cell r="I6">
            <v>221</v>
          </cell>
          <cell r="Q6">
            <v>1017</v>
          </cell>
        </row>
        <row r="7">
          <cell r="I7">
            <v>361</v>
          </cell>
          <cell r="Q7">
            <v>1821</v>
          </cell>
        </row>
        <row r="8">
          <cell r="I8">
            <v>524</v>
          </cell>
          <cell r="Q8">
            <v>2108</v>
          </cell>
        </row>
        <row r="9">
          <cell r="I9">
            <v>467</v>
          </cell>
          <cell r="Q9">
            <v>2376</v>
          </cell>
        </row>
        <row r="10">
          <cell r="I10">
            <v>219</v>
          </cell>
          <cell r="Q10">
            <v>973</v>
          </cell>
        </row>
        <row r="11">
          <cell r="I11">
            <v>205</v>
          </cell>
          <cell r="Q11">
            <v>979</v>
          </cell>
        </row>
        <row r="12">
          <cell r="I12">
            <v>192</v>
          </cell>
          <cell r="Q12">
            <v>1013</v>
          </cell>
        </row>
        <row r="13">
          <cell r="I13">
            <v>198</v>
          </cell>
          <cell r="Q13">
            <v>894</v>
          </cell>
        </row>
        <row r="14">
          <cell r="I14">
            <v>261</v>
          </cell>
          <cell r="Q14">
            <v>1279</v>
          </cell>
        </row>
        <row r="15">
          <cell r="I15">
            <v>395</v>
          </cell>
          <cell r="Q15">
            <v>2142</v>
          </cell>
        </row>
        <row r="16">
          <cell r="I16">
            <v>379</v>
          </cell>
          <cell r="Q16">
            <v>1981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abSelected="1" zoomScale="86" zoomScaleNormal="86" workbookViewId="0">
      <selection activeCell="A3" sqref="A3:B3"/>
    </sheetView>
  </sheetViews>
  <sheetFormatPr defaultColWidth="9.140625" defaultRowHeight="15" x14ac:dyDescent="0.25"/>
  <cols>
    <col min="1" max="1" width="18.7109375" style="3" customWidth="1"/>
    <col min="2" max="2" width="18.140625" style="3" customWidth="1"/>
    <col min="3" max="3" width="17.85546875" style="3" customWidth="1"/>
    <col min="4" max="5" width="15.5703125" style="3" customWidth="1"/>
    <col min="6" max="6" width="16.5703125" style="3" customWidth="1"/>
    <col min="7" max="7" width="15.85546875" style="3" bestFit="1" customWidth="1"/>
    <col min="8" max="8" width="17.42578125" style="3" bestFit="1" customWidth="1"/>
    <col min="9" max="9" width="20.28515625" style="3" bestFit="1" customWidth="1"/>
    <col min="10" max="10" width="17.85546875" style="3" customWidth="1"/>
    <col min="11" max="11" width="12.42578125" style="3" customWidth="1"/>
    <col min="12" max="12" width="8.140625" style="3" customWidth="1"/>
    <col min="13" max="16384" width="9.140625" style="3"/>
  </cols>
  <sheetData>
    <row r="1" spans="1:15" s="8" customFormat="1" ht="36.75" customHeight="1" x14ac:dyDescent="0.25">
      <c r="A1" s="90" t="s">
        <v>56</v>
      </c>
      <c r="B1" s="91"/>
      <c r="C1" s="91"/>
      <c r="D1" s="91"/>
      <c r="E1" s="91"/>
      <c r="F1" s="91"/>
      <c r="G1" s="91"/>
      <c r="H1" s="91"/>
      <c r="I1" s="91"/>
      <c r="J1" s="92"/>
    </row>
    <row r="2" spans="1:15" s="8" customFormat="1" ht="40.5" customHeight="1" x14ac:dyDescent="0.25">
      <c r="A2" s="97" t="s">
        <v>60</v>
      </c>
      <c r="B2" s="98"/>
      <c r="C2" s="65"/>
      <c r="D2" s="65"/>
      <c r="E2" s="65" t="s">
        <v>59</v>
      </c>
      <c r="F2" s="65"/>
      <c r="G2" s="65"/>
      <c r="H2" s="65"/>
      <c r="I2" s="65"/>
      <c r="J2" s="66"/>
    </row>
    <row r="3" spans="1:15" s="8" customFormat="1" ht="56.25" x14ac:dyDescent="0.25">
      <c r="A3" s="93"/>
      <c r="B3" s="94"/>
      <c r="C3" s="40" t="s">
        <v>1</v>
      </c>
      <c r="D3" s="40" t="s">
        <v>53</v>
      </c>
      <c r="E3" s="40" t="s">
        <v>42</v>
      </c>
      <c r="F3" s="40" t="s">
        <v>43</v>
      </c>
      <c r="G3" s="40" t="s">
        <v>54</v>
      </c>
      <c r="H3" s="40" t="s">
        <v>55</v>
      </c>
      <c r="I3" s="40" t="s">
        <v>34</v>
      </c>
      <c r="J3" s="47" t="s">
        <v>35</v>
      </c>
      <c r="K3" s="22"/>
      <c r="M3" s="22"/>
    </row>
    <row r="4" spans="1:15" ht="27" customHeight="1" x14ac:dyDescent="0.25">
      <c r="A4" s="95" t="s">
        <v>41</v>
      </c>
      <c r="B4" s="96"/>
      <c r="C4" s="44">
        <f>Data!B34</f>
        <v>4435</v>
      </c>
      <c r="D4" s="44">
        <f>Data!C34</f>
        <v>4071395</v>
      </c>
      <c r="E4" s="44">
        <v>5000000</v>
      </c>
      <c r="F4" s="45">
        <f>D4/E4</f>
        <v>0.81427899999999998</v>
      </c>
      <c r="G4" s="59">
        <f t="shared" ref="G4:G11" si="0">C4/$C$11</f>
        <v>0.42137767220902611</v>
      </c>
      <c r="H4" s="59">
        <f t="shared" ref="H4:H11" si="1">D4/$D$11</f>
        <v>0.48178540323573127</v>
      </c>
      <c r="I4" s="46">
        <f ca="1">C4/$L$4</f>
        <v>295.66666666666669</v>
      </c>
      <c r="J4" s="48">
        <f t="shared" ref="I4:J10" ca="1" si="2">D4/$L$4</f>
        <v>271426.33333333331</v>
      </c>
      <c r="K4" s="28">
        <f ca="1">TODAY()-1</f>
        <v>43753</v>
      </c>
      <c r="L4" s="4">
        <f ca="1">DAY(K4)</f>
        <v>15</v>
      </c>
      <c r="M4" s="20">
        <f ca="1">30-L4</f>
        <v>15</v>
      </c>
      <c r="N4" s="21"/>
      <c r="O4" s="21"/>
    </row>
    <row r="5" spans="1:15" ht="27" customHeight="1" x14ac:dyDescent="0.25">
      <c r="A5" s="95" t="s">
        <v>36</v>
      </c>
      <c r="B5" s="96"/>
      <c r="C5" s="44">
        <f>Data!D34</f>
        <v>949</v>
      </c>
      <c r="D5" s="44">
        <f>Data!E34</f>
        <v>1111440</v>
      </c>
      <c r="E5" s="44">
        <f>1700000</f>
        <v>1700000</v>
      </c>
      <c r="F5" s="45">
        <f t="shared" ref="F5:F11" si="3">D5/E5</f>
        <v>0.65378823529411767</v>
      </c>
      <c r="G5" s="59">
        <f t="shared" si="0"/>
        <v>9.0166270783847979E-2</v>
      </c>
      <c r="H5" s="59">
        <f t="shared" si="1"/>
        <v>0.13152139956263667</v>
      </c>
      <c r="I5" s="46">
        <f t="shared" ca="1" si="2"/>
        <v>63.266666666666666</v>
      </c>
      <c r="J5" s="48">
        <f t="shared" ca="1" si="2"/>
        <v>74096</v>
      </c>
      <c r="K5" s="4"/>
      <c r="L5" s="4"/>
      <c r="M5" s="20"/>
      <c r="N5" s="21"/>
      <c r="O5" s="21"/>
    </row>
    <row r="6" spans="1:15" ht="27" customHeight="1" x14ac:dyDescent="0.25">
      <c r="A6" s="95" t="s">
        <v>40</v>
      </c>
      <c r="B6" s="96"/>
      <c r="C6" s="44">
        <f>Data!F34</f>
        <v>2017</v>
      </c>
      <c r="D6" s="44">
        <f>Data!G34</f>
        <v>1339935</v>
      </c>
      <c r="E6" s="44">
        <v>1800000</v>
      </c>
      <c r="F6" s="45">
        <f t="shared" si="3"/>
        <v>0.74440833333333334</v>
      </c>
      <c r="G6" s="59">
        <f t="shared" si="0"/>
        <v>0.19163895486935867</v>
      </c>
      <c r="H6" s="59">
        <f t="shared" si="1"/>
        <v>0.15856018005736844</v>
      </c>
      <c r="I6" s="46">
        <f t="shared" ca="1" si="2"/>
        <v>134.46666666666667</v>
      </c>
      <c r="J6" s="48">
        <f t="shared" ca="1" si="2"/>
        <v>89329</v>
      </c>
      <c r="K6" s="1"/>
      <c r="L6" s="1"/>
      <c r="M6" s="21"/>
      <c r="N6" s="21"/>
      <c r="O6" s="21"/>
    </row>
    <row r="7" spans="1:15" ht="27" customHeight="1" x14ac:dyDescent="0.25">
      <c r="A7" s="95" t="s">
        <v>39</v>
      </c>
      <c r="B7" s="96"/>
      <c r="C7" s="44">
        <f>Data!H34</f>
        <v>913</v>
      </c>
      <c r="D7" s="44">
        <f>Data!I34</f>
        <v>576560</v>
      </c>
      <c r="E7" s="44">
        <v>1500000</v>
      </c>
      <c r="F7" s="45">
        <f t="shared" si="3"/>
        <v>0.38437333333333334</v>
      </c>
      <c r="G7" s="59">
        <f t="shared" si="0"/>
        <v>8.6745843230403796E-2</v>
      </c>
      <c r="H7" s="59">
        <f t="shared" si="1"/>
        <v>6.8226785190234118E-2</v>
      </c>
      <c r="I7" s="46">
        <f t="shared" ca="1" si="2"/>
        <v>60.866666666666667</v>
      </c>
      <c r="J7" s="48">
        <f t="shared" ca="1" si="2"/>
        <v>38437.333333333336</v>
      </c>
      <c r="K7" s="1"/>
      <c r="L7" s="1"/>
      <c r="M7" s="21"/>
      <c r="N7" s="21"/>
      <c r="O7" s="21"/>
    </row>
    <row r="8" spans="1:15" ht="27" customHeight="1" x14ac:dyDescent="0.25">
      <c r="A8" s="95" t="s">
        <v>37</v>
      </c>
      <c r="B8" s="96"/>
      <c r="C8" s="44">
        <f>Data!J34</f>
        <v>1329</v>
      </c>
      <c r="D8" s="44">
        <f>Data!K34</f>
        <v>855570</v>
      </c>
      <c r="E8" s="44">
        <v>1700000</v>
      </c>
      <c r="F8" s="45">
        <f t="shared" si="3"/>
        <v>0.50327647058823533</v>
      </c>
      <c r="G8" s="59">
        <f t="shared" si="0"/>
        <v>0.12627078384798099</v>
      </c>
      <c r="H8" s="59">
        <f t="shared" si="1"/>
        <v>0.10124321944846781</v>
      </c>
      <c r="I8" s="46">
        <f t="shared" ca="1" si="2"/>
        <v>88.6</v>
      </c>
      <c r="J8" s="48">
        <f t="shared" ca="1" si="2"/>
        <v>57038</v>
      </c>
      <c r="K8" s="1"/>
      <c r="L8" s="1"/>
    </row>
    <row r="9" spans="1:15" ht="27" customHeight="1" x14ac:dyDescent="0.25">
      <c r="A9" s="95" t="s">
        <v>38</v>
      </c>
      <c r="B9" s="96"/>
      <c r="C9" s="44">
        <f>Data!L34</f>
        <v>881</v>
      </c>
      <c r="D9" s="44">
        <f>Data!M34</f>
        <v>495350</v>
      </c>
      <c r="E9" s="44">
        <v>1300000</v>
      </c>
      <c r="F9" s="45">
        <f t="shared" si="3"/>
        <v>0.38103846153846155</v>
      </c>
      <c r="G9" s="59">
        <f t="shared" si="0"/>
        <v>8.3705463182897857E-2</v>
      </c>
      <c r="H9" s="59">
        <f t="shared" si="1"/>
        <v>5.8616862154819045E-2</v>
      </c>
      <c r="I9" s="46">
        <f t="shared" ca="1" si="2"/>
        <v>58.733333333333334</v>
      </c>
      <c r="J9" s="48">
        <f t="shared" ca="1" si="2"/>
        <v>33023.333333333336</v>
      </c>
      <c r="K9" s="1"/>
      <c r="L9" s="1"/>
    </row>
    <row r="10" spans="1:15" ht="27" customHeight="1" x14ac:dyDescent="0.25">
      <c r="A10" s="95" t="s">
        <v>28</v>
      </c>
      <c r="B10" s="96"/>
      <c r="C10" s="44">
        <f>Data!N34</f>
        <v>1</v>
      </c>
      <c r="D10" s="44">
        <f>Data!O34</f>
        <v>390</v>
      </c>
      <c r="E10" s="44"/>
      <c r="F10" s="45" t="e">
        <f t="shared" si="3"/>
        <v>#DIV/0!</v>
      </c>
      <c r="G10" s="59">
        <f t="shared" si="0"/>
        <v>9.5011876484560565E-5</v>
      </c>
      <c r="H10" s="59">
        <f t="shared" si="1"/>
        <v>4.6150350742665641E-5</v>
      </c>
      <c r="I10" s="46">
        <f t="shared" ca="1" si="2"/>
        <v>6.6666666666666666E-2</v>
      </c>
      <c r="J10" s="48">
        <f t="shared" ca="1" si="2"/>
        <v>26</v>
      </c>
      <c r="K10" s="1"/>
      <c r="L10" s="1"/>
    </row>
    <row r="11" spans="1:15" s="2" customFormat="1" ht="27" customHeight="1" x14ac:dyDescent="0.25">
      <c r="A11" s="93" t="s">
        <v>8</v>
      </c>
      <c r="B11" s="94"/>
      <c r="C11" s="41">
        <f>SUM(C4:C10)</f>
        <v>10525</v>
      </c>
      <c r="D11" s="41">
        <f>SUM(D4:D10)</f>
        <v>8450640</v>
      </c>
      <c r="E11" s="41">
        <f>SUM(E4:E10)</f>
        <v>13000000</v>
      </c>
      <c r="F11" s="42">
        <f t="shared" si="3"/>
        <v>0.65004923076923082</v>
      </c>
      <c r="G11" s="42">
        <f t="shared" si="0"/>
        <v>1</v>
      </c>
      <c r="H11" s="42">
        <f t="shared" si="1"/>
        <v>1</v>
      </c>
      <c r="I11" s="43">
        <f ca="1">C11/$L$4</f>
        <v>701.66666666666663</v>
      </c>
      <c r="J11" s="49">
        <f ca="1">D11/$L$4</f>
        <v>563376</v>
      </c>
    </row>
    <row r="12" spans="1:15" s="9" customFormat="1" ht="21" x14ac:dyDescent="0.25">
      <c r="A12" s="51" t="s">
        <v>14</v>
      </c>
      <c r="B12" s="51" t="s">
        <v>15</v>
      </c>
      <c r="C12" s="51" t="s">
        <v>16</v>
      </c>
      <c r="D12" s="51" t="s">
        <v>52</v>
      </c>
      <c r="E12" s="51" t="s">
        <v>17</v>
      </c>
      <c r="F12" s="51" t="s">
        <v>18</v>
      </c>
      <c r="G12" s="51" t="s">
        <v>19</v>
      </c>
      <c r="H12" s="51" t="s">
        <v>20</v>
      </c>
      <c r="I12" s="51" t="s">
        <v>50</v>
      </c>
      <c r="J12" s="51" t="s">
        <v>51</v>
      </c>
    </row>
    <row r="13" spans="1:15" s="9" customFormat="1" ht="30" customHeight="1" x14ac:dyDescent="0.25">
      <c r="A13" s="52">
        <v>13000000</v>
      </c>
      <c r="B13" s="52">
        <f>D11</f>
        <v>8450640</v>
      </c>
      <c r="C13" s="60">
        <f>B13/A13</f>
        <v>0.65004923076923082</v>
      </c>
      <c r="D13" s="53">
        <f>C11</f>
        <v>10525</v>
      </c>
      <c r="E13" s="54">
        <f>IFERROR((B13/H13),0)</f>
        <v>2239.7667638483963</v>
      </c>
      <c r="F13" s="55">
        <f>IFERROR(($D$13/$H$13),0)</f>
        <v>2.7895573813941161</v>
      </c>
      <c r="G13" s="54">
        <f>B13/D13</f>
        <v>802.91116389548688</v>
      </c>
      <c r="H13" s="54">
        <f>Data!R34</f>
        <v>3773</v>
      </c>
      <c r="I13" s="54">
        <f>Data!S34</f>
        <v>18102</v>
      </c>
      <c r="J13" s="56">
        <f>H13/I13</f>
        <v>0.20843000773395204</v>
      </c>
    </row>
    <row r="14" spans="1:15" x14ac:dyDescent="0.25">
      <c r="B14" s="23"/>
      <c r="C14" s="23"/>
      <c r="D14" s="23"/>
      <c r="E14" s="50"/>
      <c r="F14" s="23"/>
      <c r="G14" s="23"/>
      <c r="H14" s="23"/>
      <c r="I14" s="23"/>
    </row>
    <row r="15" spans="1:15" x14ac:dyDescent="0.25">
      <c r="C15" s="23"/>
      <c r="D15" s="23"/>
      <c r="E15" s="23"/>
      <c r="F15" s="23"/>
      <c r="G15" s="23"/>
      <c r="H15" s="26"/>
      <c r="I15" s="23"/>
    </row>
    <row r="16" spans="1:15" x14ac:dyDescent="0.25">
      <c r="C16" s="20">
        <v>30000000</v>
      </c>
      <c r="D16" s="89">
        <f>A13-E11</f>
        <v>0</v>
      </c>
      <c r="E16" s="20"/>
      <c r="F16" s="23"/>
      <c r="G16" s="23"/>
      <c r="H16" s="23"/>
      <c r="I16" s="23"/>
    </row>
    <row r="17" spans="2:9" x14ac:dyDescent="0.25">
      <c r="B17" s="23"/>
      <c r="C17" s="20" t="s">
        <v>22</v>
      </c>
      <c r="D17" s="20">
        <f>(C16/100)*E17</f>
        <v>12600000</v>
      </c>
      <c r="E17" s="20">
        <v>42</v>
      </c>
      <c r="F17" s="23"/>
      <c r="G17" s="23"/>
      <c r="H17" s="23"/>
      <c r="I17" s="23"/>
    </row>
    <row r="18" spans="2:9" x14ac:dyDescent="0.25">
      <c r="B18" s="23"/>
      <c r="C18" s="20" t="s">
        <v>23</v>
      </c>
      <c r="D18" s="20">
        <f>(C16/100)*E18</f>
        <v>6750000</v>
      </c>
      <c r="E18" s="20">
        <v>22.5</v>
      </c>
      <c r="F18" s="23"/>
      <c r="G18" s="61"/>
      <c r="H18" s="23"/>
      <c r="I18" s="23"/>
    </row>
    <row r="19" spans="2:9" x14ac:dyDescent="0.25">
      <c r="B19" s="23"/>
      <c r="C19" s="20" t="s">
        <v>44</v>
      </c>
      <c r="D19" s="20">
        <f>(C16/100)*E19</f>
        <v>2250000</v>
      </c>
      <c r="E19" s="20">
        <v>7.5</v>
      </c>
      <c r="F19" s="23"/>
      <c r="G19" s="23"/>
      <c r="H19" s="23"/>
      <c r="I19" s="23"/>
    </row>
    <row r="20" spans="2:9" x14ac:dyDescent="0.25">
      <c r="B20" s="23"/>
      <c r="C20" s="20" t="s">
        <v>46</v>
      </c>
      <c r="D20" s="20">
        <f>(C16/100)*E20</f>
        <v>3450000</v>
      </c>
      <c r="E20" s="20">
        <v>11.5</v>
      </c>
      <c r="F20" s="23"/>
      <c r="G20" s="23"/>
      <c r="H20" s="23"/>
      <c r="I20" s="23"/>
    </row>
    <row r="21" spans="2:9" x14ac:dyDescent="0.25">
      <c r="B21" s="23"/>
      <c r="C21" s="20" t="s">
        <v>45</v>
      </c>
      <c r="D21" s="20">
        <f>(C16/100)*E21</f>
        <v>2700000</v>
      </c>
      <c r="E21" s="20">
        <v>9</v>
      </c>
      <c r="F21" s="23"/>
      <c r="G21" s="23"/>
      <c r="H21" s="23"/>
      <c r="I21" s="23"/>
    </row>
    <row r="22" spans="2:9" x14ac:dyDescent="0.25">
      <c r="B22" s="23"/>
      <c r="C22" s="20" t="s">
        <v>47</v>
      </c>
      <c r="D22" s="20">
        <f>(C16/100)*E22</f>
        <v>2250000</v>
      </c>
      <c r="E22" s="20">
        <v>7.5</v>
      </c>
      <c r="F22" s="23"/>
      <c r="G22" s="23"/>
      <c r="H22" s="23"/>
      <c r="I22" s="23"/>
    </row>
    <row r="23" spans="2:9" x14ac:dyDescent="0.25">
      <c r="B23" s="23"/>
      <c r="C23" s="20"/>
      <c r="D23" s="20"/>
      <c r="E23" s="20">
        <f>SUM(E17:E22)</f>
        <v>100</v>
      </c>
      <c r="F23" s="23"/>
      <c r="G23" s="23"/>
      <c r="H23" s="23"/>
      <c r="I23" s="23"/>
    </row>
    <row r="24" spans="2:9" x14ac:dyDescent="0.25">
      <c r="B24" s="23"/>
      <c r="C24" s="23"/>
      <c r="D24" s="23"/>
      <c r="E24" s="23"/>
      <c r="F24" s="23"/>
      <c r="G24" s="23"/>
      <c r="H24" s="23"/>
      <c r="I24" s="23"/>
    </row>
    <row r="25" spans="2:9" x14ac:dyDescent="0.25">
      <c r="B25" s="23"/>
      <c r="C25" s="23"/>
      <c r="D25" s="23"/>
      <c r="E25" s="23"/>
      <c r="F25" s="23"/>
      <c r="G25" s="23"/>
      <c r="H25" s="23"/>
      <c r="I25" s="23"/>
    </row>
    <row r="26" spans="2:9" x14ac:dyDescent="0.25">
      <c r="B26" s="23"/>
      <c r="C26" s="23"/>
      <c r="D26" s="23"/>
      <c r="E26" s="23"/>
      <c r="F26" s="23"/>
      <c r="G26" s="23"/>
      <c r="H26" s="23"/>
      <c r="I26" s="23"/>
    </row>
    <row r="27" spans="2:9" x14ac:dyDescent="0.25">
      <c r="B27" s="23"/>
      <c r="C27" s="23"/>
      <c r="D27" s="23"/>
      <c r="E27" s="23"/>
      <c r="F27" s="23"/>
      <c r="G27" s="23"/>
      <c r="H27" s="23"/>
      <c r="I27" s="23"/>
    </row>
    <row r="28" spans="2:9" x14ac:dyDescent="0.25">
      <c r="B28" s="23"/>
      <c r="C28" s="23"/>
      <c r="D28" s="23"/>
      <c r="E28" s="23"/>
      <c r="F28" s="23"/>
      <c r="G28" s="23"/>
      <c r="H28" s="23"/>
      <c r="I28" s="23"/>
    </row>
    <row r="29" spans="2:9" ht="16.5" x14ac:dyDescent="0.25">
      <c r="B29" s="23"/>
      <c r="C29" s="27"/>
      <c r="D29" s="23"/>
      <c r="E29" s="23"/>
      <c r="F29" s="23"/>
      <c r="G29" s="23"/>
      <c r="H29" s="23"/>
      <c r="I29" s="23"/>
    </row>
    <row r="30" spans="2:9" x14ac:dyDescent="0.25">
      <c r="B30" s="23"/>
      <c r="C30" s="23"/>
      <c r="D30" s="23"/>
      <c r="E30" s="23"/>
      <c r="F30" s="23"/>
      <c r="G30" s="23"/>
      <c r="H30" s="23"/>
      <c r="I30" s="23"/>
    </row>
    <row r="31" spans="2:9" x14ac:dyDescent="0.25">
      <c r="B31" s="23"/>
      <c r="C31" s="23"/>
      <c r="D31" s="23"/>
      <c r="E31" s="23"/>
      <c r="F31" s="23"/>
      <c r="G31" s="23"/>
      <c r="H31" s="23"/>
      <c r="I31" s="23"/>
    </row>
    <row r="32" spans="2:9" x14ac:dyDescent="0.25">
      <c r="B32" s="23"/>
      <c r="C32" s="23"/>
      <c r="D32" s="23"/>
      <c r="E32" s="23"/>
      <c r="F32" s="23"/>
      <c r="G32" s="23"/>
      <c r="H32" s="23"/>
      <c r="I32" s="23"/>
    </row>
  </sheetData>
  <sortState ref="A3:J10">
    <sortCondition descending="1" ref="H3:H9"/>
  </sortState>
  <mergeCells count="11">
    <mergeCell ref="A1:J1"/>
    <mergeCell ref="A11:B11"/>
    <mergeCell ref="A10:B10"/>
    <mergeCell ref="A9:B9"/>
    <mergeCell ref="A8:B8"/>
    <mergeCell ref="A7:B7"/>
    <mergeCell ref="A6:B6"/>
    <mergeCell ref="A5:B5"/>
    <mergeCell ref="A4:B4"/>
    <mergeCell ref="A3:B3"/>
    <mergeCell ref="A2:B2"/>
  </mergeCells>
  <printOptions horizontalCentered="1"/>
  <pageMargins left="0" right="0" top="2" bottom="0.46" header="0.05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="82" zoomScaleNormal="82" workbookViewId="0">
      <pane xSplit="1" ySplit="2" topLeftCell="B3" activePane="bottomRight" state="frozen"/>
      <selection activeCell="C18" sqref="C18"/>
      <selection pane="topRight" activeCell="C18" sqref="C18"/>
      <selection pane="bottomLeft" activeCell="C18" sqref="C18"/>
      <selection pane="bottomRight" activeCell="B13" sqref="B13"/>
    </sheetView>
  </sheetViews>
  <sheetFormatPr defaultColWidth="9.140625" defaultRowHeight="15" x14ac:dyDescent="0.25"/>
  <cols>
    <col min="1" max="1" width="32.42578125" style="29" bestFit="1" customWidth="1"/>
    <col min="2" max="2" width="9.42578125" style="25" bestFit="1" customWidth="1"/>
    <col min="3" max="3" width="11.85546875" style="25" bestFit="1" customWidth="1"/>
    <col min="4" max="4" width="9.140625" style="25" bestFit="1" customWidth="1"/>
    <col min="5" max="5" width="11.85546875" style="25" bestFit="1" customWidth="1"/>
    <col min="6" max="6" width="7.85546875" style="25" bestFit="1" customWidth="1"/>
    <col min="7" max="7" width="11.85546875" style="25" bestFit="1" customWidth="1"/>
    <col min="8" max="8" width="7.85546875" style="25" bestFit="1" customWidth="1"/>
    <col min="9" max="9" width="12.140625" style="25" bestFit="1" customWidth="1"/>
    <col min="10" max="10" width="7.85546875" style="25" bestFit="1" customWidth="1"/>
    <col min="11" max="11" width="11.85546875" style="25" bestFit="1" customWidth="1"/>
    <col min="12" max="12" width="7.85546875" style="25" bestFit="1" customWidth="1"/>
    <col min="13" max="13" width="12.140625" style="25" bestFit="1" customWidth="1"/>
    <col min="14" max="14" width="6.28515625" style="25" bestFit="1" customWidth="1"/>
    <col min="15" max="15" width="9" style="25" bestFit="1" customWidth="1"/>
    <col min="16" max="16" width="7.140625" style="30" bestFit="1" customWidth="1"/>
    <col min="17" max="17" width="13" style="30" bestFit="1" customWidth="1"/>
    <col min="18" max="18" width="9.42578125" style="31" bestFit="1" customWidth="1"/>
    <col min="19" max="19" width="10.7109375" style="30" bestFit="1" customWidth="1"/>
    <col min="20" max="20" width="11" style="25" bestFit="1" customWidth="1"/>
    <col min="21" max="21" width="5.85546875" style="25" bestFit="1" customWidth="1"/>
    <col min="22" max="22" width="6.42578125" style="39" bestFit="1" customWidth="1"/>
    <col min="23" max="23" width="5.140625" style="25" bestFit="1" customWidth="1"/>
    <col min="24" max="16384" width="9.140625" style="25"/>
  </cols>
  <sheetData>
    <row r="1" spans="1:23" s="24" customFormat="1" ht="15.75" x14ac:dyDescent="0.25">
      <c r="A1" s="101" t="s">
        <v>21</v>
      </c>
      <c r="B1" s="112" t="s">
        <v>22</v>
      </c>
      <c r="C1" s="103"/>
      <c r="D1" s="103" t="s">
        <v>23</v>
      </c>
      <c r="E1" s="103"/>
      <c r="F1" s="103" t="s">
        <v>24</v>
      </c>
      <c r="G1" s="103"/>
      <c r="H1" s="103" t="s">
        <v>26</v>
      </c>
      <c r="I1" s="103"/>
      <c r="J1" s="103" t="s">
        <v>25</v>
      </c>
      <c r="K1" s="103"/>
      <c r="L1" s="103" t="s">
        <v>27</v>
      </c>
      <c r="M1" s="103"/>
      <c r="N1" s="103" t="s">
        <v>28</v>
      </c>
      <c r="O1" s="103"/>
      <c r="P1" s="106" t="s">
        <v>8</v>
      </c>
      <c r="Q1" s="106"/>
      <c r="R1" s="104" t="s">
        <v>48</v>
      </c>
      <c r="S1" s="107" t="s">
        <v>57</v>
      </c>
      <c r="T1" s="107" t="s">
        <v>58</v>
      </c>
      <c r="U1" s="106" t="s">
        <v>49</v>
      </c>
      <c r="V1" s="110" t="s">
        <v>18</v>
      </c>
      <c r="W1" s="99" t="s">
        <v>19</v>
      </c>
    </row>
    <row r="2" spans="1:23" s="24" customFormat="1" ht="16.5" thickBot="1" x14ac:dyDescent="0.3">
      <c r="A2" s="102"/>
      <c r="B2" s="82" t="s">
        <v>29</v>
      </c>
      <c r="C2" s="81" t="s">
        <v>30</v>
      </c>
      <c r="D2" s="81" t="s">
        <v>29</v>
      </c>
      <c r="E2" s="81" t="s">
        <v>30</v>
      </c>
      <c r="F2" s="81" t="s">
        <v>29</v>
      </c>
      <c r="G2" s="81" t="s">
        <v>30</v>
      </c>
      <c r="H2" s="81" t="s">
        <v>29</v>
      </c>
      <c r="I2" s="81" t="s">
        <v>30</v>
      </c>
      <c r="J2" s="81" t="s">
        <v>29</v>
      </c>
      <c r="K2" s="81" t="s">
        <v>30</v>
      </c>
      <c r="L2" s="81" t="s">
        <v>29</v>
      </c>
      <c r="M2" s="81" t="s">
        <v>30</v>
      </c>
      <c r="N2" s="81" t="s">
        <v>29</v>
      </c>
      <c r="O2" s="81" t="s">
        <v>30</v>
      </c>
      <c r="P2" s="35" t="s">
        <v>29</v>
      </c>
      <c r="Q2" s="35" t="s">
        <v>30</v>
      </c>
      <c r="R2" s="105"/>
      <c r="S2" s="108"/>
      <c r="T2" s="108"/>
      <c r="U2" s="109"/>
      <c r="V2" s="111"/>
      <c r="W2" s="100"/>
    </row>
    <row r="3" spans="1:23" x14ac:dyDescent="0.25">
      <c r="A3" s="87">
        <v>43739</v>
      </c>
      <c r="B3" s="83">
        <v>153</v>
      </c>
      <c r="C3" s="73">
        <v>113070</v>
      </c>
      <c r="D3" s="73">
        <v>38</v>
      </c>
      <c r="E3" s="73">
        <v>53550</v>
      </c>
      <c r="F3" s="73">
        <v>67</v>
      </c>
      <c r="G3" s="73">
        <v>34230</v>
      </c>
      <c r="H3" s="73">
        <v>26</v>
      </c>
      <c r="I3" s="73">
        <v>17640</v>
      </c>
      <c r="J3" s="73">
        <v>43</v>
      </c>
      <c r="K3" s="73">
        <v>27310</v>
      </c>
      <c r="L3" s="73">
        <v>48</v>
      </c>
      <c r="M3" s="73">
        <v>21570</v>
      </c>
      <c r="N3" s="73">
        <v>0</v>
      </c>
      <c r="O3" s="73">
        <v>0</v>
      </c>
      <c r="P3" s="74">
        <f>SUM(B3,D3,F3,H3,J3,L3,N3)</f>
        <v>375</v>
      </c>
      <c r="Q3" s="75">
        <f>C3+E3+G3+I3+K3+M3+O3</f>
        <v>267370</v>
      </c>
      <c r="R3" s="76">
        <f>'[1]Oct-19 '!I4</f>
        <v>153</v>
      </c>
      <c r="S3" s="77">
        <f>'[1]Oct-19 '!Q4</f>
        <v>683</v>
      </c>
      <c r="T3" s="78">
        <f>R3/S3*100</f>
        <v>22.401171303074673</v>
      </c>
      <c r="U3" s="76">
        <f>IFERROR((Q3/R3),0)</f>
        <v>1747.516339869281</v>
      </c>
      <c r="V3" s="79">
        <f>IFERROR((P3/R3),0)</f>
        <v>2.4509803921568629</v>
      </c>
      <c r="W3" s="80">
        <f>IFERROR((Q3/P3),0)</f>
        <v>712.98666666666668</v>
      </c>
    </row>
    <row r="4" spans="1:23" x14ac:dyDescent="0.25">
      <c r="A4" s="87">
        <v>43740</v>
      </c>
      <c r="B4" s="84">
        <v>255</v>
      </c>
      <c r="C4" s="63">
        <v>195610</v>
      </c>
      <c r="D4" s="63">
        <v>39</v>
      </c>
      <c r="E4" s="63">
        <v>53680</v>
      </c>
      <c r="F4" s="63">
        <v>103</v>
      </c>
      <c r="G4" s="63">
        <v>62905</v>
      </c>
      <c r="H4" s="63">
        <v>41</v>
      </c>
      <c r="I4" s="63">
        <v>23860</v>
      </c>
      <c r="J4" s="63">
        <v>48</v>
      </c>
      <c r="K4" s="63">
        <v>24670</v>
      </c>
      <c r="L4" s="63">
        <v>42</v>
      </c>
      <c r="M4" s="63">
        <v>19840</v>
      </c>
      <c r="N4" s="63">
        <v>0</v>
      </c>
      <c r="O4" s="63">
        <v>0</v>
      </c>
      <c r="P4" s="70">
        <f t="shared" ref="P4:P33" si="0">SUM(B4,D4,F4,H4,J4,L4,N4)</f>
        <v>528</v>
      </c>
      <c r="Q4" s="67">
        <f t="shared" ref="Q4:Q33" si="1">C4+E4+G4+I4+K4+M4+O4</f>
        <v>380565</v>
      </c>
      <c r="R4" s="76">
        <f>'[1]Oct-19 '!I5</f>
        <v>198</v>
      </c>
      <c r="S4" s="77">
        <f>'[1]Oct-19 '!Q5</f>
        <v>836</v>
      </c>
      <c r="T4" s="69">
        <f t="shared" ref="T4:T33" si="2">R4/S4*100</f>
        <v>23.684210526315788</v>
      </c>
      <c r="U4" s="33">
        <f t="shared" ref="U4:U33" si="3">IFERROR((Q4/R4),0)</f>
        <v>1922.0454545454545</v>
      </c>
      <c r="V4" s="57">
        <f t="shared" ref="V4:V33" si="4">IFERROR((P4/R4),0)</f>
        <v>2.6666666666666665</v>
      </c>
      <c r="W4" s="34">
        <f t="shared" ref="W4:W34" si="5">IFERROR((Q4/P4),0)</f>
        <v>720.7670454545455</v>
      </c>
    </row>
    <row r="5" spans="1:23" x14ac:dyDescent="0.25">
      <c r="A5" s="87">
        <v>43741</v>
      </c>
      <c r="B5" s="84">
        <v>286</v>
      </c>
      <c r="C5" s="63">
        <v>226000</v>
      </c>
      <c r="D5" s="63">
        <v>34</v>
      </c>
      <c r="E5" s="63">
        <v>44020</v>
      </c>
      <c r="F5" s="63">
        <v>94</v>
      </c>
      <c r="G5" s="63">
        <v>50710</v>
      </c>
      <c r="H5" s="63">
        <v>29</v>
      </c>
      <c r="I5" s="63">
        <v>17580</v>
      </c>
      <c r="J5" s="63">
        <v>51</v>
      </c>
      <c r="K5" s="63">
        <v>23210</v>
      </c>
      <c r="L5" s="63">
        <v>28</v>
      </c>
      <c r="M5" s="63">
        <v>9720</v>
      </c>
      <c r="N5" s="63">
        <v>0</v>
      </c>
      <c r="O5" s="63">
        <v>0</v>
      </c>
      <c r="P5" s="70">
        <f t="shared" si="0"/>
        <v>522</v>
      </c>
      <c r="Q5" s="67">
        <f t="shared" si="1"/>
        <v>371240</v>
      </c>
      <c r="R5" s="76">
        <f>'[1]Oct-19 '!I6</f>
        <v>221</v>
      </c>
      <c r="S5" s="77">
        <f>'[1]Oct-19 '!Q6</f>
        <v>1017</v>
      </c>
      <c r="T5" s="69">
        <f t="shared" si="2"/>
        <v>21.730580137659782</v>
      </c>
      <c r="U5" s="33">
        <f t="shared" si="3"/>
        <v>1679.8190045248869</v>
      </c>
      <c r="V5" s="57">
        <f t="shared" si="4"/>
        <v>2.3619909502262444</v>
      </c>
      <c r="W5" s="34">
        <f t="shared" si="5"/>
        <v>711.18773946360159</v>
      </c>
    </row>
    <row r="6" spans="1:23" x14ac:dyDescent="0.25">
      <c r="A6" s="87">
        <v>43742</v>
      </c>
      <c r="B6" s="84">
        <v>505</v>
      </c>
      <c r="C6" s="63">
        <v>410270</v>
      </c>
      <c r="D6" s="63">
        <v>59</v>
      </c>
      <c r="E6" s="63">
        <v>64500</v>
      </c>
      <c r="F6" s="63">
        <v>144</v>
      </c>
      <c r="G6" s="63">
        <v>78610</v>
      </c>
      <c r="H6" s="63">
        <v>69</v>
      </c>
      <c r="I6" s="63">
        <v>38490</v>
      </c>
      <c r="J6" s="63">
        <v>119</v>
      </c>
      <c r="K6" s="63">
        <v>58590</v>
      </c>
      <c r="L6" s="63">
        <v>90</v>
      </c>
      <c r="M6" s="63">
        <v>40810</v>
      </c>
      <c r="N6" s="63">
        <v>0</v>
      </c>
      <c r="O6" s="63">
        <v>0</v>
      </c>
      <c r="P6" s="70">
        <f t="shared" si="0"/>
        <v>986</v>
      </c>
      <c r="Q6" s="67">
        <f t="shared" si="1"/>
        <v>691270</v>
      </c>
      <c r="R6" s="76">
        <f>'[1]Oct-19 '!I7</f>
        <v>361</v>
      </c>
      <c r="S6" s="77">
        <f>'[1]Oct-19 '!Q7</f>
        <v>1821</v>
      </c>
      <c r="T6" s="69">
        <f t="shared" si="2"/>
        <v>19.824272377814385</v>
      </c>
      <c r="U6" s="33">
        <f t="shared" si="3"/>
        <v>1914.8753462603879</v>
      </c>
      <c r="V6" s="57">
        <f t="shared" si="4"/>
        <v>2.7313019390581719</v>
      </c>
      <c r="W6" s="34">
        <f t="shared" si="5"/>
        <v>701.08519269776878</v>
      </c>
    </row>
    <row r="7" spans="1:23" x14ac:dyDescent="0.25">
      <c r="A7" s="87">
        <v>43743</v>
      </c>
      <c r="B7" s="84">
        <v>691</v>
      </c>
      <c r="C7" s="63">
        <v>575685</v>
      </c>
      <c r="D7" s="63">
        <v>142</v>
      </c>
      <c r="E7" s="63">
        <v>147820</v>
      </c>
      <c r="F7" s="63">
        <v>272</v>
      </c>
      <c r="G7" s="63">
        <v>172910</v>
      </c>
      <c r="H7" s="63">
        <v>118</v>
      </c>
      <c r="I7" s="63">
        <v>73745</v>
      </c>
      <c r="J7" s="63">
        <v>155</v>
      </c>
      <c r="K7" s="63">
        <v>116970</v>
      </c>
      <c r="L7" s="63">
        <v>101</v>
      </c>
      <c r="M7" s="63">
        <v>53580</v>
      </c>
      <c r="N7" s="63">
        <v>0</v>
      </c>
      <c r="O7" s="63">
        <v>0</v>
      </c>
      <c r="P7" s="70">
        <f t="shared" si="0"/>
        <v>1479</v>
      </c>
      <c r="Q7" s="67">
        <f t="shared" si="1"/>
        <v>1140710</v>
      </c>
      <c r="R7" s="76">
        <f>'[1]Oct-19 '!I8</f>
        <v>524</v>
      </c>
      <c r="S7" s="77">
        <f>'[1]Oct-19 '!Q8</f>
        <v>2108</v>
      </c>
      <c r="T7" s="69">
        <f t="shared" si="2"/>
        <v>24.857685009487664</v>
      </c>
      <c r="U7" s="33">
        <f t="shared" si="3"/>
        <v>2176.9274809160306</v>
      </c>
      <c r="V7" s="57">
        <f t="shared" si="4"/>
        <v>2.8225190839694658</v>
      </c>
      <c r="W7" s="34">
        <f t="shared" si="5"/>
        <v>771.27112914131169</v>
      </c>
    </row>
    <row r="8" spans="1:23" x14ac:dyDescent="0.25">
      <c r="A8" s="87">
        <v>43744</v>
      </c>
      <c r="B8" s="84">
        <v>494</v>
      </c>
      <c r="C8" s="63">
        <v>486210</v>
      </c>
      <c r="D8" s="63">
        <v>112</v>
      </c>
      <c r="E8" s="63">
        <v>153980</v>
      </c>
      <c r="F8" s="63">
        <v>217</v>
      </c>
      <c r="G8" s="63">
        <v>158865</v>
      </c>
      <c r="H8" s="63">
        <v>93</v>
      </c>
      <c r="I8" s="63">
        <v>60480</v>
      </c>
      <c r="J8" s="63">
        <v>134</v>
      </c>
      <c r="K8" s="63">
        <v>102920</v>
      </c>
      <c r="L8" s="63">
        <v>131</v>
      </c>
      <c r="M8" s="63">
        <v>84440</v>
      </c>
      <c r="N8" s="63">
        <v>0</v>
      </c>
      <c r="O8" s="63">
        <v>0</v>
      </c>
      <c r="P8" s="70">
        <f t="shared" si="0"/>
        <v>1181</v>
      </c>
      <c r="Q8" s="67">
        <f t="shared" si="1"/>
        <v>1046895</v>
      </c>
      <c r="R8" s="76">
        <f>'[1]Oct-19 '!I9</f>
        <v>467</v>
      </c>
      <c r="S8" s="77">
        <f>'[1]Oct-19 '!Q9</f>
        <v>2376</v>
      </c>
      <c r="T8" s="69">
        <f t="shared" si="2"/>
        <v>19.654882154882156</v>
      </c>
      <c r="U8" s="33">
        <f t="shared" si="3"/>
        <v>2241.7451820128481</v>
      </c>
      <c r="V8" s="57">
        <f t="shared" si="4"/>
        <v>2.5289079229122056</v>
      </c>
      <c r="W8" s="34">
        <f t="shared" si="5"/>
        <v>886.44792548687553</v>
      </c>
    </row>
    <row r="9" spans="1:23" x14ac:dyDescent="0.25">
      <c r="A9" s="87">
        <v>43745</v>
      </c>
      <c r="B9" s="84">
        <v>315</v>
      </c>
      <c r="C9" s="63">
        <v>284010</v>
      </c>
      <c r="D9" s="63">
        <v>79</v>
      </c>
      <c r="E9" s="63">
        <v>86470</v>
      </c>
      <c r="F9" s="63">
        <v>71</v>
      </c>
      <c r="G9" s="63">
        <v>54645</v>
      </c>
      <c r="H9" s="63">
        <v>58</v>
      </c>
      <c r="I9" s="63">
        <v>30785</v>
      </c>
      <c r="J9" s="63">
        <v>53</v>
      </c>
      <c r="K9" s="63">
        <v>39560</v>
      </c>
      <c r="L9" s="63">
        <v>46</v>
      </c>
      <c r="M9" s="63">
        <v>26800</v>
      </c>
      <c r="N9" s="63">
        <v>0</v>
      </c>
      <c r="O9" s="63">
        <v>0</v>
      </c>
      <c r="P9" s="70">
        <f t="shared" si="0"/>
        <v>622</v>
      </c>
      <c r="Q9" s="67">
        <f t="shared" si="1"/>
        <v>522270</v>
      </c>
      <c r="R9" s="76">
        <f>'[1]Oct-19 '!I10</f>
        <v>219</v>
      </c>
      <c r="S9" s="77">
        <f>'[1]Oct-19 '!Q10</f>
        <v>973</v>
      </c>
      <c r="T9" s="69">
        <f t="shared" si="2"/>
        <v>22.507708119218911</v>
      </c>
      <c r="U9" s="33">
        <f t="shared" si="3"/>
        <v>2384.794520547945</v>
      </c>
      <c r="V9" s="57">
        <f t="shared" si="4"/>
        <v>2.8401826484018264</v>
      </c>
      <c r="W9" s="34">
        <f t="shared" si="5"/>
        <v>839.66237942122189</v>
      </c>
    </row>
    <row r="10" spans="1:23" x14ac:dyDescent="0.25">
      <c r="A10" s="87">
        <v>43746</v>
      </c>
      <c r="B10" s="84">
        <v>209</v>
      </c>
      <c r="C10" s="63">
        <v>185605</v>
      </c>
      <c r="D10" s="63">
        <v>42</v>
      </c>
      <c r="E10" s="63">
        <v>49250</v>
      </c>
      <c r="F10" s="63">
        <v>81</v>
      </c>
      <c r="G10" s="63">
        <v>55460</v>
      </c>
      <c r="H10" s="63">
        <v>51</v>
      </c>
      <c r="I10" s="63">
        <v>36125</v>
      </c>
      <c r="J10" s="63">
        <v>57</v>
      </c>
      <c r="K10" s="63">
        <v>32100</v>
      </c>
      <c r="L10" s="63">
        <v>43</v>
      </c>
      <c r="M10" s="63">
        <v>24440</v>
      </c>
      <c r="N10" s="63">
        <v>0</v>
      </c>
      <c r="O10" s="63">
        <v>0</v>
      </c>
      <c r="P10" s="70">
        <f t="shared" si="0"/>
        <v>483</v>
      </c>
      <c r="Q10" s="67">
        <f t="shared" si="1"/>
        <v>382980</v>
      </c>
      <c r="R10" s="76">
        <f>'[1]Oct-19 '!I11</f>
        <v>205</v>
      </c>
      <c r="S10" s="77">
        <f>'[1]Oct-19 '!Q11</f>
        <v>979</v>
      </c>
      <c r="T10" s="69">
        <f t="shared" si="2"/>
        <v>20.939734422880491</v>
      </c>
      <c r="U10" s="33">
        <f t="shared" si="3"/>
        <v>1868.1951219512196</v>
      </c>
      <c r="V10" s="57">
        <f t="shared" si="4"/>
        <v>2.3560975609756096</v>
      </c>
      <c r="W10" s="34">
        <f t="shared" si="5"/>
        <v>792.91925465838506</v>
      </c>
    </row>
    <row r="11" spans="1:23" x14ac:dyDescent="0.25">
      <c r="A11" s="87">
        <v>43747</v>
      </c>
      <c r="B11" s="84">
        <v>165</v>
      </c>
      <c r="C11" s="63">
        <v>176255</v>
      </c>
      <c r="D11" s="63">
        <v>36</v>
      </c>
      <c r="E11" s="63">
        <v>38780</v>
      </c>
      <c r="F11" s="63">
        <v>140</v>
      </c>
      <c r="G11" s="63">
        <v>93860</v>
      </c>
      <c r="H11" s="63">
        <v>54</v>
      </c>
      <c r="I11" s="63">
        <v>41175</v>
      </c>
      <c r="J11" s="63">
        <v>50</v>
      </c>
      <c r="K11" s="63">
        <v>29430</v>
      </c>
      <c r="L11" s="63">
        <v>45</v>
      </c>
      <c r="M11" s="63">
        <v>29470</v>
      </c>
      <c r="N11" s="63">
        <v>0</v>
      </c>
      <c r="O11" s="63">
        <v>0</v>
      </c>
      <c r="P11" s="70">
        <f t="shared" si="0"/>
        <v>490</v>
      </c>
      <c r="Q11" s="67">
        <f t="shared" si="1"/>
        <v>408970</v>
      </c>
      <c r="R11" s="76">
        <f>'[1]Oct-19 '!I12</f>
        <v>192</v>
      </c>
      <c r="S11" s="77">
        <f>'[1]Oct-19 '!Q12</f>
        <v>1013</v>
      </c>
      <c r="T11" s="69">
        <f t="shared" si="2"/>
        <v>18.953603158933859</v>
      </c>
      <c r="U11" s="33">
        <f t="shared" si="3"/>
        <v>2130.0520833333335</v>
      </c>
      <c r="V11" s="57">
        <f t="shared" si="4"/>
        <v>2.5520833333333335</v>
      </c>
      <c r="W11" s="34">
        <f t="shared" si="5"/>
        <v>834.63265306122446</v>
      </c>
    </row>
    <row r="12" spans="1:23" x14ac:dyDescent="0.25">
      <c r="A12" s="87">
        <v>43748</v>
      </c>
      <c r="B12" s="84">
        <v>198</v>
      </c>
      <c r="C12" s="63">
        <v>186390</v>
      </c>
      <c r="D12" s="63">
        <v>32</v>
      </c>
      <c r="E12" s="63">
        <v>39380</v>
      </c>
      <c r="F12" s="63">
        <v>73</v>
      </c>
      <c r="G12" s="63">
        <v>50440</v>
      </c>
      <c r="H12" s="63">
        <v>67</v>
      </c>
      <c r="I12" s="63">
        <v>44815</v>
      </c>
      <c r="J12" s="63">
        <v>41</v>
      </c>
      <c r="K12" s="63">
        <v>27080</v>
      </c>
      <c r="L12" s="63">
        <v>36</v>
      </c>
      <c r="M12" s="63">
        <v>20070</v>
      </c>
      <c r="N12" s="63">
        <v>0</v>
      </c>
      <c r="O12" s="63">
        <v>0</v>
      </c>
      <c r="P12" s="70">
        <f t="shared" si="0"/>
        <v>447</v>
      </c>
      <c r="Q12" s="67">
        <f t="shared" si="1"/>
        <v>368175</v>
      </c>
      <c r="R12" s="76">
        <f>'[1]Oct-19 '!I13</f>
        <v>198</v>
      </c>
      <c r="S12" s="77">
        <f>'[1]Oct-19 '!Q13</f>
        <v>894</v>
      </c>
      <c r="T12" s="69">
        <f t="shared" si="2"/>
        <v>22.14765100671141</v>
      </c>
      <c r="U12" s="33">
        <f t="shared" si="3"/>
        <v>1859.469696969697</v>
      </c>
      <c r="V12" s="57">
        <f t="shared" si="4"/>
        <v>2.2575757575757578</v>
      </c>
      <c r="W12" s="34">
        <f t="shared" si="5"/>
        <v>823.65771812080538</v>
      </c>
    </row>
    <row r="13" spans="1:23" x14ac:dyDescent="0.25">
      <c r="A13" s="87">
        <v>43749</v>
      </c>
      <c r="B13" s="84">
        <v>252</v>
      </c>
      <c r="C13" s="63">
        <v>274870</v>
      </c>
      <c r="D13" s="63">
        <v>63</v>
      </c>
      <c r="E13" s="63">
        <v>71000</v>
      </c>
      <c r="F13" s="63">
        <v>152</v>
      </c>
      <c r="G13" s="63">
        <v>97300</v>
      </c>
      <c r="H13" s="63">
        <v>54</v>
      </c>
      <c r="I13" s="63">
        <v>34770</v>
      </c>
      <c r="J13" s="63">
        <v>86</v>
      </c>
      <c r="K13" s="63">
        <v>53750</v>
      </c>
      <c r="L13" s="63">
        <v>36</v>
      </c>
      <c r="M13" s="63">
        <v>19910</v>
      </c>
      <c r="N13" s="63">
        <v>0</v>
      </c>
      <c r="O13" s="63">
        <v>0</v>
      </c>
      <c r="P13" s="70">
        <f t="shared" si="0"/>
        <v>643</v>
      </c>
      <c r="Q13" s="67">
        <f t="shared" si="1"/>
        <v>551600</v>
      </c>
      <c r="R13" s="76">
        <f>'[1]Oct-19 '!I14</f>
        <v>261</v>
      </c>
      <c r="S13" s="77">
        <f>'[1]Oct-19 '!Q14</f>
        <v>1279</v>
      </c>
      <c r="T13" s="69">
        <f t="shared" si="2"/>
        <v>20.406567630961689</v>
      </c>
      <c r="U13" s="33">
        <f t="shared" si="3"/>
        <v>2113.4099616858239</v>
      </c>
      <c r="V13" s="57">
        <f t="shared" si="4"/>
        <v>2.4636015325670497</v>
      </c>
      <c r="W13" s="34">
        <f t="shared" si="5"/>
        <v>857.85381026438574</v>
      </c>
    </row>
    <row r="14" spans="1:23" x14ac:dyDescent="0.25">
      <c r="A14" s="87">
        <v>43750</v>
      </c>
      <c r="B14" s="85">
        <v>337</v>
      </c>
      <c r="C14" s="71">
        <v>366780</v>
      </c>
      <c r="D14" s="71">
        <v>90</v>
      </c>
      <c r="E14" s="71">
        <v>112370</v>
      </c>
      <c r="F14" s="63">
        <v>189</v>
      </c>
      <c r="G14" s="63">
        <v>137735</v>
      </c>
      <c r="H14" s="63">
        <v>81</v>
      </c>
      <c r="I14" s="63">
        <v>50175</v>
      </c>
      <c r="J14" s="63">
        <v>177</v>
      </c>
      <c r="K14" s="63">
        <v>121830</v>
      </c>
      <c r="L14" s="63">
        <v>75</v>
      </c>
      <c r="M14" s="63">
        <v>51690</v>
      </c>
      <c r="N14" s="63">
        <v>0</v>
      </c>
      <c r="O14" s="63">
        <v>0</v>
      </c>
      <c r="P14" s="70">
        <f t="shared" si="0"/>
        <v>949</v>
      </c>
      <c r="Q14" s="67">
        <f t="shared" si="1"/>
        <v>840580</v>
      </c>
      <c r="R14" s="76">
        <f>'[1]Oct-19 '!I15</f>
        <v>395</v>
      </c>
      <c r="S14" s="77">
        <f>'[1]Oct-19 '!Q15</f>
        <v>2142</v>
      </c>
      <c r="T14" s="69">
        <f t="shared" si="2"/>
        <v>18.440709617180207</v>
      </c>
      <c r="U14" s="33">
        <f t="shared" si="3"/>
        <v>2128.0506329113923</v>
      </c>
      <c r="V14" s="57">
        <f t="shared" si="4"/>
        <v>2.4025316455696202</v>
      </c>
      <c r="W14" s="34">
        <f t="shared" si="5"/>
        <v>885.7534246575342</v>
      </c>
    </row>
    <row r="15" spans="1:23" x14ac:dyDescent="0.25">
      <c r="A15" s="87">
        <v>43751</v>
      </c>
      <c r="B15" s="85">
        <v>281</v>
      </c>
      <c r="C15" s="71">
        <v>309680</v>
      </c>
      <c r="D15" s="71">
        <v>66</v>
      </c>
      <c r="E15" s="71">
        <v>81860</v>
      </c>
      <c r="F15" s="63">
        <v>192</v>
      </c>
      <c r="G15" s="63">
        <v>151065</v>
      </c>
      <c r="H15" s="63">
        <v>103</v>
      </c>
      <c r="I15" s="63">
        <v>62635</v>
      </c>
      <c r="J15" s="63">
        <v>160</v>
      </c>
      <c r="K15" s="63">
        <v>103730</v>
      </c>
      <c r="L15" s="63">
        <v>100</v>
      </c>
      <c r="M15" s="63">
        <v>58800</v>
      </c>
      <c r="N15" s="63">
        <v>0</v>
      </c>
      <c r="O15" s="63">
        <v>0</v>
      </c>
      <c r="P15" s="70">
        <f t="shared" si="0"/>
        <v>902</v>
      </c>
      <c r="Q15" s="67">
        <f t="shared" si="1"/>
        <v>767770</v>
      </c>
      <c r="R15" s="76">
        <f>'[1]Oct-19 '!I16</f>
        <v>379</v>
      </c>
      <c r="S15" s="77">
        <f>'[1]Oct-19 '!Q16</f>
        <v>1981</v>
      </c>
      <c r="T15" s="69">
        <f t="shared" si="2"/>
        <v>19.131751640585563</v>
      </c>
      <c r="U15" s="33">
        <f t="shared" si="3"/>
        <v>2025.778364116095</v>
      </c>
      <c r="V15" s="57">
        <f t="shared" si="4"/>
        <v>2.3799472295514512</v>
      </c>
      <c r="W15" s="34">
        <f t="shared" si="5"/>
        <v>851.18625277161857</v>
      </c>
    </row>
    <row r="16" spans="1:23" x14ac:dyDescent="0.25">
      <c r="A16" s="87">
        <v>43752</v>
      </c>
      <c r="B16" s="84">
        <v>126</v>
      </c>
      <c r="C16" s="63">
        <v>137030</v>
      </c>
      <c r="D16" s="63">
        <v>43</v>
      </c>
      <c r="E16" s="63">
        <v>52160</v>
      </c>
      <c r="F16" s="63">
        <v>111</v>
      </c>
      <c r="G16" s="63">
        <v>71230</v>
      </c>
      <c r="H16" s="63">
        <v>20</v>
      </c>
      <c r="I16" s="63">
        <v>11315</v>
      </c>
      <c r="J16" s="63">
        <v>76</v>
      </c>
      <c r="K16" s="63">
        <v>46880</v>
      </c>
      <c r="L16" s="63">
        <v>31</v>
      </c>
      <c r="M16" s="63">
        <v>19000</v>
      </c>
      <c r="N16" s="63">
        <v>0</v>
      </c>
      <c r="O16" s="63">
        <v>0</v>
      </c>
      <c r="P16" s="70">
        <f t="shared" si="0"/>
        <v>407</v>
      </c>
      <c r="Q16" s="67">
        <f t="shared" si="1"/>
        <v>337615</v>
      </c>
      <c r="R16" s="76">
        <f>'[1]Oct-19 '!I17</f>
        <v>0</v>
      </c>
      <c r="S16" s="77">
        <f>'[1]Oct-19 '!Q17</f>
        <v>0</v>
      </c>
      <c r="T16" s="69" t="e">
        <f t="shared" si="2"/>
        <v>#DIV/0!</v>
      </c>
      <c r="U16" s="33">
        <f t="shared" si="3"/>
        <v>0</v>
      </c>
      <c r="V16" s="57">
        <f t="shared" si="4"/>
        <v>0</v>
      </c>
      <c r="W16" s="34">
        <f t="shared" si="5"/>
        <v>829.52088452088447</v>
      </c>
    </row>
    <row r="17" spans="1:23" x14ac:dyDescent="0.25">
      <c r="A17" s="87">
        <v>43753</v>
      </c>
      <c r="B17" s="84">
        <v>168</v>
      </c>
      <c r="C17" s="63">
        <v>143930</v>
      </c>
      <c r="D17" s="63">
        <v>74</v>
      </c>
      <c r="E17" s="63">
        <v>62620</v>
      </c>
      <c r="F17" s="63">
        <v>111</v>
      </c>
      <c r="G17" s="63">
        <v>69970</v>
      </c>
      <c r="H17" s="63">
        <v>49</v>
      </c>
      <c r="I17" s="63">
        <v>32970</v>
      </c>
      <c r="J17" s="63">
        <v>79</v>
      </c>
      <c r="K17" s="63">
        <v>47540</v>
      </c>
      <c r="L17" s="63">
        <v>29</v>
      </c>
      <c r="M17" s="63">
        <v>15210</v>
      </c>
      <c r="N17" s="63">
        <v>1</v>
      </c>
      <c r="O17" s="63">
        <v>390</v>
      </c>
      <c r="P17" s="70">
        <f t="shared" si="0"/>
        <v>511</v>
      </c>
      <c r="Q17" s="67">
        <f t="shared" si="1"/>
        <v>372630</v>
      </c>
      <c r="R17" s="76">
        <f>'[1]Oct-19 '!I18</f>
        <v>0</v>
      </c>
      <c r="S17" s="77">
        <f>'[1]Oct-19 '!Q18</f>
        <v>0</v>
      </c>
      <c r="T17" s="69" t="e">
        <f t="shared" si="2"/>
        <v>#DIV/0!</v>
      </c>
      <c r="U17" s="33">
        <f t="shared" si="3"/>
        <v>0</v>
      </c>
      <c r="V17" s="57">
        <f t="shared" si="4"/>
        <v>0</v>
      </c>
      <c r="W17" s="34">
        <f t="shared" si="5"/>
        <v>729.21722113502938</v>
      </c>
    </row>
    <row r="18" spans="1:23" x14ac:dyDescent="0.25">
      <c r="A18" s="87">
        <v>43754</v>
      </c>
      <c r="B18" s="84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70">
        <f t="shared" si="0"/>
        <v>0</v>
      </c>
      <c r="Q18" s="67">
        <f t="shared" si="1"/>
        <v>0</v>
      </c>
      <c r="R18" s="76">
        <f>'[1]Oct-19 '!I19</f>
        <v>0</v>
      </c>
      <c r="S18" s="77">
        <f>'[1]Oct-19 '!Q19</f>
        <v>0</v>
      </c>
      <c r="T18" s="69" t="e">
        <f t="shared" si="2"/>
        <v>#DIV/0!</v>
      </c>
      <c r="U18" s="33">
        <f t="shared" si="3"/>
        <v>0</v>
      </c>
      <c r="V18" s="57">
        <f t="shared" si="4"/>
        <v>0</v>
      </c>
      <c r="W18" s="34">
        <f t="shared" si="5"/>
        <v>0</v>
      </c>
    </row>
    <row r="19" spans="1:23" x14ac:dyDescent="0.25">
      <c r="A19" s="87">
        <v>43755</v>
      </c>
      <c r="B19" s="84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70">
        <f t="shared" si="0"/>
        <v>0</v>
      </c>
      <c r="Q19" s="67">
        <f t="shared" si="1"/>
        <v>0</v>
      </c>
      <c r="R19" s="76">
        <f>'[1]Oct-19 '!I20</f>
        <v>0</v>
      </c>
      <c r="S19" s="77">
        <f>'[1]Oct-19 '!Q20</f>
        <v>0</v>
      </c>
      <c r="T19" s="69" t="e">
        <f t="shared" si="2"/>
        <v>#DIV/0!</v>
      </c>
      <c r="U19" s="33">
        <f t="shared" si="3"/>
        <v>0</v>
      </c>
      <c r="V19" s="57">
        <f t="shared" si="4"/>
        <v>0</v>
      </c>
      <c r="W19" s="34">
        <f t="shared" si="5"/>
        <v>0</v>
      </c>
    </row>
    <row r="20" spans="1:23" x14ac:dyDescent="0.25">
      <c r="A20" s="87">
        <v>43756</v>
      </c>
      <c r="B20" s="84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70">
        <f t="shared" si="0"/>
        <v>0</v>
      </c>
      <c r="Q20" s="67">
        <f t="shared" si="1"/>
        <v>0</v>
      </c>
      <c r="R20" s="76">
        <f>'[1]Oct-19 '!I21</f>
        <v>0</v>
      </c>
      <c r="S20" s="77">
        <f>'[1]Oct-19 '!Q21</f>
        <v>0</v>
      </c>
      <c r="T20" s="69" t="e">
        <f t="shared" si="2"/>
        <v>#DIV/0!</v>
      </c>
      <c r="U20" s="33">
        <f t="shared" si="3"/>
        <v>0</v>
      </c>
      <c r="V20" s="57">
        <f t="shared" si="4"/>
        <v>0</v>
      </c>
      <c r="W20" s="34">
        <f t="shared" si="5"/>
        <v>0</v>
      </c>
    </row>
    <row r="21" spans="1:23" x14ac:dyDescent="0.25">
      <c r="A21" s="87">
        <v>43757</v>
      </c>
      <c r="B21" s="84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70">
        <f t="shared" si="0"/>
        <v>0</v>
      </c>
      <c r="Q21" s="67">
        <f t="shared" si="1"/>
        <v>0</v>
      </c>
      <c r="R21" s="76">
        <f>'[1]Oct-19 '!I22</f>
        <v>0</v>
      </c>
      <c r="S21" s="77">
        <f>'[1]Oct-19 '!Q22</f>
        <v>0</v>
      </c>
      <c r="T21" s="69" t="e">
        <f t="shared" si="2"/>
        <v>#DIV/0!</v>
      </c>
      <c r="U21" s="33">
        <f t="shared" si="3"/>
        <v>0</v>
      </c>
      <c r="V21" s="57">
        <f t="shared" si="4"/>
        <v>0</v>
      </c>
      <c r="W21" s="34">
        <f t="shared" si="5"/>
        <v>0</v>
      </c>
    </row>
    <row r="22" spans="1:23" x14ac:dyDescent="0.25">
      <c r="A22" s="87">
        <v>43758</v>
      </c>
      <c r="B22" s="84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70">
        <f t="shared" si="0"/>
        <v>0</v>
      </c>
      <c r="Q22" s="67">
        <f t="shared" si="1"/>
        <v>0</v>
      </c>
      <c r="R22" s="76">
        <f>'[1]Oct-19 '!I23</f>
        <v>0</v>
      </c>
      <c r="S22" s="77">
        <f>'[1]Oct-19 '!Q23</f>
        <v>0</v>
      </c>
      <c r="T22" s="69" t="e">
        <f t="shared" si="2"/>
        <v>#DIV/0!</v>
      </c>
      <c r="U22" s="33">
        <f t="shared" si="3"/>
        <v>0</v>
      </c>
      <c r="V22" s="57">
        <f t="shared" si="4"/>
        <v>0</v>
      </c>
      <c r="W22" s="34">
        <f t="shared" si="5"/>
        <v>0</v>
      </c>
    </row>
    <row r="23" spans="1:23" x14ac:dyDescent="0.25">
      <c r="A23" s="87">
        <v>43759</v>
      </c>
      <c r="B23" s="84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70">
        <f t="shared" si="0"/>
        <v>0</v>
      </c>
      <c r="Q23" s="67">
        <f t="shared" si="1"/>
        <v>0</v>
      </c>
      <c r="R23" s="76">
        <f>'[1]Oct-19 '!I24</f>
        <v>0</v>
      </c>
      <c r="S23" s="77">
        <f>'[1]Oct-19 '!Q24</f>
        <v>0</v>
      </c>
      <c r="T23" s="69" t="e">
        <f t="shared" si="2"/>
        <v>#DIV/0!</v>
      </c>
      <c r="U23" s="33">
        <f t="shared" si="3"/>
        <v>0</v>
      </c>
      <c r="V23" s="57">
        <f t="shared" si="4"/>
        <v>0</v>
      </c>
      <c r="W23" s="34">
        <f>IFERROR((Q23/P23),0)</f>
        <v>0</v>
      </c>
    </row>
    <row r="24" spans="1:23" x14ac:dyDescent="0.25">
      <c r="A24" s="87">
        <v>43760</v>
      </c>
      <c r="B24" s="84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70">
        <f t="shared" si="0"/>
        <v>0</v>
      </c>
      <c r="Q24" s="67">
        <f t="shared" si="1"/>
        <v>0</v>
      </c>
      <c r="R24" s="76">
        <f>'[1]Oct-19 '!I25</f>
        <v>0</v>
      </c>
      <c r="S24" s="77">
        <f>'[1]Oct-19 '!Q25</f>
        <v>0</v>
      </c>
      <c r="T24" s="69" t="e">
        <f t="shared" si="2"/>
        <v>#DIV/0!</v>
      </c>
      <c r="U24" s="33">
        <f t="shared" si="3"/>
        <v>0</v>
      </c>
      <c r="V24" s="57">
        <f t="shared" si="4"/>
        <v>0</v>
      </c>
      <c r="W24" s="34">
        <f t="shared" si="5"/>
        <v>0</v>
      </c>
    </row>
    <row r="25" spans="1:23" x14ac:dyDescent="0.25">
      <c r="A25" s="87">
        <v>43761</v>
      </c>
      <c r="B25" s="84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70">
        <f t="shared" si="0"/>
        <v>0</v>
      </c>
      <c r="Q25" s="67">
        <f t="shared" si="1"/>
        <v>0</v>
      </c>
      <c r="R25" s="76">
        <f>'[1]Oct-19 '!I26</f>
        <v>0</v>
      </c>
      <c r="S25" s="77">
        <f>'[1]Oct-19 '!Q26</f>
        <v>0</v>
      </c>
      <c r="T25" s="69" t="e">
        <f t="shared" si="2"/>
        <v>#DIV/0!</v>
      </c>
      <c r="U25" s="33">
        <f t="shared" si="3"/>
        <v>0</v>
      </c>
      <c r="V25" s="57">
        <f t="shared" si="4"/>
        <v>0</v>
      </c>
      <c r="W25" s="34">
        <f t="shared" si="5"/>
        <v>0</v>
      </c>
    </row>
    <row r="26" spans="1:23" x14ac:dyDescent="0.25">
      <c r="A26" s="87">
        <v>43762</v>
      </c>
      <c r="B26" s="8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70">
        <f t="shared" si="0"/>
        <v>0</v>
      </c>
      <c r="Q26" s="67">
        <f t="shared" si="1"/>
        <v>0</v>
      </c>
      <c r="R26" s="76">
        <f>'[1]Oct-19 '!I27</f>
        <v>0</v>
      </c>
      <c r="S26" s="77">
        <f>'[1]Oct-19 '!Q27</f>
        <v>0</v>
      </c>
      <c r="T26" s="69" t="e">
        <f t="shared" si="2"/>
        <v>#DIV/0!</v>
      </c>
      <c r="U26" s="33">
        <f t="shared" si="3"/>
        <v>0</v>
      </c>
      <c r="V26" s="57">
        <f t="shared" si="4"/>
        <v>0</v>
      </c>
      <c r="W26" s="34">
        <f t="shared" si="5"/>
        <v>0</v>
      </c>
    </row>
    <row r="27" spans="1:23" x14ac:dyDescent="0.25">
      <c r="A27" s="87">
        <v>43763</v>
      </c>
      <c r="B27" s="84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70">
        <f t="shared" si="0"/>
        <v>0</v>
      </c>
      <c r="Q27" s="67">
        <f t="shared" si="1"/>
        <v>0</v>
      </c>
      <c r="R27" s="76">
        <f>'[1]Oct-19 '!I28</f>
        <v>0</v>
      </c>
      <c r="S27" s="77">
        <f>'[1]Oct-19 '!Q28</f>
        <v>0</v>
      </c>
      <c r="T27" s="69" t="e">
        <f t="shared" si="2"/>
        <v>#DIV/0!</v>
      </c>
      <c r="U27" s="33">
        <f t="shared" si="3"/>
        <v>0</v>
      </c>
      <c r="V27" s="57">
        <f t="shared" si="4"/>
        <v>0</v>
      </c>
      <c r="W27" s="34">
        <f t="shared" si="5"/>
        <v>0</v>
      </c>
    </row>
    <row r="28" spans="1:23" x14ac:dyDescent="0.25">
      <c r="A28" s="87">
        <v>43764</v>
      </c>
      <c r="B28" s="84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70">
        <f t="shared" si="0"/>
        <v>0</v>
      </c>
      <c r="Q28" s="67">
        <f t="shared" si="1"/>
        <v>0</v>
      </c>
      <c r="R28" s="76">
        <f>'[1]Oct-19 '!I29</f>
        <v>0</v>
      </c>
      <c r="S28" s="77">
        <f>'[1]Oct-19 '!Q29</f>
        <v>0</v>
      </c>
      <c r="T28" s="69" t="e">
        <f t="shared" si="2"/>
        <v>#DIV/0!</v>
      </c>
      <c r="U28" s="33">
        <f t="shared" si="3"/>
        <v>0</v>
      </c>
      <c r="V28" s="57">
        <f t="shared" si="4"/>
        <v>0</v>
      </c>
      <c r="W28" s="34">
        <f t="shared" si="5"/>
        <v>0</v>
      </c>
    </row>
    <row r="29" spans="1:23" x14ac:dyDescent="0.25">
      <c r="A29" s="87">
        <v>43765</v>
      </c>
      <c r="B29" s="84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70">
        <f t="shared" si="0"/>
        <v>0</v>
      </c>
      <c r="Q29" s="67">
        <f t="shared" si="1"/>
        <v>0</v>
      </c>
      <c r="R29" s="76">
        <f>'[1]Oct-19 '!I30</f>
        <v>0</v>
      </c>
      <c r="S29" s="77">
        <f>'[1]Oct-19 '!Q30</f>
        <v>0</v>
      </c>
      <c r="T29" s="69" t="e">
        <f t="shared" si="2"/>
        <v>#DIV/0!</v>
      </c>
      <c r="U29" s="33">
        <f t="shared" si="3"/>
        <v>0</v>
      </c>
      <c r="V29" s="57">
        <f t="shared" si="4"/>
        <v>0</v>
      </c>
      <c r="W29" s="34">
        <f t="shared" si="5"/>
        <v>0</v>
      </c>
    </row>
    <row r="30" spans="1:23" x14ac:dyDescent="0.25">
      <c r="A30" s="87">
        <v>43766</v>
      </c>
      <c r="B30" s="84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70">
        <f t="shared" si="0"/>
        <v>0</v>
      </c>
      <c r="Q30" s="67">
        <f t="shared" si="1"/>
        <v>0</v>
      </c>
      <c r="R30" s="76">
        <f>'[1]Oct-19 '!I31</f>
        <v>0</v>
      </c>
      <c r="S30" s="77">
        <f>'[1]Oct-19 '!Q31</f>
        <v>0</v>
      </c>
      <c r="T30" s="69" t="e">
        <f t="shared" si="2"/>
        <v>#DIV/0!</v>
      </c>
      <c r="U30" s="33">
        <f t="shared" si="3"/>
        <v>0</v>
      </c>
      <c r="V30" s="57">
        <f t="shared" si="4"/>
        <v>0</v>
      </c>
      <c r="W30" s="34">
        <f t="shared" si="5"/>
        <v>0</v>
      </c>
    </row>
    <row r="31" spans="1:23" x14ac:dyDescent="0.25">
      <c r="A31" s="87">
        <v>43767</v>
      </c>
      <c r="B31" s="84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70">
        <f t="shared" si="0"/>
        <v>0</v>
      </c>
      <c r="Q31" s="67">
        <f t="shared" si="1"/>
        <v>0</v>
      </c>
      <c r="R31" s="76">
        <f>'[1]Oct-19 '!I32</f>
        <v>0</v>
      </c>
      <c r="S31" s="77">
        <f>'[1]Oct-19 '!Q32</f>
        <v>0</v>
      </c>
      <c r="T31" s="69" t="e">
        <f t="shared" si="2"/>
        <v>#DIV/0!</v>
      </c>
      <c r="U31" s="33">
        <f t="shared" si="3"/>
        <v>0</v>
      </c>
      <c r="V31" s="57">
        <f t="shared" si="4"/>
        <v>0</v>
      </c>
      <c r="W31" s="34">
        <f t="shared" si="5"/>
        <v>0</v>
      </c>
    </row>
    <row r="32" spans="1:23" x14ac:dyDescent="0.25">
      <c r="A32" s="87">
        <v>43768</v>
      </c>
      <c r="B32" s="84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70">
        <f t="shared" si="0"/>
        <v>0</v>
      </c>
      <c r="Q32" s="67">
        <f t="shared" si="1"/>
        <v>0</v>
      </c>
      <c r="R32" s="76">
        <f>'[1]Oct-19 '!I33</f>
        <v>0</v>
      </c>
      <c r="S32" s="77">
        <f>'[1]Oct-19 '!Q33</f>
        <v>0</v>
      </c>
      <c r="T32" s="69" t="e">
        <f t="shared" si="2"/>
        <v>#DIV/0!</v>
      </c>
      <c r="U32" s="33">
        <f t="shared" si="3"/>
        <v>0</v>
      </c>
      <c r="V32" s="57">
        <f t="shared" si="4"/>
        <v>0</v>
      </c>
      <c r="W32" s="34">
        <f t="shared" si="5"/>
        <v>0</v>
      </c>
    </row>
    <row r="33" spans="1:23" x14ac:dyDescent="0.25">
      <c r="A33" s="87">
        <v>43769</v>
      </c>
      <c r="B33" s="84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70">
        <f t="shared" si="0"/>
        <v>0</v>
      </c>
      <c r="Q33" s="67">
        <f t="shared" si="1"/>
        <v>0</v>
      </c>
      <c r="R33" s="76">
        <f>'[1]Oct-19 '!I34</f>
        <v>0</v>
      </c>
      <c r="S33" s="77">
        <f>'[1]Oct-19 '!Q34</f>
        <v>0</v>
      </c>
      <c r="T33" s="69" t="e">
        <f t="shared" si="2"/>
        <v>#DIV/0!</v>
      </c>
      <c r="U33" s="33">
        <f t="shared" si="3"/>
        <v>0</v>
      </c>
      <c r="V33" s="57">
        <f t="shared" si="4"/>
        <v>0</v>
      </c>
      <c r="W33" s="62">
        <f t="shared" si="5"/>
        <v>0</v>
      </c>
    </row>
    <row r="34" spans="1:23" s="24" customFormat="1" ht="16.5" thickBot="1" x14ac:dyDescent="0.3">
      <c r="A34" s="88"/>
      <c r="B34" s="86">
        <f>SUM(B3:B33)</f>
        <v>4435</v>
      </c>
      <c r="C34" s="64">
        <f t="shared" ref="C34:O34" si="6">SUM(C3:C33)</f>
        <v>4071395</v>
      </c>
      <c r="D34" s="64">
        <f t="shared" si="6"/>
        <v>949</v>
      </c>
      <c r="E34" s="64">
        <f t="shared" si="6"/>
        <v>1111440</v>
      </c>
      <c r="F34" s="64">
        <f t="shared" si="6"/>
        <v>2017</v>
      </c>
      <c r="G34" s="64">
        <f t="shared" si="6"/>
        <v>1339935</v>
      </c>
      <c r="H34" s="64">
        <f>SUM(H3:H33)</f>
        <v>913</v>
      </c>
      <c r="I34" s="64">
        <f>SUM(I3:I33)</f>
        <v>576560</v>
      </c>
      <c r="J34" s="64">
        <f t="shared" si="6"/>
        <v>1329</v>
      </c>
      <c r="K34" s="64">
        <f t="shared" si="6"/>
        <v>855570</v>
      </c>
      <c r="L34" s="64">
        <f>SUM(L3:L33)</f>
        <v>881</v>
      </c>
      <c r="M34" s="64">
        <f>SUM(M3:M33)</f>
        <v>495350</v>
      </c>
      <c r="N34" s="64">
        <f t="shared" si="6"/>
        <v>1</v>
      </c>
      <c r="O34" s="64">
        <f t="shared" si="6"/>
        <v>390</v>
      </c>
      <c r="P34" s="72">
        <f>SUM(P3:P33)</f>
        <v>10525</v>
      </c>
      <c r="Q34" s="68">
        <f>SUM(Q3:Q33)</f>
        <v>8450640</v>
      </c>
      <c r="R34" s="36">
        <f>SUM(R3:R33)</f>
        <v>3773</v>
      </c>
      <c r="S34" s="35">
        <f>SUM(S3:S33)</f>
        <v>18102</v>
      </c>
      <c r="T34" s="37">
        <f>IFERROR((R34/S34),0)</f>
        <v>0.20843000773395204</v>
      </c>
      <c r="U34" s="36">
        <f t="shared" ref="U34" si="7">IFERROR((Q34/R34),0)</f>
        <v>2239.7667638483963</v>
      </c>
      <c r="V34" s="58">
        <f t="shared" ref="V34" si="8">IFERROR((P34/R34),0)</f>
        <v>2.7895573813941161</v>
      </c>
      <c r="W34" s="38">
        <f t="shared" si="5"/>
        <v>802.91116389548688</v>
      </c>
    </row>
    <row r="35" spans="1:23" x14ac:dyDescent="0.25">
      <c r="S35" s="32"/>
    </row>
    <row r="36" spans="1:23" x14ac:dyDescent="0.25">
      <c r="S36" s="32"/>
    </row>
  </sheetData>
  <mergeCells count="15">
    <mergeCell ref="W1:W2"/>
    <mergeCell ref="A1:A2"/>
    <mergeCell ref="D1:E1"/>
    <mergeCell ref="F1:G1"/>
    <mergeCell ref="H1:I1"/>
    <mergeCell ref="R1:R2"/>
    <mergeCell ref="P1:Q1"/>
    <mergeCell ref="N1:O1"/>
    <mergeCell ref="L1:M1"/>
    <mergeCell ref="T1:T2"/>
    <mergeCell ref="U1:U2"/>
    <mergeCell ref="V1:V2"/>
    <mergeCell ref="J1:K1"/>
    <mergeCell ref="B1:C1"/>
    <mergeCell ref="S1:S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7" workbookViewId="0">
      <selection activeCell="E32" sqref="E32"/>
    </sheetView>
  </sheetViews>
  <sheetFormatPr defaultColWidth="9.140625" defaultRowHeight="15" x14ac:dyDescent="0.25"/>
  <cols>
    <col min="1" max="1" width="1.140625" style="10" customWidth="1"/>
    <col min="2" max="2" width="9.7109375" style="11" bestFit="1" customWidth="1"/>
    <col min="3" max="3" width="9.140625" style="10"/>
    <col min="4" max="10" width="13" style="10" customWidth="1"/>
    <col min="11" max="11" width="3" style="10" bestFit="1" customWidth="1"/>
    <col min="12" max="12" width="9.140625" style="11"/>
    <col min="13" max="16384" width="9.140625" style="10"/>
  </cols>
  <sheetData>
    <row r="1" spans="1:12" ht="6" customHeight="1" x14ac:dyDescent="0.25">
      <c r="B1" s="10"/>
    </row>
    <row r="2" spans="1:12" ht="18.75" x14ac:dyDescent="0.3">
      <c r="B2" s="113" t="s">
        <v>13</v>
      </c>
      <c r="C2" s="114"/>
      <c r="D2" s="114"/>
      <c r="E2" s="114"/>
      <c r="F2" s="114"/>
      <c r="G2" s="114"/>
      <c r="H2" s="114"/>
      <c r="I2" s="115"/>
    </row>
    <row r="3" spans="1:12" ht="15.75" x14ac:dyDescent="0.25">
      <c r="B3" s="116" t="s">
        <v>31</v>
      </c>
      <c r="C3" s="117"/>
      <c r="D3" s="117"/>
      <c r="E3" s="117"/>
      <c r="F3" s="117"/>
      <c r="G3" s="117"/>
      <c r="H3" s="117"/>
      <c r="I3" s="118"/>
    </row>
    <row r="4" spans="1:12" ht="15.75" x14ac:dyDescent="0.25">
      <c r="B4" s="123" t="s">
        <v>0</v>
      </c>
      <c r="C4" s="124"/>
      <c r="D4" s="14" t="s">
        <v>1</v>
      </c>
      <c r="E4" s="15" t="s">
        <v>2</v>
      </c>
      <c r="F4" s="14" t="s">
        <v>3</v>
      </c>
      <c r="G4" s="14" t="s">
        <v>4</v>
      </c>
      <c r="H4" s="15" t="s">
        <v>11</v>
      </c>
      <c r="I4" s="14" t="s">
        <v>12</v>
      </c>
    </row>
    <row r="5" spans="1:12" ht="21" customHeight="1" x14ac:dyDescent="0.25">
      <c r="B5" s="119" t="s">
        <v>5</v>
      </c>
      <c r="C5" s="120"/>
      <c r="D5" s="5">
        <v>7039</v>
      </c>
      <c r="E5" s="5">
        <v>6888110</v>
      </c>
      <c r="F5" s="6">
        <f t="shared" ref="F5:F10" si="0">D5/$D$10</f>
        <v>0.41139684395090592</v>
      </c>
      <c r="G5" s="6">
        <f t="shared" ref="G5:G10" si="1">E5/$E$10</f>
        <v>0.43486970531860897</v>
      </c>
      <c r="H5" s="7">
        <f t="shared" ref="H5:I10" si="2">D5/7</f>
        <v>1005.5714285714286</v>
      </c>
      <c r="I5" s="7">
        <f t="shared" si="2"/>
        <v>984015.71428571432</v>
      </c>
      <c r="J5" s="12"/>
      <c r="K5" s="13"/>
      <c r="L5" s="19"/>
    </row>
    <row r="6" spans="1:12" ht="21" customHeight="1" x14ac:dyDescent="0.25">
      <c r="A6" s="10" t="s">
        <v>40</v>
      </c>
      <c r="B6" s="119" t="s">
        <v>6</v>
      </c>
      <c r="C6" s="120"/>
      <c r="D6" s="5">
        <v>3598</v>
      </c>
      <c r="E6" s="5">
        <v>4112120</v>
      </c>
      <c r="F6" s="6">
        <f t="shared" si="0"/>
        <v>0.21028638223261251</v>
      </c>
      <c r="G6" s="6">
        <f t="shared" si="1"/>
        <v>0.25961205797160009</v>
      </c>
      <c r="H6" s="7">
        <f t="shared" si="2"/>
        <v>514</v>
      </c>
      <c r="I6" s="7">
        <f t="shared" si="2"/>
        <v>587445.71428571432</v>
      </c>
    </row>
    <row r="7" spans="1:12" ht="21" customHeight="1" x14ac:dyDescent="0.25">
      <c r="B7" s="119" t="s">
        <v>7</v>
      </c>
      <c r="C7" s="120"/>
      <c r="D7" s="5">
        <v>3262</v>
      </c>
      <c r="E7" s="5">
        <v>2405080</v>
      </c>
      <c r="F7" s="6">
        <f t="shared" si="0"/>
        <v>0.19064874342489771</v>
      </c>
      <c r="G7" s="6">
        <f t="shared" si="1"/>
        <v>0.15184084326000602</v>
      </c>
      <c r="H7" s="7">
        <f t="shared" si="2"/>
        <v>466</v>
      </c>
      <c r="I7" s="7">
        <f t="shared" si="2"/>
        <v>343582.85714285716</v>
      </c>
    </row>
    <row r="8" spans="1:12" ht="21" customHeight="1" x14ac:dyDescent="0.25">
      <c r="B8" s="119" t="s">
        <v>10</v>
      </c>
      <c r="C8" s="120"/>
      <c r="D8" s="5">
        <v>3176</v>
      </c>
      <c r="E8" s="5">
        <v>2414120</v>
      </c>
      <c r="F8" s="6">
        <f t="shared" si="0"/>
        <v>0.18562244301578024</v>
      </c>
      <c r="G8" s="6">
        <f t="shared" si="1"/>
        <v>0.15241156906666128</v>
      </c>
      <c r="H8" s="7">
        <f t="shared" si="2"/>
        <v>453.71428571428572</v>
      </c>
      <c r="I8" s="7">
        <f t="shared" si="2"/>
        <v>344874.28571428574</v>
      </c>
    </row>
    <row r="9" spans="1:12" ht="21" customHeight="1" x14ac:dyDescent="0.25">
      <c r="B9" s="119" t="s">
        <v>9</v>
      </c>
      <c r="C9" s="120"/>
      <c r="D9" s="5">
        <v>35</v>
      </c>
      <c r="E9" s="5">
        <v>20050</v>
      </c>
      <c r="F9" s="6">
        <f t="shared" si="0"/>
        <v>2.0455873758036236E-3</v>
      </c>
      <c r="G9" s="6">
        <f t="shared" si="1"/>
        <v>1.2658243831236884E-3</v>
      </c>
      <c r="H9" s="7">
        <f t="shared" si="2"/>
        <v>5</v>
      </c>
      <c r="I9" s="7">
        <f t="shared" si="2"/>
        <v>2864.2857142857142</v>
      </c>
    </row>
    <row r="10" spans="1:12" ht="27" customHeight="1" x14ac:dyDescent="0.25">
      <c r="B10" s="121" t="s">
        <v>8</v>
      </c>
      <c r="C10" s="122"/>
      <c r="D10" s="16">
        <f>SUM(D5:D9)</f>
        <v>17110</v>
      </c>
      <c r="E10" s="16">
        <f>SUM(E5:E9)</f>
        <v>15839480</v>
      </c>
      <c r="F10" s="17">
        <f t="shared" si="0"/>
        <v>1</v>
      </c>
      <c r="G10" s="17">
        <f t="shared" si="1"/>
        <v>1</v>
      </c>
      <c r="H10" s="18">
        <f t="shared" si="2"/>
        <v>2444.2857142857142</v>
      </c>
      <c r="I10" s="18">
        <f t="shared" si="2"/>
        <v>2262782.8571428573</v>
      </c>
    </row>
    <row r="11" spans="1:12" x14ac:dyDescent="0.25">
      <c r="B11" s="10"/>
    </row>
    <row r="12" spans="1:12" ht="18.75" x14ac:dyDescent="0.3">
      <c r="B12" s="113" t="s">
        <v>13</v>
      </c>
      <c r="C12" s="114"/>
      <c r="D12" s="114"/>
      <c r="E12" s="114"/>
      <c r="F12" s="114"/>
      <c r="G12" s="114"/>
      <c r="H12" s="114"/>
      <c r="I12" s="115"/>
    </row>
    <row r="13" spans="1:12" ht="15.75" x14ac:dyDescent="0.25">
      <c r="B13" s="116" t="s">
        <v>32</v>
      </c>
      <c r="C13" s="117"/>
      <c r="D13" s="117"/>
      <c r="E13" s="117"/>
      <c r="F13" s="117"/>
      <c r="G13" s="117"/>
      <c r="H13" s="117"/>
      <c r="I13" s="118"/>
    </row>
    <row r="14" spans="1:12" ht="15.75" customHeight="1" x14ac:dyDescent="0.25">
      <c r="B14" s="123" t="s">
        <v>0</v>
      </c>
      <c r="C14" s="124"/>
      <c r="D14" s="14" t="s">
        <v>1</v>
      </c>
      <c r="E14" s="15" t="s">
        <v>2</v>
      </c>
      <c r="F14" s="14" t="s">
        <v>3</v>
      </c>
      <c r="G14" s="14" t="s">
        <v>4</v>
      </c>
      <c r="H14" s="15" t="s">
        <v>11</v>
      </c>
      <c r="I14" s="14" t="s">
        <v>12</v>
      </c>
    </row>
    <row r="15" spans="1:12" ht="21" customHeight="1" x14ac:dyDescent="0.25">
      <c r="B15" s="119" t="s">
        <v>5</v>
      </c>
      <c r="C15" s="120"/>
      <c r="D15" s="5">
        <v>10021</v>
      </c>
      <c r="E15" s="5">
        <v>11071890</v>
      </c>
      <c r="F15" s="6">
        <f t="shared" ref="F15:F20" si="3">D15/$D$20</f>
        <v>0.37622015317615259</v>
      </c>
      <c r="G15" s="6">
        <f t="shared" ref="G15:G20" si="4">E15/$E$20</f>
        <v>0.42517962404715731</v>
      </c>
      <c r="H15" s="7">
        <f t="shared" ref="H15:I20" si="5">D15/21</f>
        <v>477.1904761904762</v>
      </c>
      <c r="I15" s="7">
        <f t="shared" si="5"/>
        <v>527232.85714285716</v>
      </c>
      <c r="J15" s="12">
        <f ca="1">TODAY()-1</f>
        <v>43753</v>
      </c>
      <c r="K15" s="13">
        <f ca="1">DAY(J15)</f>
        <v>15</v>
      </c>
    </row>
    <row r="16" spans="1:12" ht="21" customHeight="1" x14ac:dyDescent="0.25">
      <c r="B16" s="119" t="s">
        <v>6</v>
      </c>
      <c r="C16" s="120"/>
      <c r="D16" s="5">
        <v>4689</v>
      </c>
      <c r="E16" s="5">
        <v>5209710</v>
      </c>
      <c r="F16" s="6">
        <f t="shared" si="3"/>
        <v>0.17603994593782851</v>
      </c>
      <c r="G16" s="6">
        <f t="shared" si="4"/>
        <v>0.2000618267698393</v>
      </c>
      <c r="H16" s="7">
        <f t="shared" si="5"/>
        <v>223.28571428571428</v>
      </c>
      <c r="I16" s="7">
        <f t="shared" si="5"/>
        <v>248081.42857142858</v>
      </c>
    </row>
    <row r="17" spans="2:9" ht="21" customHeight="1" x14ac:dyDescent="0.25">
      <c r="B17" s="119" t="s">
        <v>7</v>
      </c>
      <c r="C17" s="120"/>
      <c r="D17" s="5">
        <v>6744</v>
      </c>
      <c r="E17" s="5">
        <v>5657760</v>
      </c>
      <c r="F17" s="6">
        <f t="shared" si="3"/>
        <v>0.25319116984532214</v>
      </c>
      <c r="G17" s="6">
        <f t="shared" si="4"/>
        <v>0.21726771759374819</v>
      </c>
      <c r="H17" s="7">
        <f t="shared" si="5"/>
        <v>321.14285714285717</v>
      </c>
      <c r="I17" s="7">
        <f t="shared" si="5"/>
        <v>269417.14285714284</v>
      </c>
    </row>
    <row r="18" spans="2:9" ht="21" customHeight="1" x14ac:dyDescent="0.25">
      <c r="B18" s="119" t="s">
        <v>10</v>
      </c>
      <c r="C18" s="120"/>
      <c r="D18" s="5">
        <v>5123</v>
      </c>
      <c r="E18" s="5">
        <v>4069330</v>
      </c>
      <c r="F18" s="6">
        <f t="shared" si="3"/>
        <v>0.19233368373629675</v>
      </c>
      <c r="G18" s="6">
        <f t="shared" si="4"/>
        <v>0.15626927286342429</v>
      </c>
      <c r="H18" s="7">
        <f t="shared" si="5"/>
        <v>243.95238095238096</v>
      </c>
      <c r="I18" s="7">
        <f t="shared" si="5"/>
        <v>193777.61904761905</v>
      </c>
    </row>
    <row r="19" spans="2:9" ht="21" customHeight="1" x14ac:dyDescent="0.25">
      <c r="B19" s="119" t="s">
        <v>9</v>
      </c>
      <c r="C19" s="120"/>
      <c r="D19" s="5">
        <v>59</v>
      </c>
      <c r="E19" s="5">
        <v>31810</v>
      </c>
      <c r="F19" s="6">
        <f t="shared" si="3"/>
        <v>2.2150473044000602E-3</v>
      </c>
      <c r="G19" s="6">
        <f t="shared" si="4"/>
        <v>1.2215587258309173E-3</v>
      </c>
      <c r="H19" s="7">
        <f t="shared" si="5"/>
        <v>2.8095238095238093</v>
      </c>
      <c r="I19" s="7">
        <f t="shared" si="5"/>
        <v>1514.7619047619048</v>
      </c>
    </row>
    <row r="20" spans="2:9" ht="27" customHeight="1" x14ac:dyDescent="0.25">
      <c r="B20" s="121" t="s">
        <v>8</v>
      </c>
      <c r="C20" s="122"/>
      <c r="D20" s="16">
        <f>SUM(D15:D19)</f>
        <v>26636</v>
      </c>
      <c r="E20" s="16">
        <f>SUM(E15:E19)</f>
        <v>26040500</v>
      </c>
      <c r="F20" s="17">
        <f t="shared" si="3"/>
        <v>1</v>
      </c>
      <c r="G20" s="17">
        <f t="shared" si="4"/>
        <v>1</v>
      </c>
      <c r="H20" s="18">
        <f t="shared" si="5"/>
        <v>1268.3809523809523</v>
      </c>
      <c r="I20" s="18">
        <f t="shared" si="5"/>
        <v>1240023.8095238095</v>
      </c>
    </row>
    <row r="21" spans="2:9" x14ac:dyDescent="0.25">
      <c r="B21" s="10"/>
    </row>
    <row r="22" spans="2:9" ht="18.75" x14ac:dyDescent="0.3">
      <c r="B22" s="113" t="s">
        <v>13</v>
      </c>
      <c r="C22" s="114"/>
      <c r="D22" s="114"/>
      <c r="E22" s="114"/>
      <c r="F22" s="114"/>
      <c r="G22" s="114"/>
      <c r="H22" s="114"/>
      <c r="I22" s="115"/>
    </row>
    <row r="23" spans="2:9" ht="15.75" x14ac:dyDescent="0.25">
      <c r="B23" s="116" t="s">
        <v>33</v>
      </c>
      <c r="C23" s="117"/>
      <c r="D23" s="117"/>
      <c r="E23" s="117"/>
      <c r="F23" s="117"/>
      <c r="G23" s="117"/>
      <c r="H23" s="117"/>
      <c r="I23" s="118"/>
    </row>
    <row r="24" spans="2:9" ht="15.75" customHeight="1" x14ac:dyDescent="0.25">
      <c r="B24" s="123" t="s">
        <v>0</v>
      </c>
      <c r="C24" s="124"/>
      <c r="D24" s="14" t="s">
        <v>1</v>
      </c>
      <c r="E24" s="15" t="s">
        <v>2</v>
      </c>
      <c r="F24" s="14" t="s">
        <v>3</v>
      </c>
      <c r="G24" s="14" t="s">
        <v>4</v>
      </c>
      <c r="H24" s="15" t="s">
        <v>11</v>
      </c>
      <c r="I24" s="14" t="s">
        <v>12</v>
      </c>
    </row>
    <row r="25" spans="2:9" ht="21" customHeight="1" x14ac:dyDescent="0.25">
      <c r="B25" s="119" t="s">
        <v>5</v>
      </c>
      <c r="C25" s="120"/>
      <c r="D25" s="5">
        <f t="shared" ref="D25:E29" si="6">SUM(D5,D15)</f>
        <v>17060</v>
      </c>
      <c r="E25" s="5">
        <f t="shared" si="6"/>
        <v>17960000</v>
      </c>
      <c r="F25" s="6">
        <f t="shared" ref="F25:F30" si="7">D25/$D$30</f>
        <v>0.38997851232112651</v>
      </c>
      <c r="G25" s="6">
        <f t="shared" ref="G25:G30" si="8">E25/$E$30</f>
        <v>0.42884452189327693</v>
      </c>
      <c r="H25" s="7">
        <f t="shared" ref="H25:I30" si="9">D25/28</f>
        <v>609.28571428571433</v>
      </c>
      <c r="I25" s="7">
        <f t="shared" si="9"/>
        <v>641428.57142857148</v>
      </c>
    </row>
    <row r="26" spans="2:9" ht="21" customHeight="1" x14ac:dyDescent="0.25">
      <c r="B26" s="119" t="s">
        <v>6</v>
      </c>
      <c r="C26" s="120"/>
      <c r="D26" s="5">
        <f t="shared" si="6"/>
        <v>8287</v>
      </c>
      <c r="E26" s="5">
        <f t="shared" si="6"/>
        <v>9321830</v>
      </c>
      <c r="F26" s="6">
        <f t="shared" si="7"/>
        <v>0.18943446257943583</v>
      </c>
      <c r="G26" s="6">
        <f t="shared" si="8"/>
        <v>0.22258439473944353</v>
      </c>
      <c r="H26" s="7">
        <f t="shared" si="9"/>
        <v>295.96428571428572</v>
      </c>
      <c r="I26" s="7">
        <f t="shared" si="9"/>
        <v>332922.5</v>
      </c>
    </row>
    <row r="27" spans="2:9" ht="21" customHeight="1" x14ac:dyDescent="0.25">
      <c r="B27" s="119" t="s">
        <v>7</v>
      </c>
      <c r="C27" s="120"/>
      <c r="D27" s="5">
        <f t="shared" si="6"/>
        <v>10006</v>
      </c>
      <c r="E27" s="5">
        <f t="shared" si="6"/>
        <v>8062840</v>
      </c>
      <c r="F27" s="6">
        <f t="shared" si="7"/>
        <v>0.22872948383852237</v>
      </c>
      <c r="G27" s="6">
        <f t="shared" si="8"/>
        <v>0.19252253702126887</v>
      </c>
      <c r="H27" s="7">
        <f t="shared" si="9"/>
        <v>357.35714285714283</v>
      </c>
      <c r="I27" s="7">
        <f t="shared" si="9"/>
        <v>287958.57142857142</v>
      </c>
    </row>
    <row r="28" spans="2:9" ht="21" customHeight="1" x14ac:dyDescent="0.25">
      <c r="B28" s="119" t="s">
        <v>10</v>
      </c>
      <c r="C28" s="120"/>
      <c r="D28" s="5">
        <f t="shared" si="6"/>
        <v>8299</v>
      </c>
      <c r="E28" s="5">
        <f t="shared" si="6"/>
        <v>6483450</v>
      </c>
      <c r="F28" s="6">
        <f t="shared" si="7"/>
        <v>0.18970877337356559</v>
      </c>
      <c r="G28" s="6">
        <f t="shared" si="8"/>
        <v>0.15481024585016517</v>
      </c>
      <c r="H28" s="7">
        <f t="shared" si="9"/>
        <v>296.39285714285717</v>
      </c>
      <c r="I28" s="7">
        <f t="shared" si="9"/>
        <v>231551.78571428571</v>
      </c>
    </row>
    <row r="29" spans="2:9" ht="21" customHeight="1" x14ac:dyDescent="0.25">
      <c r="B29" s="119" t="s">
        <v>9</v>
      </c>
      <c r="C29" s="120"/>
      <c r="D29" s="5">
        <f t="shared" si="6"/>
        <v>94</v>
      </c>
      <c r="E29" s="5">
        <f t="shared" si="6"/>
        <v>51860</v>
      </c>
      <c r="F29" s="6">
        <f t="shared" si="7"/>
        <v>2.1487678873497004E-3</v>
      </c>
      <c r="G29" s="6">
        <f t="shared" si="8"/>
        <v>1.2383004958455091E-3</v>
      </c>
      <c r="H29" s="7">
        <f t="shared" si="9"/>
        <v>3.3571428571428572</v>
      </c>
      <c r="I29" s="7">
        <f t="shared" si="9"/>
        <v>1852.1428571428571</v>
      </c>
    </row>
    <row r="30" spans="2:9" ht="27" customHeight="1" x14ac:dyDescent="0.25">
      <c r="B30" s="121" t="s">
        <v>8</v>
      </c>
      <c r="C30" s="122"/>
      <c r="D30" s="16">
        <f>SUM(D25:D29)</f>
        <v>43746</v>
      </c>
      <c r="E30" s="16">
        <f>SUM(E25:E29)</f>
        <v>41879980</v>
      </c>
      <c r="F30" s="17">
        <f t="shared" si="7"/>
        <v>1</v>
      </c>
      <c r="G30" s="17">
        <f t="shared" si="8"/>
        <v>1</v>
      </c>
      <c r="H30" s="18">
        <f t="shared" si="9"/>
        <v>1562.3571428571429</v>
      </c>
      <c r="I30" s="18">
        <f t="shared" si="9"/>
        <v>1495713.5714285714</v>
      </c>
    </row>
  </sheetData>
  <mergeCells count="27">
    <mergeCell ref="B9:C9"/>
    <mergeCell ref="B10:C10"/>
    <mergeCell ref="B4:C4"/>
    <mergeCell ref="B5:C5"/>
    <mergeCell ref="B6:C6"/>
    <mergeCell ref="B7:C7"/>
    <mergeCell ref="B26:C26"/>
    <mergeCell ref="B27:C27"/>
    <mergeCell ref="B28:C28"/>
    <mergeCell ref="B29:C29"/>
    <mergeCell ref="B30:C30"/>
    <mergeCell ref="B12:I12"/>
    <mergeCell ref="B13:I13"/>
    <mergeCell ref="B2:I2"/>
    <mergeCell ref="B3:I3"/>
    <mergeCell ref="B25:C25"/>
    <mergeCell ref="B18:C18"/>
    <mergeCell ref="B19:C19"/>
    <mergeCell ref="B20:C20"/>
    <mergeCell ref="B24:C24"/>
    <mergeCell ref="B22:I22"/>
    <mergeCell ref="B23:I23"/>
    <mergeCell ref="B14:C14"/>
    <mergeCell ref="B15:C15"/>
    <mergeCell ref="B16:C16"/>
    <mergeCell ref="B17:C1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Snapshot</vt:lpstr>
      <vt:lpstr>Data</vt:lpstr>
      <vt:lpstr>Sheet2</vt:lpstr>
      <vt:lpstr>Snapshot!Print_Area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Outfitters</dc:creator>
  <cp:lastModifiedBy>Outfitters</cp:lastModifiedBy>
  <cp:lastPrinted>2019-10-14T11:14:17Z</cp:lastPrinted>
  <dcterms:created xsi:type="dcterms:W3CDTF">2018-08-06T14:46:20Z</dcterms:created>
  <dcterms:modified xsi:type="dcterms:W3CDTF">2019-10-16T07:12:00Z</dcterms:modified>
</cp:coreProperties>
</file>