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4.xml" ContentType="application/vnd.openxmlformats-officedocument.themeOverride+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Abhay Kumar\Documents\AlmaBetter\yt\Excel\Cryptocurrency Dashboard\"/>
    </mc:Choice>
  </mc:AlternateContent>
  <xr:revisionPtr revIDLastSave="0" documentId="13_ncr:1_{07DD6A79-AD66-44DC-9DE4-D0972A95584C}" xr6:coauthVersionLast="47" xr6:coauthVersionMax="47" xr10:uidLastSave="{00000000-0000-0000-0000-000000000000}"/>
  <bookViews>
    <workbookView xWindow="-108" yWindow="-108" windowWidth="23256" windowHeight="12456" xr2:uid="{A8542A1D-552E-4E4F-9741-D33E3F18C2ED}"/>
  </bookViews>
  <sheets>
    <sheet name="DASHBOARD" sheetId="1" r:id="rId1"/>
    <sheet name="Processing" sheetId="2" r:id="rId2"/>
    <sheet name="Control" sheetId="4" r:id="rId3"/>
    <sheet name="Data" sheetId="5" r:id="rId4"/>
    <sheet name="Resources" sheetId="3" state="hidden" r:id="rId5"/>
  </sheets>
  <definedNames>
    <definedName name="mydata">Data!$A$2:$U$38</definedName>
    <definedName name="Slicer_Name_Month">#N/A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2" l="1"/>
  <c r="J2" i="2"/>
  <c r="D13" i="2"/>
  <c r="D23" i="2"/>
  <c r="D16" i="2"/>
  <c r="B5" i="2"/>
  <c r="D21" i="2"/>
  <c r="D24" i="2"/>
  <c r="D15" i="2"/>
  <c r="D18" i="2"/>
  <c r="H6" i="2"/>
  <c r="E6" i="2"/>
  <c r="D19" i="2"/>
  <c r="D20" i="2"/>
  <c r="D17" i="2"/>
  <c r="D22" i="2"/>
  <c r="D14" i="2"/>
  <c r="B8" i="2"/>
  <c r="H7" i="2"/>
  <c r="H5" i="2"/>
  <c r="E5" i="2"/>
  <c r="B6" i="2"/>
  <c r="E7" i="2"/>
  <c r="B7" i="2"/>
  <c r="B9" i="2"/>
  <c r="B28" i="2" l="1"/>
  <c r="H52" i="2"/>
  <c r="D25" i="2"/>
  <c r="K71" i="2" a="1"/>
  <c r="K71" i="2" s="1"/>
  <c r="R71" i="2" a="1"/>
  <c r="R71" i="2" s="1"/>
  <c r="X71" i="2" a="1"/>
  <c r="X71" i="2" s="1"/>
  <c r="L71" i="2" a="1"/>
  <c r="L71" i="2" s="1"/>
  <c r="S71" i="2" a="1"/>
  <c r="S71" i="2" s="1"/>
  <c r="M71" i="2" a="1"/>
  <c r="M71" i="2" s="1"/>
  <c r="O71" i="2" a="1"/>
  <c r="O71" i="2" s="1"/>
  <c r="W71" i="2" a="1"/>
  <c r="W71" i="2" s="1"/>
  <c r="Q71" i="2" a="1"/>
  <c r="Q71" i="2" s="1"/>
  <c r="N71" i="2" a="1"/>
  <c r="N71" i="2" s="1"/>
  <c r="T71" i="2" a="1"/>
  <c r="T71" i="2" s="1"/>
  <c r="U71" i="2" a="1"/>
  <c r="U71" i="2" s="1"/>
  <c r="P71" i="2" a="1"/>
  <c r="P71" i="2" s="1"/>
  <c r="V71" i="2" a="1"/>
  <c r="V71" i="2" s="1"/>
  <c r="T76" i="2" a="1"/>
  <c r="T76" i="2" s="1"/>
  <c r="L76" i="2" a="1"/>
  <c r="L76" i="2" s="1"/>
  <c r="S76" i="2" a="1"/>
  <c r="S76" i="2" s="1"/>
  <c r="N76" i="2" a="1"/>
  <c r="N76" i="2" s="1"/>
  <c r="U76" i="2" a="1"/>
  <c r="U76" i="2" s="1"/>
  <c r="Q76" i="2" a="1"/>
  <c r="Q76" i="2" s="1"/>
  <c r="O76" i="2" a="1"/>
  <c r="O76" i="2" s="1"/>
  <c r="P76" i="2" a="1"/>
  <c r="P76" i="2" s="1"/>
  <c r="V76" i="2" a="1"/>
  <c r="V76" i="2" s="1"/>
  <c r="W76" i="2" a="1"/>
  <c r="W76" i="2" s="1"/>
  <c r="R76" i="2" a="1"/>
  <c r="R76" i="2" s="1"/>
  <c r="K76" i="2" a="1"/>
  <c r="K76" i="2" s="1"/>
  <c r="X76" i="2" a="1"/>
  <c r="X76" i="2" s="1"/>
  <c r="M76" i="2" a="1"/>
  <c r="M76" i="2" s="1"/>
  <c r="L70" i="2" a="1"/>
  <c r="L70" i="2" s="1"/>
  <c r="R70" i="2" a="1"/>
  <c r="R70" i="2" s="1"/>
  <c r="W70" i="2" a="1"/>
  <c r="W70" i="2" s="1"/>
  <c r="M70" i="2" a="1"/>
  <c r="M70" i="2" s="1"/>
  <c r="S70" i="2" a="1"/>
  <c r="S70" i="2" s="1"/>
  <c r="T70" i="2" a="1"/>
  <c r="T70" i="2" s="1"/>
  <c r="N70" i="2" a="1"/>
  <c r="N70" i="2" s="1"/>
  <c r="U70" i="2" a="1"/>
  <c r="U70" i="2" s="1"/>
  <c r="O70" i="2" a="1"/>
  <c r="O70" i="2" s="1"/>
  <c r="K70" i="2" a="1"/>
  <c r="K70" i="2" s="1"/>
  <c r="P70" i="2" a="1"/>
  <c r="P70" i="2" s="1"/>
  <c r="V70" i="2" a="1"/>
  <c r="V70" i="2" s="1"/>
  <c r="Q70" i="2" a="1"/>
  <c r="Q70" i="2" s="1"/>
  <c r="X70" i="2" a="1"/>
  <c r="X70" i="2" s="1"/>
  <c r="M69" i="2" a="1"/>
  <c r="M69" i="2" s="1"/>
  <c r="N69" i="2" a="1"/>
  <c r="N69" i="2" s="1"/>
  <c r="T69" i="2" a="1"/>
  <c r="T69" i="2" s="1"/>
  <c r="K69" i="2" a="1"/>
  <c r="K69" i="2" s="1"/>
  <c r="O69" i="2" a="1"/>
  <c r="O69" i="2" s="1"/>
  <c r="U69" i="2" a="1"/>
  <c r="U69" i="2" s="1"/>
  <c r="P69" i="2" a="1"/>
  <c r="P69" i="2" s="1"/>
  <c r="X69" i="2" a="1"/>
  <c r="X69" i="2" s="1"/>
  <c r="S69" i="2" a="1"/>
  <c r="S69" i="2" s="1"/>
  <c r="V69" i="2" a="1"/>
  <c r="V69" i="2" s="1"/>
  <c r="W69" i="2" a="1"/>
  <c r="W69" i="2" s="1"/>
  <c r="Q69" i="2" a="1"/>
  <c r="Q69" i="2" s="1"/>
  <c r="R69" i="2" a="1"/>
  <c r="R69" i="2" s="1"/>
  <c r="L69" i="2" a="1"/>
  <c r="L69" i="2" s="1"/>
  <c r="Q72" i="2" a="1"/>
  <c r="Q72" i="2" s="1"/>
  <c r="W72" i="2" a="1"/>
  <c r="W72" i="2" s="1"/>
  <c r="T72" i="2" a="1"/>
  <c r="T72" i="2" s="1"/>
  <c r="K72" i="2" a="1"/>
  <c r="K72" i="2" s="1"/>
  <c r="X72" i="2" a="1"/>
  <c r="X72" i="2" s="1"/>
  <c r="O72" i="2" a="1"/>
  <c r="O72" i="2" s="1"/>
  <c r="V72" i="2" a="1"/>
  <c r="V72" i="2" s="1"/>
  <c r="L72" i="2" a="1"/>
  <c r="L72" i="2" s="1"/>
  <c r="R72" i="2" a="1"/>
  <c r="R72" i="2" s="1"/>
  <c r="M72" i="2" a="1"/>
  <c r="M72" i="2" s="1"/>
  <c r="S72" i="2" a="1"/>
  <c r="S72" i="2" s="1"/>
  <c r="P72" i="2" a="1"/>
  <c r="P72" i="2" s="1"/>
  <c r="N72" i="2" a="1"/>
  <c r="N72" i="2" s="1"/>
  <c r="U72" i="2" a="1"/>
  <c r="U72" i="2" s="1"/>
  <c r="O75" i="2" a="1"/>
  <c r="O75" i="2" s="1"/>
  <c r="U75" i="2" a="1"/>
  <c r="U75" i="2" s="1"/>
  <c r="R75" i="2" a="1"/>
  <c r="R75" i="2" s="1"/>
  <c r="V75" i="2" a="1"/>
  <c r="V75" i="2" s="1"/>
  <c r="K75" i="2" a="1"/>
  <c r="K75" i="2" s="1"/>
  <c r="M75" i="2" a="1"/>
  <c r="M75" i="2" s="1"/>
  <c r="T75" i="2" a="1"/>
  <c r="T75" i="2" s="1"/>
  <c r="P75" i="2" a="1"/>
  <c r="P75" i="2" s="1"/>
  <c r="W75" i="2" a="1"/>
  <c r="W75" i="2" s="1"/>
  <c r="X75" i="2" a="1"/>
  <c r="X75" i="2" s="1"/>
  <c r="N75" i="2" a="1"/>
  <c r="N75" i="2" s="1"/>
  <c r="Q75" i="2" a="1"/>
  <c r="Q75" i="2" s="1"/>
  <c r="L75" i="2" a="1"/>
  <c r="L75" i="2" s="1"/>
  <c r="S75" i="2" a="1"/>
  <c r="S75" i="2" s="1"/>
  <c r="O74" i="2" a="1"/>
  <c r="O74" i="2" s="1"/>
  <c r="N74" i="2" a="1"/>
  <c r="N74" i="2" s="1"/>
  <c r="P74" i="2" a="1"/>
  <c r="P74" i="2" s="1"/>
  <c r="V74" i="2" a="1"/>
  <c r="V74" i="2" s="1"/>
  <c r="Q74" i="2" a="1"/>
  <c r="Q74" i="2" s="1"/>
  <c r="W74" i="2" a="1"/>
  <c r="W74" i="2" s="1"/>
  <c r="L74" i="2" a="1"/>
  <c r="L74" i="2" s="1"/>
  <c r="K74" i="2" a="1"/>
  <c r="K74" i="2" s="1"/>
  <c r="X74" i="2" a="1"/>
  <c r="X74" i="2" s="1"/>
  <c r="R74" i="2" a="1"/>
  <c r="R74" i="2" s="1"/>
  <c r="U74" i="2" a="1"/>
  <c r="U74" i="2" s="1"/>
  <c r="M74" i="2" a="1"/>
  <c r="M74" i="2" s="1"/>
  <c r="S74" i="2" a="1"/>
  <c r="S74" i="2" s="1"/>
  <c r="T74" i="2" a="1"/>
  <c r="T74" i="2" s="1"/>
  <c r="L78" i="2" a="1"/>
  <c r="L78" i="2" s="1"/>
  <c r="R78" i="2" a="1"/>
  <c r="R78" i="2" s="1"/>
  <c r="Q78" i="2" a="1"/>
  <c r="Q78" i="2" s="1"/>
  <c r="X78" i="2" a="1"/>
  <c r="X78" i="2" s="1"/>
  <c r="M78" i="2" a="1"/>
  <c r="M78" i="2" s="1"/>
  <c r="S78" i="2" a="1"/>
  <c r="S78" i="2" s="1"/>
  <c r="O78" i="2" a="1"/>
  <c r="O78" i="2" s="1"/>
  <c r="T78" i="2" a="1"/>
  <c r="T78" i="2" s="1"/>
  <c r="N78" i="2" a="1"/>
  <c r="N78" i="2" s="1"/>
  <c r="U78" i="2" a="1"/>
  <c r="U78" i="2" s="1"/>
  <c r="W78" i="2" a="1"/>
  <c r="W78" i="2" s="1"/>
  <c r="K78" i="2" a="1"/>
  <c r="K78" i="2" s="1"/>
  <c r="P78" i="2" a="1"/>
  <c r="P78" i="2" s="1"/>
  <c r="V78" i="2" a="1"/>
  <c r="V78" i="2" s="1"/>
  <c r="M77" i="2" a="1"/>
  <c r="M77" i="2" s="1"/>
  <c r="P77" i="2" a="1"/>
  <c r="P77" i="2" s="1"/>
  <c r="N77" i="2" a="1"/>
  <c r="N77" i="2" s="1"/>
  <c r="T77" i="2" a="1"/>
  <c r="T77" i="2" s="1"/>
  <c r="R77" i="2" a="1"/>
  <c r="R77" i="2" s="1"/>
  <c r="O77" i="2" a="1"/>
  <c r="O77" i="2" s="1"/>
  <c r="U77" i="2" a="1"/>
  <c r="U77" i="2" s="1"/>
  <c r="W77" i="2" a="1"/>
  <c r="W77" i="2" s="1"/>
  <c r="X77" i="2" a="1"/>
  <c r="X77" i="2" s="1"/>
  <c r="S77" i="2" a="1"/>
  <c r="S77" i="2" s="1"/>
  <c r="V77" i="2" a="1"/>
  <c r="V77" i="2" s="1"/>
  <c r="L77" i="2" a="1"/>
  <c r="L77" i="2" s="1"/>
  <c r="Q77" i="2" a="1"/>
  <c r="Q77" i="2" s="1"/>
  <c r="K77" i="2" a="1"/>
  <c r="K77" i="2" s="1"/>
  <c r="K79" i="2" a="1"/>
  <c r="K79" i="2" s="1"/>
  <c r="L79" i="2" a="1"/>
  <c r="L79" i="2" s="1"/>
  <c r="S79" i="2" a="1"/>
  <c r="S79" i="2" s="1"/>
  <c r="M79" i="2" a="1"/>
  <c r="M79" i="2" s="1"/>
  <c r="N79" i="2" a="1"/>
  <c r="N79" i="2" s="1"/>
  <c r="T79" i="2" a="1"/>
  <c r="T79" i="2" s="1"/>
  <c r="V79" i="2" a="1"/>
  <c r="V79" i="2" s="1"/>
  <c r="O79" i="2" a="1"/>
  <c r="O79" i="2" s="1"/>
  <c r="U79" i="2" a="1"/>
  <c r="U79" i="2" s="1"/>
  <c r="X79" i="2" a="1"/>
  <c r="X79" i="2" s="1"/>
  <c r="P79" i="2" a="1"/>
  <c r="P79" i="2" s="1"/>
  <c r="W79" i="2" a="1"/>
  <c r="W79" i="2" s="1"/>
  <c r="Q79" i="2" a="1"/>
  <c r="Q79" i="2" s="1"/>
  <c r="J79" i="2" a="1"/>
  <c r="J79" i="2" s="1"/>
  <c r="R79" i="2" a="1"/>
  <c r="R79" i="2" s="1"/>
  <c r="P73" i="2" a="1"/>
  <c r="P73" i="2" s="1"/>
  <c r="W73" i="2" a="1"/>
  <c r="W73" i="2" s="1"/>
  <c r="Q73" i="2" a="1"/>
  <c r="Q73" i="2" s="1"/>
  <c r="M73" i="2" a="1"/>
  <c r="M73" i="2" s="1"/>
  <c r="K73" i="2" a="1"/>
  <c r="K73" i="2" s="1"/>
  <c r="R73" i="2" a="1"/>
  <c r="R73" i="2" s="1"/>
  <c r="X73" i="2" a="1"/>
  <c r="X73" i="2" s="1"/>
  <c r="O73" i="2" a="1"/>
  <c r="O73" i="2" s="1"/>
  <c r="L73" i="2" a="1"/>
  <c r="L73" i="2" s="1"/>
  <c r="S73" i="2" a="1"/>
  <c r="S73" i="2" s="1"/>
  <c r="U73" i="2" a="1"/>
  <c r="U73" i="2" s="1"/>
  <c r="N73" i="2" a="1"/>
  <c r="N73" i="2" s="1"/>
  <c r="T73" i="2" a="1"/>
  <c r="T73" i="2" s="1"/>
  <c r="V73" i="2" a="1"/>
  <c r="V73" i="2" s="1"/>
  <c r="T68" i="2" a="1"/>
  <c r="T68" i="2" s="1"/>
  <c r="R68" i="2" a="1"/>
  <c r="R68" i="2" s="1"/>
  <c r="N68" i="2" a="1"/>
  <c r="N68" i="2" s="1"/>
  <c r="U68" i="2" a="1"/>
  <c r="U68" i="2" s="1"/>
  <c r="O68" i="2" a="1"/>
  <c r="O68" i="2" s="1"/>
  <c r="P68" i="2" a="1"/>
  <c r="P68" i="2" s="1"/>
  <c r="V68" i="2" a="1"/>
  <c r="V68" i="2" s="1"/>
  <c r="Q68" i="2" a="1"/>
  <c r="Q68" i="2" s="1"/>
  <c r="L68" i="2" a="1"/>
  <c r="L68" i="2" s="1"/>
  <c r="M68" i="2" a="1"/>
  <c r="M68" i="2" s="1"/>
  <c r="S68" i="2" a="1"/>
  <c r="S68" i="2" s="1"/>
  <c r="W68" i="2" a="1"/>
  <c r="W68" i="2" s="1"/>
  <c r="K68" i="2" a="1"/>
  <c r="K68" i="2" s="1"/>
  <c r="X68" i="2" a="1"/>
  <c r="X68" i="2" s="1"/>
  <c r="J73" i="2" a="1"/>
  <c r="J73" i="2" s="1"/>
  <c r="J76" i="2" a="1"/>
  <c r="J76" i="2" s="1"/>
  <c r="J78" i="2" a="1"/>
  <c r="J78" i="2" s="1"/>
  <c r="J72" i="2" a="1"/>
  <c r="J72" i="2" s="1"/>
  <c r="J70" i="2" a="1"/>
  <c r="J70" i="2" s="1"/>
  <c r="J74" i="2" a="1"/>
  <c r="J74" i="2" s="1"/>
  <c r="J77" i="2" a="1"/>
  <c r="J77" i="2" s="1"/>
  <c r="J68" i="2" a="1"/>
  <c r="J68" i="2" s="1"/>
  <c r="J71" i="2" a="1"/>
  <c r="J71" i="2" s="1"/>
  <c r="J75" i="2" a="1"/>
  <c r="J75" i="2" s="1"/>
  <c r="J69" i="2" a="1"/>
  <c r="J69" i="2" s="1"/>
  <c r="AI50" i="2" a="1"/>
  <c r="AI50" i="2" s="1"/>
  <c r="AO50" i="2" a="1"/>
  <c r="AO50" i="2" s="1"/>
  <c r="V50" i="2" a="1"/>
  <c r="V50" i="2" s="1"/>
  <c r="AC50" i="2" a="1"/>
  <c r="AC50" i="2" s="1"/>
  <c r="AJ50" i="2" a="1"/>
  <c r="AJ50" i="2" s="1"/>
  <c r="AP50" i="2" a="1"/>
  <c r="AP50" i="2" s="1"/>
  <c r="W50" i="2" a="1"/>
  <c r="W50" i="2" s="1"/>
  <c r="I50" i="2" a="1"/>
  <c r="I50" i="2" s="1"/>
  <c r="O50" i="2" a="1"/>
  <c r="O50" i="2" s="1"/>
  <c r="AD50" i="2" a="1"/>
  <c r="AD50" i="2" s="1"/>
  <c r="AQ50" i="2" a="1"/>
  <c r="AQ50" i="2" s="1"/>
  <c r="J50" i="2" a="1"/>
  <c r="J50" i="2" s="1"/>
  <c r="P50" i="2" a="1"/>
  <c r="P50" i="2" s="1"/>
  <c r="AE50" i="2" a="1"/>
  <c r="AE50" i="2" s="1"/>
  <c r="AK50" i="2" a="1"/>
  <c r="AK50" i="2" s="1"/>
  <c r="AR50" i="2" a="1"/>
  <c r="AR50" i="2" s="1"/>
  <c r="D50" i="2" a="1"/>
  <c r="D50" i="2" s="1"/>
  <c r="Q50" i="2" a="1"/>
  <c r="Q50" i="2" s="1"/>
  <c r="Z50" i="2" a="1"/>
  <c r="Z50" i="2" s="1"/>
  <c r="AM50" i="2" a="1"/>
  <c r="AM50" i="2" s="1"/>
  <c r="F50" i="2" a="1"/>
  <c r="F50" i="2" s="1"/>
  <c r="L50" i="2" a="1"/>
  <c r="L50" i="2" s="1"/>
  <c r="AA50" i="2" a="1"/>
  <c r="AA50" i="2" s="1"/>
  <c r="AG50" i="2" a="1"/>
  <c r="AG50" i="2" s="1"/>
  <c r="AN50" i="2" a="1"/>
  <c r="AN50" i="2" s="1"/>
  <c r="U50" i="2" a="1"/>
  <c r="U50" i="2" s="1"/>
  <c r="M50" i="2" a="1"/>
  <c r="M50" i="2" s="1"/>
  <c r="S50" i="2" a="1"/>
  <c r="S50" i="2" s="1"/>
  <c r="AB50" i="2" a="1"/>
  <c r="AB50" i="2" s="1"/>
  <c r="AH50" i="2" a="1"/>
  <c r="AH50" i="2" s="1"/>
  <c r="X50" i="2" a="1"/>
  <c r="X50" i="2" s="1"/>
  <c r="G50" i="2" a="1"/>
  <c r="G50" i="2" s="1"/>
  <c r="N50" i="2" a="1"/>
  <c r="N50" i="2" s="1"/>
  <c r="T50" i="2" a="1"/>
  <c r="T50" i="2" s="1"/>
  <c r="H50" i="2" a="1"/>
  <c r="H50" i="2" s="1"/>
  <c r="K50" i="2" a="1"/>
  <c r="K50" i="2" s="1"/>
  <c r="R50" i="2" a="1"/>
  <c r="R50" i="2" s="1"/>
  <c r="Y50" i="2" a="1"/>
  <c r="Y50" i="2" s="1"/>
  <c r="AL50" i="2" a="1"/>
  <c r="AL50" i="2" s="1"/>
  <c r="AF50" i="2" a="1"/>
  <c r="AF50" i="2" s="1"/>
  <c r="E50" i="2" a="1"/>
  <c r="E50" i="2" s="1"/>
  <c r="C50" i="2" a="1"/>
  <c r="C50" i="2" s="1"/>
  <c r="Z53" i="2" a="1"/>
  <c r="Z53" i="2" s="1"/>
  <c r="AM53" i="2" a="1"/>
  <c r="AM53" i="2" s="1"/>
  <c r="H53" i="2" a="1"/>
  <c r="H53" i="2" s="1"/>
  <c r="AA53" i="2" a="1"/>
  <c r="AA53" i="2" s="1"/>
  <c r="AG53" i="2" a="1"/>
  <c r="AG53" i="2" s="1"/>
  <c r="AN53" i="2" a="1"/>
  <c r="AN53" i="2" s="1"/>
  <c r="I53" i="2" a="1"/>
  <c r="I53" i="2" s="1"/>
  <c r="AB53" i="2" a="1"/>
  <c r="AB53" i="2" s="1"/>
  <c r="AH53" i="2" a="1"/>
  <c r="AH53" i="2" s="1"/>
  <c r="X53" i="2" a="1"/>
  <c r="X53" i="2" s="1"/>
  <c r="U53" i="2" a="1"/>
  <c r="U53" i="2" s="1"/>
  <c r="J53" i="2" a="1"/>
  <c r="J53" i="2" s="1"/>
  <c r="P53" i="2" a="1"/>
  <c r="P53" i="2" s="1"/>
  <c r="AI53" i="2" a="1"/>
  <c r="AI53" i="2" s="1"/>
  <c r="AO53" i="2" a="1"/>
  <c r="AO53" i="2" s="1"/>
  <c r="V53" i="2" a="1"/>
  <c r="V53" i="2" s="1"/>
  <c r="D53" i="2" a="1"/>
  <c r="D53" i="2" s="1"/>
  <c r="K53" i="2" a="1"/>
  <c r="K53" i="2" s="1"/>
  <c r="Q53" i="2" a="1"/>
  <c r="Q53" i="2" s="1"/>
  <c r="AD53" i="2" a="1"/>
  <c r="AD53" i="2" s="1"/>
  <c r="AQ53" i="2" a="1"/>
  <c r="AQ53" i="2" s="1"/>
  <c r="F53" i="2" a="1"/>
  <c r="F53" i="2" s="1"/>
  <c r="L53" i="2" a="1"/>
  <c r="L53" i="2" s="1"/>
  <c r="S53" i="2" a="1"/>
  <c r="S53" i="2" s="1"/>
  <c r="AE53" i="2" a="1"/>
  <c r="AE53" i="2" s="1"/>
  <c r="AK53" i="2" a="1"/>
  <c r="AK53" i="2" s="1"/>
  <c r="AR53" i="2" a="1"/>
  <c r="AR53" i="2" s="1"/>
  <c r="G53" i="2" a="1"/>
  <c r="G53" i="2" s="1"/>
  <c r="M53" i="2" a="1"/>
  <c r="M53" i="2" s="1"/>
  <c r="Y53" i="2" a="1"/>
  <c r="Y53" i="2" s="1"/>
  <c r="AF53" i="2" a="1"/>
  <c r="AF53" i="2" s="1"/>
  <c r="AL53" i="2" a="1"/>
  <c r="AL53" i="2" s="1"/>
  <c r="N53" i="2" a="1"/>
  <c r="N53" i="2" s="1"/>
  <c r="T53" i="2" a="1"/>
  <c r="T53" i="2" s="1"/>
  <c r="W53" i="2" a="1"/>
  <c r="W53" i="2" s="1"/>
  <c r="E53" i="2" a="1"/>
  <c r="E53" i="2" s="1"/>
  <c r="AC53" i="2" a="1"/>
  <c r="AC53" i="2" s="1"/>
  <c r="O53" i="2" a="1"/>
  <c r="O53" i="2" s="1"/>
  <c r="R53" i="2" a="1"/>
  <c r="R53" i="2" s="1"/>
  <c r="AJ53" i="2" a="1"/>
  <c r="AJ53" i="2" s="1"/>
  <c r="C53" i="2" a="1"/>
  <c r="C53" i="2" s="1"/>
  <c r="AP53" i="2" a="1"/>
  <c r="AP53" i="2" s="1"/>
  <c r="AE55" i="2" a="1"/>
  <c r="AE55" i="2" s="1"/>
  <c r="AK55" i="2" a="1"/>
  <c r="AK55" i="2" s="1"/>
  <c r="AR55" i="2" a="1"/>
  <c r="AR55" i="2" s="1"/>
  <c r="Y55" i="2" a="1"/>
  <c r="Y55" i="2" s="1"/>
  <c r="AF55" i="2" a="1"/>
  <c r="AF55" i="2" s="1"/>
  <c r="AL55" i="2" a="1"/>
  <c r="AL55" i="2" s="1"/>
  <c r="U55" i="2" a="1"/>
  <c r="U55" i="2" s="1"/>
  <c r="G55" i="2" a="1"/>
  <c r="G55" i="2" s="1"/>
  <c r="T55" i="2" a="1"/>
  <c r="T55" i="2" s="1"/>
  <c r="Z55" i="2" a="1"/>
  <c r="Z55" i="2" s="1"/>
  <c r="AM55" i="2" a="1"/>
  <c r="AM55" i="2" s="1"/>
  <c r="V55" i="2" a="1"/>
  <c r="V55" i="2" s="1"/>
  <c r="H55" i="2" a="1"/>
  <c r="H55" i="2" s="1"/>
  <c r="N55" i="2" a="1"/>
  <c r="N55" i="2" s="1"/>
  <c r="AA55" i="2" a="1"/>
  <c r="AA55" i="2" s="1"/>
  <c r="AG55" i="2" a="1"/>
  <c r="AG55" i="2" s="1"/>
  <c r="AN55" i="2" a="1"/>
  <c r="AN55" i="2" s="1"/>
  <c r="I55" i="2" a="1"/>
  <c r="I55" i="2" s="1"/>
  <c r="O55" i="2" a="1"/>
  <c r="O55" i="2" s="1"/>
  <c r="C55" i="2" a="1"/>
  <c r="C55" i="2" s="1"/>
  <c r="AI55" i="2" a="1"/>
  <c r="AI55" i="2" s="1"/>
  <c r="AO55" i="2" a="1"/>
  <c r="AO55" i="2" s="1"/>
  <c r="D55" i="2" a="1"/>
  <c r="D55" i="2" s="1"/>
  <c r="J55" i="2" a="1"/>
  <c r="J55" i="2" s="1"/>
  <c r="Q55" i="2" a="1"/>
  <c r="Q55" i="2" s="1"/>
  <c r="AC55" i="2" a="1"/>
  <c r="AC55" i="2" s="1"/>
  <c r="AJ55" i="2" a="1"/>
  <c r="AJ55" i="2" s="1"/>
  <c r="AP55" i="2" a="1"/>
  <c r="AP55" i="2" s="1"/>
  <c r="E55" i="2" a="1"/>
  <c r="E55" i="2" s="1"/>
  <c r="K55" i="2" a="1"/>
  <c r="K55" i="2" s="1"/>
  <c r="AD55" i="2" a="1"/>
  <c r="AD55" i="2" s="1"/>
  <c r="AQ55" i="2" a="1"/>
  <c r="AQ55" i="2" s="1"/>
  <c r="L55" i="2" a="1"/>
  <c r="L55" i="2" s="1"/>
  <c r="R55" i="2" a="1"/>
  <c r="R55" i="2" s="1"/>
  <c r="X55" i="2" a="1"/>
  <c r="X55" i="2" s="1"/>
  <c r="W55" i="2" a="1"/>
  <c r="W55" i="2" s="1"/>
  <c r="F55" i="2" a="1"/>
  <c r="F55" i="2" s="1"/>
  <c r="AB55" i="2" a="1"/>
  <c r="AB55" i="2" s="1"/>
  <c r="AH55" i="2" a="1"/>
  <c r="AH55" i="2" s="1"/>
  <c r="M55" i="2" a="1"/>
  <c r="M55" i="2" s="1"/>
  <c r="P55" i="2" a="1"/>
  <c r="P55" i="2" s="1"/>
  <c r="S55" i="2" a="1"/>
  <c r="S55" i="2" s="1"/>
  <c r="AC49" i="2" a="1"/>
  <c r="AC49" i="2" s="1"/>
  <c r="AJ49" i="2" a="1"/>
  <c r="AJ49" i="2" s="1"/>
  <c r="AP49" i="2" a="1"/>
  <c r="AP49" i="2" s="1"/>
  <c r="F49" i="2" a="1"/>
  <c r="F49" i="2" s="1"/>
  <c r="L49" i="2" a="1"/>
  <c r="L49" i="2" s="1"/>
  <c r="S49" i="2" a="1"/>
  <c r="S49" i="2" s="1"/>
  <c r="AD49" i="2" a="1"/>
  <c r="AD49" i="2" s="1"/>
  <c r="AQ49" i="2" a="1"/>
  <c r="AQ49" i="2" s="1"/>
  <c r="G49" i="2" a="1"/>
  <c r="G49" i="2" s="1"/>
  <c r="M49" i="2" a="1"/>
  <c r="M49" i="2" s="1"/>
  <c r="AE49" i="2" a="1"/>
  <c r="AE49" i="2" s="1"/>
  <c r="AK49" i="2" a="1"/>
  <c r="AK49" i="2" s="1"/>
  <c r="AR49" i="2" a="1"/>
  <c r="AR49" i="2" s="1"/>
  <c r="N49" i="2" a="1"/>
  <c r="N49" i="2" s="1"/>
  <c r="T49" i="2" a="1"/>
  <c r="T49" i="2" s="1"/>
  <c r="Y49" i="2" a="1"/>
  <c r="Y49" i="2" s="1"/>
  <c r="AF49" i="2" a="1"/>
  <c r="AF49" i="2" s="1"/>
  <c r="AL49" i="2" a="1"/>
  <c r="AL49" i="2" s="1"/>
  <c r="U49" i="2" a="1"/>
  <c r="U49" i="2" s="1"/>
  <c r="H49" i="2" a="1"/>
  <c r="H49" i="2" s="1"/>
  <c r="O49" i="2" a="1"/>
  <c r="O49" i="2" s="1"/>
  <c r="C49" i="2" a="1"/>
  <c r="C49" i="2" s="1"/>
  <c r="AA49" i="2" a="1"/>
  <c r="AA49" i="2" s="1"/>
  <c r="AG49" i="2" a="1"/>
  <c r="AG49" i="2" s="1"/>
  <c r="AN49" i="2" a="1"/>
  <c r="AN49" i="2" s="1"/>
  <c r="W49" i="2" a="1"/>
  <c r="W49" i="2" s="1"/>
  <c r="J49" i="2" a="1"/>
  <c r="J49" i="2" s="1"/>
  <c r="P49" i="2" a="1"/>
  <c r="P49" i="2" s="1"/>
  <c r="AB49" i="2" a="1"/>
  <c r="AB49" i="2" s="1"/>
  <c r="AH49" i="2" a="1"/>
  <c r="AH49" i="2" s="1"/>
  <c r="X49" i="2" a="1"/>
  <c r="X49" i="2" s="1"/>
  <c r="D49" i="2" a="1"/>
  <c r="D49" i="2" s="1"/>
  <c r="K49" i="2" a="1"/>
  <c r="K49" i="2" s="1"/>
  <c r="Q49" i="2" a="1"/>
  <c r="Q49" i="2" s="1"/>
  <c r="AI49" i="2" a="1"/>
  <c r="AI49" i="2" s="1"/>
  <c r="AO49" i="2" a="1"/>
  <c r="AO49" i="2" s="1"/>
  <c r="E49" i="2" a="1"/>
  <c r="E49" i="2" s="1"/>
  <c r="R49" i="2" a="1"/>
  <c r="R49" i="2" s="1"/>
  <c r="AM49" i="2" a="1"/>
  <c r="AM49" i="2" s="1"/>
  <c r="I49" i="2" a="1"/>
  <c r="I49" i="2" s="1"/>
  <c r="Z49" i="2" a="1"/>
  <c r="Z49" i="2" s="1"/>
  <c r="V49" i="2" a="1"/>
  <c r="V49" i="2" s="1"/>
  <c r="AE47" i="2" a="1"/>
  <c r="AE47" i="2" s="1"/>
  <c r="AK47" i="2" a="1"/>
  <c r="AK47" i="2" s="1"/>
  <c r="AR47" i="2" a="1"/>
  <c r="AR47" i="2" s="1"/>
  <c r="H47" i="2" a="1"/>
  <c r="H47" i="2" s="1"/>
  <c r="N47" i="2" a="1"/>
  <c r="N47" i="2" s="1"/>
  <c r="Y47" i="2" a="1"/>
  <c r="Y47" i="2" s="1"/>
  <c r="AF47" i="2" a="1"/>
  <c r="AF47" i="2" s="1"/>
  <c r="AL47" i="2" a="1"/>
  <c r="AL47" i="2" s="1"/>
  <c r="I47" i="2" a="1"/>
  <c r="I47" i="2" s="1"/>
  <c r="O47" i="2" a="1"/>
  <c r="O47" i="2" s="1"/>
  <c r="C47" i="2" a="1"/>
  <c r="C47" i="2" s="1"/>
  <c r="Z47" i="2" a="1"/>
  <c r="Z47" i="2" s="1"/>
  <c r="AM47" i="2" a="1"/>
  <c r="AM47" i="2" s="1"/>
  <c r="P47" i="2" a="1"/>
  <c r="P47" i="2" s="1"/>
  <c r="AA47" i="2" a="1"/>
  <c r="AA47" i="2" s="1"/>
  <c r="AG47" i="2" a="1"/>
  <c r="AG47" i="2" s="1"/>
  <c r="AN47" i="2" a="1"/>
  <c r="AN47" i="2" s="1"/>
  <c r="U47" i="2" a="1"/>
  <c r="U47" i="2" s="1"/>
  <c r="D47" i="2" a="1"/>
  <c r="D47" i="2" s="1"/>
  <c r="J47" i="2" a="1"/>
  <c r="J47" i="2" s="1"/>
  <c r="Q47" i="2" a="1"/>
  <c r="Q47" i="2" s="1"/>
  <c r="AI47" i="2" a="1"/>
  <c r="AI47" i="2" s="1"/>
  <c r="AO47" i="2" a="1"/>
  <c r="AO47" i="2" s="1"/>
  <c r="L47" i="2" a="1"/>
  <c r="L47" i="2" s="1"/>
  <c r="R47" i="2" a="1"/>
  <c r="R47" i="2" s="1"/>
  <c r="AC47" i="2" a="1"/>
  <c r="AC47" i="2" s="1"/>
  <c r="AJ47" i="2" a="1"/>
  <c r="AJ47" i="2" s="1"/>
  <c r="AP47" i="2" a="1"/>
  <c r="AP47" i="2" s="1"/>
  <c r="W47" i="2" a="1"/>
  <c r="W47" i="2" s="1"/>
  <c r="F47" i="2" a="1"/>
  <c r="F47" i="2" s="1"/>
  <c r="M47" i="2" a="1"/>
  <c r="M47" i="2" s="1"/>
  <c r="S47" i="2" a="1"/>
  <c r="S47" i="2" s="1"/>
  <c r="AD47" i="2" a="1"/>
  <c r="AD47" i="2" s="1"/>
  <c r="AQ47" i="2" a="1"/>
  <c r="AQ47" i="2" s="1"/>
  <c r="G47" i="2" a="1"/>
  <c r="G47" i="2" s="1"/>
  <c r="T47" i="2" a="1"/>
  <c r="T47" i="2" s="1"/>
  <c r="X47" i="2" a="1"/>
  <c r="X47" i="2" s="1"/>
  <c r="K47" i="2" a="1"/>
  <c r="K47" i="2" s="1"/>
  <c r="AB47" i="2" a="1"/>
  <c r="AB47" i="2" s="1"/>
  <c r="AH47" i="2" a="1"/>
  <c r="AH47" i="2" s="1"/>
  <c r="V47" i="2" a="1"/>
  <c r="V47" i="2" s="1"/>
  <c r="E47" i="2" a="1"/>
  <c r="E47" i="2" s="1"/>
  <c r="AB51" i="2" a="1"/>
  <c r="AB51" i="2" s="1"/>
  <c r="AH51" i="2" a="1"/>
  <c r="AH51" i="2" s="1"/>
  <c r="X51" i="2" a="1"/>
  <c r="X51" i="2" s="1"/>
  <c r="J51" i="2" a="1"/>
  <c r="J51" i="2" s="1"/>
  <c r="AI51" i="2" a="1"/>
  <c r="AI51" i="2" s="1"/>
  <c r="AO51" i="2" a="1"/>
  <c r="AO51" i="2" s="1"/>
  <c r="E51" i="2" a="1"/>
  <c r="E51" i="2" s="1"/>
  <c r="K51" i="2" a="1"/>
  <c r="K51" i="2" s="1"/>
  <c r="AC51" i="2" a="1"/>
  <c r="AC51" i="2" s="1"/>
  <c r="AJ51" i="2" a="1"/>
  <c r="AJ51" i="2" s="1"/>
  <c r="AP51" i="2" a="1"/>
  <c r="AP51" i="2" s="1"/>
  <c r="U51" i="2" a="1"/>
  <c r="U51" i="2" s="1"/>
  <c r="L51" i="2" a="1"/>
  <c r="L51" i="2" s="1"/>
  <c r="R51" i="2" a="1"/>
  <c r="R51" i="2" s="1"/>
  <c r="AD51" i="2" a="1"/>
  <c r="AD51" i="2" s="1"/>
  <c r="AQ51" i="2" a="1"/>
  <c r="AQ51" i="2" s="1"/>
  <c r="V51" i="2" a="1"/>
  <c r="V51" i="2" s="1"/>
  <c r="F51" i="2" a="1"/>
  <c r="F51" i="2" s="1"/>
  <c r="M51" i="2" a="1"/>
  <c r="M51" i="2" s="1"/>
  <c r="S51" i="2" a="1"/>
  <c r="S51" i="2" s="1"/>
  <c r="Y51" i="2" a="1"/>
  <c r="Y51" i="2" s="1"/>
  <c r="AF51" i="2" a="1"/>
  <c r="AF51" i="2" s="1"/>
  <c r="AL51" i="2" a="1"/>
  <c r="AL51" i="2" s="1"/>
  <c r="W51" i="2" a="1"/>
  <c r="W51" i="2" s="1"/>
  <c r="H51" i="2" a="1"/>
  <c r="H51" i="2" s="1"/>
  <c r="N51" i="2" a="1"/>
  <c r="N51" i="2" s="1"/>
  <c r="C51" i="2" a="1"/>
  <c r="C51" i="2" s="1"/>
  <c r="D51" i="2" a="1"/>
  <c r="D51" i="2" s="1"/>
  <c r="Z51" i="2" a="1"/>
  <c r="Z51" i="2" s="1"/>
  <c r="AM51" i="2" a="1"/>
  <c r="AM51" i="2" s="1"/>
  <c r="I51" i="2" a="1"/>
  <c r="I51" i="2" s="1"/>
  <c r="O51" i="2" a="1"/>
  <c r="O51" i="2" s="1"/>
  <c r="AA51" i="2" a="1"/>
  <c r="AA51" i="2" s="1"/>
  <c r="AG51" i="2" a="1"/>
  <c r="AG51" i="2" s="1"/>
  <c r="AN51" i="2" a="1"/>
  <c r="AN51" i="2" s="1"/>
  <c r="P51" i="2" a="1"/>
  <c r="P51" i="2" s="1"/>
  <c r="AR51" i="2" a="1"/>
  <c r="AR51" i="2" s="1"/>
  <c r="Q51" i="2" a="1"/>
  <c r="Q51" i="2" s="1"/>
  <c r="G51" i="2" a="1"/>
  <c r="G51" i="2" s="1"/>
  <c r="T51" i="2" a="1"/>
  <c r="T51" i="2" s="1"/>
  <c r="AE51" i="2" a="1"/>
  <c r="AE51" i="2" s="1"/>
  <c r="AK51" i="2" a="1"/>
  <c r="AK51" i="2" s="1"/>
  <c r="Y54" i="2" a="1"/>
  <c r="Y54" i="2" s="1"/>
  <c r="AF54" i="2" a="1"/>
  <c r="AF54" i="2" s="1"/>
  <c r="AL54" i="2" a="1"/>
  <c r="AL54" i="2" s="1"/>
  <c r="W54" i="2" a="1"/>
  <c r="W54" i="2" s="1"/>
  <c r="Z54" i="2" a="1"/>
  <c r="Z54" i="2" s="1"/>
  <c r="AM54" i="2" a="1"/>
  <c r="AM54" i="2" s="1"/>
  <c r="E54" i="2" a="1"/>
  <c r="E54" i="2" s="1"/>
  <c r="K54" i="2" a="1"/>
  <c r="K54" i="2" s="1"/>
  <c r="R54" i="2" a="1"/>
  <c r="R54" i="2" s="1"/>
  <c r="AA54" i="2" a="1"/>
  <c r="AA54" i="2" s="1"/>
  <c r="AG54" i="2" a="1"/>
  <c r="AG54" i="2" s="1"/>
  <c r="AN54" i="2" a="1"/>
  <c r="AN54" i="2" s="1"/>
  <c r="F54" i="2" a="1"/>
  <c r="F54" i="2" s="1"/>
  <c r="L54" i="2" a="1"/>
  <c r="L54" i="2" s="1"/>
  <c r="C54" i="2" a="1"/>
  <c r="C54" i="2" s="1"/>
  <c r="AB54" i="2" a="1"/>
  <c r="AB54" i="2" s="1"/>
  <c r="AH54" i="2" a="1"/>
  <c r="AH54" i="2" s="1"/>
  <c r="X54" i="2" a="1"/>
  <c r="X54" i="2" s="1"/>
  <c r="M54" i="2" a="1"/>
  <c r="M54" i="2" s="1"/>
  <c r="S54" i="2" a="1"/>
  <c r="S54" i="2" s="1"/>
  <c r="AC54" i="2" a="1"/>
  <c r="AC54" i="2" s="1"/>
  <c r="AJ54" i="2" a="1"/>
  <c r="AJ54" i="2" s="1"/>
  <c r="AP54" i="2" a="1"/>
  <c r="AP54" i="2" s="1"/>
  <c r="U54" i="2" a="1"/>
  <c r="U54" i="2" s="1"/>
  <c r="H54" i="2" a="1"/>
  <c r="H54" i="2" s="1"/>
  <c r="AD54" i="2" a="1"/>
  <c r="AD54" i="2" s="1"/>
  <c r="AQ54" i="2" a="1"/>
  <c r="AQ54" i="2" s="1"/>
  <c r="I54" i="2" a="1"/>
  <c r="I54" i="2" s="1"/>
  <c r="O54" i="2" a="1"/>
  <c r="O54" i="2" s="1"/>
  <c r="AE54" i="2" a="1"/>
  <c r="AE54" i="2" s="1"/>
  <c r="AK54" i="2" a="1"/>
  <c r="AK54" i="2" s="1"/>
  <c r="AR54" i="2" a="1"/>
  <c r="AR54" i="2" s="1"/>
  <c r="V54" i="2" a="1"/>
  <c r="V54" i="2" s="1"/>
  <c r="J54" i="2" a="1"/>
  <c r="J54" i="2" s="1"/>
  <c r="P54" i="2" a="1"/>
  <c r="P54" i="2" s="1"/>
  <c r="AI54" i="2" a="1"/>
  <c r="AI54" i="2" s="1"/>
  <c r="N54" i="2" a="1"/>
  <c r="N54" i="2" s="1"/>
  <c r="AO54" i="2" a="1"/>
  <c r="AO54" i="2" s="1"/>
  <c r="Q54" i="2" a="1"/>
  <c r="Q54" i="2" s="1"/>
  <c r="T54" i="2" a="1"/>
  <c r="T54" i="2" s="1"/>
  <c r="D54" i="2" a="1"/>
  <c r="D54" i="2" s="1"/>
  <c r="G54" i="2" a="1"/>
  <c r="G54" i="2" s="1"/>
  <c r="AA45" i="2" a="1"/>
  <c r="AA45" i="2" s="1"/>
  <c r="AM45" i="2" a="1"/>
  <c r="AM45" i="2" s="1"/>
  <c r="J45" i="2" a="1"/>
  <c r="J45" i="2" s="1"/>
  <c r="P45" i="2" a="1"/>
  <c r="P45" i="2" s="1"/>
  <c r="AG45" i="2" a="1"/>
  <c r="AG45" i="2" s="1"/>
  <c r="AN45" i="2" a="1"/>
  <c r="AN45" i="2" s="1"/>
  <c r="D45" i="2" a="1"/>
  <c r="D45" i="2" s="1"/>
  <c r="K45" i="2" a="1"/>
  <c r="K45" i="2" s="1"/>
  <c r="Q45" i="2" a="1"/>
  <c r="Q45" i="2" s="1"/>
  <c r="AB45" i="2" a="1"/>
  <c r="AB45" i="2" s="1"/>
  <c r="AH45" i="2" a="1"/>
  <c r="AH45" i="2" s="1"/>
  <c r="E45" i="2" a="1"/>
  <c r="E45" i="2" s="1"/>
  <c r="R45" i="2" a="1"/>
  <c r="R45" i="2" s="1"/>
  <c r="AI45" i="2" a="1"/>
  <c r="AI45" i="2" s="1"/>
  <c r="AO45" i="2" a="1"/>
  <c r="AO45" i="2" s="1"/>
  <c r="F45" i="2" a="1"/>
  <c r="F45" i="2" s="1"/>
  <c r="L45" i="2" a="1"/>
  <c r="L45" i="2" s="1"/>
  <c r="S45" i="2" a="1"/>
  <c r="S45" i="2" s="1"/>
  <c r="Y45" i="2" a="1"/>
  <c r="Y45" i="2" s="1"/>
  <c r="AD45" i="2" a="1"/>
  <c r="AD45" i="2" s="1"/>
  <c r="AQ45" i="2" a="1"/>
  <c r="AQ45" i="2" s="1"/>
  <c r="V45" i="2" a="1"/>
  <c r="V45" i="2" s="1"/>
  <c r="N45" i="2" a="1"/>
  <c r="N45" i="2" s="1"/>
  <c r="T45" i="2" a="1"/>
  <c r="T45" i="2" s="1"/>
  <c r="AE45" i="2" a="1"/>
  <c r="AE45" i="2" s="1"/>
  <c r="AK45" i="2" a="1"/>
  <c r="AK45" i="2" s="1"/>
  <c r="AR45" i="2" a="1"/>
  <c r="AR45" i="2" s="1"/>
  <c r="X45" i="2" a="1"/>
  <c r="X45" i="2" s="1"/>
  <c r="W45" i="2" a="1"/>
  <c r="W45" i="2" s="1"/>
  <c r="H45" i="2" a="1"/>
  <c r="H45" i="2" s="1"/>
  <c r="O45" i="2" a="1"/>
  <c r="O45" i="2" s="1"/>
  <c r="C45" i="2" a="1"/>
  <c r="C45" i="2" s="1"/>
  <c r="Z45" i="2" a="1"/>
  <c r="Z45" i="2" s="1"/>
  <c r="AF45" i="2" a="1"/>
  <c r="AF45" i="2" s="1"/>
  <c r="AL45" i="2" a="1"/>
  <c r="AL45" i="2" s="1"/>
  <c r="I45" i="2" a="1"/>
  <c r="I45" i="2" s="1"/>
  <c r="U45" i="2" a="1"/>
  <c r="U45" i="2" s="1"/>
  <c r="G45" i="2" a="1"/>
  <c r="G45" i="2" s="1"/>
  <c r="AC45" i="2" a="1"/>
  <c r="AC45" i="2" s="1"/>
  <c r="M45" i="2" a="1"/>
  <c r="M45" i="2" s="1"/>
  <c r="AJ45" i="2" a="1"/>
  <c r="AJ45" i="2" s="1"/>
  <c r="AP45" i="2" a="1"/>
  <c r="AP45" i="2" s="1"/>
  <c r="AD48" i="2" a="1"/>
  <c r="AD48" i="2" s="1"/>
  <c r="AQ48" i="2" a="1"/>
  <c r="AQ48" i="2" s="1"/>
  <c r="V48" i="2" a="1"/>
  <c r="V48" i="2" s="1"/>
  <c r="D48" i="2" a="1"/>
  <c r="D48" i="2" s="1"/>
  <c r="J48" i="2" a="1"/>
  <c r="J48" i="2" s="1"/>
  <c r="AE48" i="2" a="1"/>
  <c r="AE48" i="2" s="1"/>
  <c r="AK48" i="2" a="1"/>
  <c r="AK48" i="2" s="1"/>
  <c r="AR48" i="2" a="1"/>
  <c r="AR48" i="2" s="1"/>
  <c r="W48" i="2" a="1"/>
  <c r="W48" i="2" s="1"/>
  <c r="K48" i="2" a="1"/>
  <c r="K48" i="2" s="1"/>
  <c r="Q48" i="2" a="1"/>
  <c r="Q48" i="2" s="1"/>
  <c r="Y48" i="2" a="1"/>
  <c r="Y48" i="2" s="1"/>
  <c r="AF48" i="2" a="1"/>
  <c r="AF48" i="2" s="1"/>
  <c r="AL48" i="2" a="1"/>
  <c r="AL48" i="2" s="1"/>
  <c r="E48" i="2" a="1"/>
  <c r="E48" i="2" s="1"/>
  <c r="L48" i="2" a="1"/>
  <c r="L48" i="2" s="1"/>
  <c r="R48" i="2" a="1"/>
  <c r="R48" i="2" s="1"/>
  <c r="C48" i="2" a="1"/>
  <c r="C48" i="2" s="1"/>
  <c r="Z48" i="2" a="1"/>
  <c r="Z48" i="2" s="1"/>
  <c r="AM48" i="2" a="1"/>
  <c r="AM48" i="2" s="1"/>
  <c r="F48" i="2" a="1"/>
  <c r="F48" i="2" s="1"/>
  <c r="S48" i="2" a="1"/>
  <c r="S48" i="2" s="1"/>
  <c r="AB48" i="2" a="1"/>
  <c r="AB48" i="2" s="1"/>
  <c r="AH48" i="2" a="1"/>
  <c r="AH48" i="2" s="1"/>
  <c r="X48" i="2" a="1"/>
  <c r="X48" i="2" s="1"/>
  <c r="H48" i="2" a="1"/>
  <c r="H48" i="2" s="1"/>
  <c r="N48" i="2" a="1"/>
  <c r="N48" i="2" s="1"/>
  <c r="AI48" i="2" a="1"/>
  <c r="AI48" i="2" s="1"/>
  <c r="AO48" i="2" a="1"/>
  <c r="AO48" i="2" s="1"/>
  <c r="O48" i="2" a="1"/>
  <c r="O48" i="2" s="1"/>
  <c r="AC48" i="2" a="1"/>
  <c r="AC48" i="2" s="1"/>
  <c r="AJ48" i="2" a="1"/>
  <c r="AJ48" i="2" s="1"/>
  <c r="AP48" i="2" a="1"/>
  <c r="AP48" i="2" s="1"/>
  <c r="U48" i="2" a="1"/>
  <c r="U48" i="2" s="1"/>
  <c r="I48" i="2" a="1"/>
  <c r="I48" i="2" s="1"/>
  <c r="P48" i="2" a="1"/>
  <c r="P48" i="2" s="1"/>
  <c r="G48" i="2" a="1"/>
  <c r="G48" i="2" s="1"/>
  <c r="M48" i="2" a="1"/>
  <c r="M48" i="2" s="1"/>
  <c r="T48" i="2" a="1"/>
  <c r="T48" i="2" s="1"/>
  <c r="AA48" i="2" a="1"/>
  <c r="AA48" i="2" s="1"/>
  <c r="AG48" i="2" a="1"/>
  <c r="AG48" i="2" s="1"/>
  <c r="AN48" i="2" a="1"/>
  <c r="AN48" i="2" s="1"/>
  <c r="AA52" i="2" a="1"/>
  <c r="AA52" i="2" s="1"/>
  <c r="AG52" i="2" a="1"/>
  <c r="AG52" i="2" s="1"/>
  <c r="AN52" i="2" a="1"/>
  <c r="AN52" i="2" s="1"/>
  <c r="W52" i="2" a="1"/>
  <c r="W52" i="2" s="1"/>
  <c r="F52" i="2" a="1"/>
  <c r="F52" i="2" s="1"/>
  <c r="AB52" i="2" a="1"/>
  <c r="AB52" i="2" s="1"/>
  <c r="AH52" i="2" a="1"/>
  <c r="AH52" i="2" s="1"/>
  <c r="X52" i="2" a="1"/>
  <c r="X52" i="2" s="1"/>
  <c r="G52" i="2" a="1"/>
  <c r="G52" i="2" s="1"/>
  <c r="M52" i="2" a="1"/>
  <c r="M52" i="2" s="1"/>
  <c r="T52" i="2" a="1"/>
  <c r="T52" i="2" s="1"/>
  <c r="AI52" i="2" a="1"/>
  <c r="AI52" i="2" s="1"/>
  <c r="AO52" i="2" a="1"/>
  <c r="AO52" i="2" s="1"/>
  <c r="N52" i="2" a="1"/>
  <c r="N52" i="2" s="1"/>
  <c r="AC52" i="2" a="1"/>
  <c r="AC52" i="2" s="1"/>
  <c r="AJ52" i="2" a="1"/>
  <c r="AJ52" i="2" s="1"/>
  <c r="AP52" i="2" a="1"/>
  <c r="AP52" i="2" s="1"/>
  <c r="O52" i="2" a="1"/>
  <c r="O52" i="2" s="1"/>
  <c r="AE52" i="2" a="1"/>
  <c r="AE52" i="2" s="1"/>
  <c r="AK52" i="2" a="1"/>
  <c r="AK52" i="2" s="1"/>
  <c r="AR52" i="2" a="1"/>
  <c r="AR52" i="2" s="1"/>
  <c r="D52" i="2" a="1"/>
  <c r="D52" i="2" s="1"/>
  <c r="J52" i="2" a="1"/>
  <c r="J52" i="2" s="1"/>
  <c r="Y52" i="2" a="1"/>
  <c r="Y52" i="2" s="1"/>
  <c r="AF52" i="2" a="1"/>
  <c r="AF52" i="2" s="1"/>
  <c r="AL52" i="2" a="1"/>
  <c r="AL52" i="2" s="1"/>
  <c r="U52" i="2" a="1"/>
  <c r="U52" i="2" s="1"/>
  <c r="K52" i="2" a="1"/>
  <c r="K52" i="2" s="1"/>
  <c r="Q52" i="2" a="1"/>
  <c r="Q52" i="2" s="1"/>
  <c r="C52" i="2" a="1"/>
  <c r="C52" i="2" s="1"/>
  <c r="Z52" i="2" a="1"/>
  <c r="Z52" i="2" s="1"/>
  <c r="AM52" i="2" a="1"/>
  <c r="AM52" i="2" s="1"/>
  <c r="V52" i="2" a="1"/>
  <c r="V52" i="2" s="1"/>
  <c r="E52" i="2" a="1"/>
  <c r="E52" i="2" s="1"/>
  <c r="L52" i="2" a="1"/>
  <c r="L52" i="2" s="1"/>
  <c r="R52" i="2" a="1"/>
  <c r="R52" i="2" s="1"/>
  <c r="S52" i="2" a="1"/>
  <c r="S52" i="2" s="1"/>
  <c r="AD52" i="2" a="1"/>
  <c r="AD52" i="2" s="1"/>
  <c r="AQ52" i="2" a="1"/>
  <c r="AQ52" i="2" s="1"/>
  <c r="I52" i="2" a="1"/>
  <c r="I52" i="2" s="1"/>
  <c r="P52" i="2" a="1"/>
  <c r="P52" i="2" s="1"/>
  <c r="Y46" i="2" a="1"/>
  <c r="Y46" i="2" s="1"/>
  <c r="AF46" i="2" a="1"/>
  <c r="AF46" i="2" s="1"/>
  <c r="AL46" i="2" a="1"/>
  <c r="AL46" i="2" s="1"/>
  <c r="F46" i="2" a="1"/>
  <c r="F46" i="2" s="1"/>
  <c r="L46" i="2" a="1"/>
  <c r="L46" i="2" s="1"/>
  <c r="Z46" i="2" a="1"/>
  <c r="Z46" i="2" s="1"/>
  <c r="AM46" i="2" a="1"/>
  <c r="AM46" i="2" s="1"/>
  <c r="V46" i="2" a="1"/>
  <c r="V46" i="2" s="1"/>
  <c r="M46" i="2" a="1"/>
  <c r="M46" i="2" s="1"/>
  <c r="S46" i="2" a="1"/>
  <c r="S46" i="2" s="1"/>
  <c r="AA46" i="2" a="1"/>
  <c r="AA46" i="2" s="1"/>
  <c r="AG46" i="2" a="1"/>
  <c r="AG46" i="2" s="1"/>
  <c r="AN46" i="2" a="1"/>
  <c r="AN46" i="2" s="1"/>
  <c r="W46" i="2" a="1"/>
  <c r="W46" i="2" s="1"/>
  <c r="G46" i="2" a="1"/>
  <c r="G46" i="2" s="1"/>
  <c r="N46" i="2" a="1"/>
  <c r="N46" i="2" s="1"/>
  <c r="T46" i="2" a="1"/>
  <c r="T46" i="2" s="1"/>
  <c r="AB46" i="2" a="1"/>
  <c r="AB46" i="2" s="1"/>
  <c r="AH46" i="2" a="1"/>
  <c r="AH46" i="2" s="1"/>
  <c r="X46" i="2" a="1"/>
  <c r="X46" i="2" s="1"/>
  <c r="H46" i="2" a="1"/>
  <c r="H46" i="2" s="1"/>
  <c r="AC46" i="2" a="1"/>
  <c r="AC46" i="2" s="1"/>
  <c r="AJ46" i="2" a="1"/>
  <c r="AJ46" i="2" s="1"/>
  <c r="AP46" i="2" a="1"/>
  <c r="AP46" i="2" s="1"/>
  <c r="J46" i="2" a="1"/>
  <c r="J46" i="2" s="1"/>
  <c r="P46" i="2" a="1"/>
  <c r="P46" i="2" s="1"/>
  <c r="AD46" i="2" a="1"/>
  <c r="AD46" i="2" s="1"/>
  <c r="AQ46" i="2" a="1"/>
  <c r="AQ46" i="2" s="1"/>
  <c r="D46" i="2" a="1"/>
  <c r="D46" i="2" s="1"/>
  <c r="Q46" i="2" a="1"/>
  <c r="Q46" i="2" s="1"/>
  <c r="AE46" i="2" a="1"/>
  <c r="AE46" i="2" s="1"/>
  <c r="AK46" i="2" a="1"/>
  <c r="AK46" i="2" s="1"/>
  <c r="AR46" i="2" a="1"/>
  <c r="AR46" i="2" s="1"/>
  <c r="U46" i="2" a="1"/>
  <c r="U46" i="2" s="1"/>
  <c r="E46" i="2" a="1"/>
  <c r="E46" i="2" s="1"/>
  <c r="K46" i="2" a="1"/>
  <c r="K46" i="2" s="1"/>
  <c r="R46" i="2" a="1"/>
  <c r="R46" i="2" s="1"/>
  <c r="AO46" i="2" a="1"/>
  <c r="AO46" i="2" s="1"/>
  <c r="I46" i="2" a="1"/>
  <c r="I46" i="2" s="1"/>
  <c r="C46" i="2" a="1"/>
  <c r="C46" i="2" s="1"/>
  <c r="O46" i="2" a="1"/>
  <c r="O46" i="2" s="1"/>
  <c r="AI46" i="2" a="1"/>
  <c r="AI46" i="2" s="1"/>
  <c r="AD56" i="2" a="1"/>
  <c r="AD56" i="2" s="1"/>
  <c r="AQ56" i="2" a="1"/>
  <c r="AQ56" i="2" s="1"/>
  <c r="AE56" i="2" a="1"/>
  <c r="AE56" i="2" s="1"/>
  <c r="AK56" i="2" a="1"/>
  <c r="AK56" i="2" s="1"/>
  <c r="AR56" i="2" a="1"/>
  <c r="AR56" i="2" s="1"/>
  <c r="I56" i="2" a="1"/>
  <c r="I56" i="2" s="1"/>
  <c r="P56" i="2" a="1"/>
  <c r="P56" i="2" s="1"/>
  <c r="Y56" i="2" a="1"/>
  <c r="Y56" i="2" s="1"/>
  <c r="AF56" i="2" a="1"/>
  <c r="AF56" i="2" s="1"/>
  <c r="AL56" i="2" a="1"/>
  <c r="AL56" i="2" s="1"/>
  <c r="D56" i="2" a="1"/>
  <c r="D56" i="2" s="1"/>
  <c r="J56" i="2" a="1"/>
  <c r="J56" i="2" s="1"/>
  <c r="Z56" i="2" a="1"/>
  <c r="Z56" i="2" s="1"/>
  <c r="AM56" i="2" a="1"/>
  <c r="AM56" i="2" s="1"/>
  <c r="K56" i="2" a="1"/>
  <c r="K56" i="2" s="1"/>
  <c r="Q56" i="2" a="1"/>
  <c r="Q56" i="2" s="1"/>
  <c r="AB56" i="2" a="1"/>
  <c r="AB56" i="2" s="1"/>
  <c r="AH56" i="2" a="1"/>
  <c r="AH56" i="2" s="1"/>
  <c r="X56" i="2" a="1"/>
  <c r="X56" i="2" s="1"/>
  <c r="U56" i="2" a="1"/>
  <c r="U56" i="2" s="1"/>
  <c r="F56" i="2" a="1"/>
  <c r="F56" i="2" s="1"/>
  <c r="S56" i="2" a="1"/>
  <c r="S56" i="2" s="1"/>
  <c r="AI56" i="2" a="1"/>
  <c r="AI56" i="2" s="1"/>
  <c r="AO56" i="2" a="1"/>
  <c r="AO56" i="2" s="1"/>
  <c r="V56" i="2" a="1"/>
  <c r="V56" i="2" s="1"/>
  <c r="G56" i="2" a="1"/>
  <c r="G56" i="2" s="1"/>
  <c r="M56" i="2" a="1"/>
  <c r="M56" i="2" s="1"/>
  <c r="T56" i="2" a="1"/>
  <c r="T56" i="2" s="1"/>
  <c r="AC56" i="2" a="1"/>
  <c r="AC56" i="2" s="1"/>
  <c r="AJ56" i="2" a="1"/>
  <c r="AJ56" i="2" s="1"/>
  <c r="AP56" i="2" a="1"/>
  <c r="AP56" i="2" s="1"/>
  <c r="W56" i="2" a="1"/>
  <c r="W56" i="2" s="1"/>
  <c r="H56" i="2" a="1"/>
  <c r="H56" i="2" s="1"/>
  <c r="N56" i="2" a="1"/>
  <c r="N56" i="2" s="1"/>
  <c r="E56" i="2" a="1"/>
  <c r="E56" i="2" s="1"/>
  <c r="C56" i="2" a="1"/>
  <c r="C56" i="2" s="1"/>
  <c r="L56" i="2" a="1"/>
  <c r="L56" i="2" s="1"/>
  <c r="O56" i="2" a="1"/>
  <c r="O56" i="2" s="1"/>
  <c r="R56" i="2" a="1"/>
  <c r="R56" i="2" s="1"/>
  <c r="AA56" i="2" a="1"/>
  <c r="AA56" i="2" s="1"/>
  <c r="AG56" i="2" a="1"/>
  <c r="AG56" i="2" s="1"/>
  <c r="AN56" i="2" a="1"/>
  <c r="AN56" i="2" s="1"/>
  <c r="H33" i="2" a="1"/>
  <c r="H33" i="2" s="1"/>
  <c r="I33" i="2" a="1"/>
  <c r="I33" i="2" s="1"/>
  <c r="C33" i="2" a="1"/>
  <c r="C33" i="2" s="1"/>
  <c r="J33" i="2" a="1"/>
  <c r="J33" i="2" s="1"/>
  <c r="D33" i="2" a="1"/>
  <c r="D33" i="2" s="1"/>
  <c r="E33" i="2" a="1"/>
  <c r="E33" i="2" s="1"/>
  <c r="K33" i="2" a="1"/>
  <c r="K33" i="2" s="1"/>
  <c r="B33" i="2" a="1"/>
  <c r="B33" i="2" s="1"/>
  <c r="G33" i="2" a="1"/>
  <c r="G33" i="2" s="1"/>
  <c r="F33" i="2" a="1"/>
  <c r="F33" i="2" s="1"/>
  <c r="B36" i="2" a="1"/>
  <c r="B36" i="2" s="1"/>
  <c r="G36" i="2" a="1"/>
  <c r="G36" i="2" s="1"/>
  <c r="H36" i="2" a="1"/>
  <c r="H36" i="2" s="1"/>
  <c r="I36" i="2" a="1"/>
  <c r="I36" i="2" s="1"/>
  <c r="C36" i="2" a="1"/>
  <c r="C36" i="2" s="1"/>
  <c r="J36" i="2" a="1"/>
  <c r="J36" i="2" s="1"/>
  <c r="D36" i="2" a="1"/>
  <c r="D36" i="2" s="1"/>
  <c r="E36" i="2" a="1"/>
  <c r="E36" i="2" s="1"/>
  <c r="K36" i="2" a="1"/>
  <c r="K36" i="2" s="1"/>
  <c r="F36" i="2" a="1"/>
  <c r="F36" i="2" s="1"/>
  <c r="H38" i="2" a="1"/>
  <c r="H38" i="2" s="1"/>
  <c r="J38" i="2" a="1"/>
  <c r="J38" i="2" s="1"/>
  <c r="B38" i="2" a="1"/>
  <c r="B38" i="2" s="1"/>
  <c r="C38" i="2" a="1"/>
  <c r="C38" i="2" s="1"/>
  <c r="I38" i="2" a="1"/>
  <c r="I38" i="2" s="1"/>
  <c r="G38" i="2" a="1"/>
  <c r="G38" i="2" s="1"/>
  <c r="D38" i="2" a="1"/>
  <c r="D38" i="2" s="1"/>
  <c r="K38" i="2" a="1"/>
  <c r="K38" i="2" s="1"/>
  <c r="E38" i="2" a="1"/>
  <c r="E38" i="2" s="1"/>
  <c r="F38" i="2" a="1"/>
  <c r="F38" i="2" s="1"/>
  <c r="D32" i="2" a="1"/>
  <c r="D32" i="2" s="1"/>
  <c r="E32" i="2" a="1"/>
  <c r="E32" i="2" s="1"/>
  <c r="K32" i="2" a="1"/>
  <c r="K32" i="2" s="1"/>
  <c r="F32" i="2" a="1"/>
  <c r="F32" i="2" s="1"/>
  <c r="G32" i="2" a="1"/>
  <c r="G32" i="2" s="1"/>
  <c r="B32" i="2" a="1"/>
  <c r="B32" i="2" s="1"/>
  <c r="J32" i="2" a="1"/>
  <c r="J32" i="2" s="1"/>
  <c r="H32" i="2" a="1"/>
  <c r="H32" i="2" s="1"/>
  <c r="C32" i="2" a="1"/>
  <c r="C32" i="2" s="1"/>
  <c r="I32" i="2" a="1"/>
  <c r="I32" i="2" s="1"/>
  <c r="C30" i="2" a="1"/>
  <c r="C30" i="2" s="1"/>
  <c r="I30" i="2" a="1"/>
  <c r="I30" i="2" s="1"/>
  <c r="D30" i="2" a="1"/>
  <c r="D30" i="2" s="1"/>
  <c r="J30" i="2" a="1"/>
  <c r="J30" i="2" s="1"/>
  <c r="K30" i="2" a="1"/>
  <c r="K30" i="2" s="1"/>
  <c r="B30" i="2" a="1"/>
  <c r="B30" i="2" s="1"/>
  <c r="E30" i="2" a="1"/>
  <c r="E30" i="2" s="1"/>
  <c r="F30" i="2" a="1"/>
  <c r="F30" i="2" s="1"/>
  <c r="G30" i="2" a="1"/>
  <c r="G30" i="2" s="1"/>
  <c r="H30" i="2" a="1"/>
  <c r="H30" i="2" s="1"/>
  <c r="E34" i="2" a="1"/>
  <c r="E34" i="2" s="1"/>
  <c r="F34" i="2" a="1"/>
  <c r="F34" i="2" s="1"/>
  <c r="G34" i="2" a="1"/>
  <c r="G34" i="2" s="1"/>
  <c r="H34" i="2" a="1"/>
  <c r="H34" i="2" s="1"/>
  <c r="C34" i="2" a="1"/>
  <c r="C34" i="2" s="1"/>
  <c r="I34" i="2" a="1"/>
  <c r="I34" i="2" s="1"/>
  <c r="K34" i="2" a="1"/>
  <c r="K34" i="2" s="1"/>
  <c r="D34" i="2" a="1"/>
  <c r="D34" i="2" s="1"/>
  <c r="J34" i="2" a="1"/>
  <c r="J34" i="2" s="1"/>
  <c r="B34" i="2" a="1"/>
  <c r="B34" i="2" s="1"/>
  <c r="D37" i="2" a="1"/>
  <c r="D37" i="2" s="1"/>
  <c r="J37" i="2" a="1"/>
  <c r="J37" i="2" s="1"/>
  <c r="E37" i="2" a="1"/>
  <c r="E37" i="2" s="1"/>
  <c r="K37" i="2" a="1"/>
  <c r="K37" i="2" s="1"/>
  <c r="B37" i="2" a="1"/>
  <c r="B37" i="2" s="1"/>
  <c r="F37" i="2" a="1"/>
  <c r="F37" i="2" s="1"/>
  <c r="G37" i="2" a="1"/>
  <c r="G37" i="2" s="1"/>
  <c r="H37" i="2" a="1"/>
  <c r="H37" i="2" s="1"/>
  <c r="C37" i="2" a="1"/>
  <c r="C37" i="2" s="1"/>
  <c r="I37" i="2" a="1"/>
  <c r="I37" i="2" s="1"/>
  <c r="H28" i="2" a="1"/>
  <c r="H28" i="2" s="1"/>
  <c r="I28" i="2" a="1"/>
  <c r="I28" i="2" s="1"/>
  <c r="C28" i="2" a="1"/>
  <c r="C28" i="2" s="1"/>
  <c r="J28" i="2" a="1"/>
  <c r="J28" i="2" s="1"/>
  <c r="D28" i="2" a="1"/>
  <c r="D28" i="2" s="1"/>
  <c r="E28" i="2" a="1"/>
  <c r="E28" i="2" s="1"/>
  <c r="K28" i="2" a="1"/>
  <c r="K28" i="2" s="1"/>
  <c r="F28" i="2" a="1"/>
  <c r="F28" i="2" s="1"/>
  <c r="G28" i="2" a="1"/>
  <c r="G28" i="2" s="1"/>
  <c r="G31" i="2" a="1"/>
  <c r="G31" i="2" s="1"/>
  <c r="H31" i="2" a="1"/>
  <c r="H31" i="2" s="1"/>
  <c r="B31" i="2" a="1"/>
  <c r="B31" i="2" s="1"/>
  <c r="C31" i="2" a="1"/>
  <c r="C31" i="2" s="1"/>
  <c r="I31" i="2" a="1"/>
  <c r="I31" i="2" s="1"/>
  <c r="J31" i="2" a="1"/>
  <c r="J31" i="2" s="1"/>
  <c r="F31" i="2" a="1"/>
  <c r="F31" i="2" s="1"/>
  <c r="D31" i="2" a="1"/>
  <c r="D31" i="2" s="1"/>
  <c r="K31" i="2" a="1"/>
  <c r="K31" i="2" s="1"/>
  <c r="E31" i="2" a="1"/>
  <c r="E31" i="2" s="1"/>
  <c r="C35" i="2" a="1"/>
  <c r="C35" i="2" s="1"/>
  <c r="I35" i="2" a="1"/>
  <c r="I35" i="2" s="1"/>
  <c r="J35" i="2" a="1"/>
  <c r="J35" i="2" s="1"/>
  <c r="E35" i="2" a="1"/>
  <c r="E35" i="2" s="1"/>
  <c r="D35" i="2" a="1"/>
  <c r="D35" i="2" s="1"/>
  <c r="K35" i="2" a="1"/>
  <c r="K35" i="2" s="1"/>
  <c r="F35" i="2" a="1"/>
  <c r="F35" i="2" s="1"/>
  <c r="H35" i="2" a="1"/>
  <c r="H35" i="2" s="1"/>
  <c r="B35" i="2" a="1"/>
  <c r="B35" i="2" s="1"/>
  <c r="G35" i="2" a="1"/>
  <c r="G35" i="2" s="1"/>
  <c r="F29" i="2" a="1"/>
  <c r="F29" i="2" s="1"/>
  <c r="B29" i="2" a="1"/>
  <c r="B29" i="2" s="1"/>
  <c r="G29" i="2" a="1"/>
  <c r="G29" i="2" s="1"/>
  <c r="H29" i="2" a="1"/>
  <c r="H29" i="2" s="1"/>
  <c r="I29" i="2" a="1"/>
  <c r="I29" i="2" s="1"/>
  <c r="E29" i="2" a="1"/>
  <c r="E29" i="2" s="1"/>
  <c r="C29" i="2" a="1"/>
  <c r="C29" i="2" s="1"/>
  <c r="K29" i="2" a="1"/>
  <c r="K29" i="2" s="1"/>
  <c r="D29" i="2" a="1"/>
  <c r="D29" i="2" s="1"/>
  <c r="J29" i="2" a="1"/>
  <c r="J29" i="2" s="1"/>
  <c r="E39" i="2" a="1"/>
  <c r="E39" i="2" s="1"/>
  <c r="F39" i="2" a="1"/>
  <c r="F39" i="2" s="1"/>
  <c r="K39" i="2" a="1"/>
  <c r="K39" i="2" s="1"/>
  <c r="G39" i="2" a="1"/>
  <c r="G39" i="2" s="1"/>
  <c r="H39" i="2" a="1"/>
  <c r="H39" i="2" s="1"/>
  <c r="B39" i="2" a="1"/>
  <c r="B39" i="2" s="1"/>
  <c r="C39" i="2" a="1"/>
  <c r="C39" i="2" s="1"/>
  <c r="I39" i="2" a="1"/>
  <c r="I39" i="2" s="1"/>
  <c r="D39" i="2" a="1"/>
  <c r="D39" i="2" s="1"/>
  <c r="J39" i="2" a="1"/>
  <c r="J39" i="2" s="1"/>
  <c r="AH18" i="2" a="1"/>
  <c r="AH18" i="2" s="1"/>
  <c r="AP18" i="2" a="1"/>
  <c r="AP18" i="2" s="1"/>
  <c r="AX18" i="2" a="1"/>
  <c r="AX18" i="2" s="1"/>
  <c r="BF18" i="2" a="1"/>
  <c r="BF18" i="2" s="1"/>
  <c r="BB18" i="2" a="1"/>
  <c r="BB18" i="2" s="1"/>
  <c r="AI18" i="2" a="1"/>
  <c r="AI18" i="2" s="1"/>
  <c r="AQ18" i="2" a="1"/>
  <c r="AQ18" i="2" s="1"/>
  <c r="AY18" i="2" a="1"/>
  <c r="AY18" i="2" s="1"/>
  <c r="AJ18" i="2" a="1"/>
  <c r="AJ18" i="2" s="1"/>
  <c r="AR18" i="2" a="1"/>
  <c r="AR18" i="2" s="1"/>
  <c r="AZ18" i="2" a="1"/>
  <c r="AZ18" i="2" s="1"/>
  <c r="AL18" i="2" a="1"/>
  <c r="AL18" i="2" s="1"/>
  <c r="AK18" i="2" a="1"/>
  <c r="AK18" i="2" s="1"/>
  <c r="AS18" i="2" a="1"/>
  <c r="AS18" i="2" s="1"/>
  <c r="BA18" i="2" a="1"/>
  <c r="BA18" i="2" s="1"/>
  <c r="AC18" i="2" a="1"/>
  <c r="AC18" i="2" s="1"/>
  <c r="AT18" i="2" a="1"/>
  <c r="AT18" i="2" s="1"/>
  <c r="AD18" i="2" a="1"/>
  <c r="AD18" i="2" s="1"/>
  <c r="AE18" i="2" a="1"/>
  <c r="AE18" i="2" s="1"/>
  <c r="AM18" i="2" a="1"/>
  <c r="AM18" i="2" s="1"/>
  <c r="AU18" i="2" a="1"/>
  <c r="AU18" i="2" s="1"/>
  <c r="BC18" i="2" a="1"/>
  <c r="BC18" i="2" s="1"/>
  <c r="AG18" i="2" a="1"/>
  <c r="AG18" i="2" s="1"/>
  <c r="AW18" i="2" a="1"/>
  <c r="AW18" i="2" s="1"/>
  <c r="AF18" i="2" a="1"/>
  <c r="AF18" i="2" s="1"/>
  <c r="AN18" i="2" a="1"/>
  <c r="AN18" i="2" s="1"/>
  <c r="AV18" i="2" a="1"/>
  <c r="AV18" i="2" s="1"/>
  <c r="BD18" i="2" a="1"/>
  <c r="BD18" i="2" s="1"/>
  <c r="AO18" i="2" a="1"/>
  <c r="AO18" i="2" s="1"/>
  <c r="BE18" i="2" a="1"/>
  <c r="BE18" i="2" s="1"/>
  <c r="AL21" i="2" a="1"/>
  <c r="AL21" i="2" s="1"/>
  <c r="AT21" i="2" a="1"/>
  <c r="AT21" i="2" s="1"/>
  <c r="BB21" i="2" a="1"/>
  <c r="BB21" i="2" s="1"/>
  <c r="BF21" i="2" a="1"/>
  <c r="BF21" i="2" s="1"/>
  <c r="AE21" i="2" a="1"/>
  <c r="AE21" i="2" s="1"/>
  <c r="AM21" i="2" a="1"/>
  <c r="AM21" i="2" s="1"/>
  <c r="AU21" i="2" a="1"/>
  <c r="AU21" i="2" s="1"/>
  <c r="BC21" i="2" a="1"/>
  <c r="BC21" i="2" s="1"/>
  <c r="AX21" i="2" a="1"/>
  <c r="AX21" i="2" s="1"/>
  <c r="AS21" i="2" a="1"/>
  <c r="AS21" i="2" s="1"/>
  <c r="AF21" i="2" a="1"/>
  <c r="AF21" i="2" s="1"/>
  <c r="AN21" i="2" a="1"/>
  <c r="AN21" i="2" s="1"/>
  <c r="AV21" i="2" a="1"/>
  <c r="AV21" i="2" s="1"/>
  <c r="BD21" i="2" a="1"/>
  <c r="BD21" i="2" s="1"/>
  <c r="AC21" i="2" a="1"/>
  <c r="AC21" i="2" s="1"/>
  <c r="AP21" i="2" a="1"/>
  <c r="AP21" i="2" s="1"/>
  <c r="AG21" i="2" a="1"/>
  <c r="AG21" i="2" s="1"/>
  <c r="AO21" i="2" a="1"/>
  <c r="AO21" i="2" s="1"/>
  <c r="AW21" i="2" a="1"/>
  <c r="AW21" i="2" s="1"/>
  <c r="BE21" i="2" a="1"/>
  <c r="BE21" i="2" s="1"/>
  <c r="AD21" i="2" a="1"/>
  <c r="AD21" i="2" s="1"/>
  <c r="AH21" i="2" a="1"/>
  <c r="AH21" i="2" s="1"/>
  <c r="AI21" i="2" a="1"/>
  <c r="AI21" i="2" s="1"/>
  <c r="AQ21" i="2" a="1"/>
  <c r="AQ21" i="2" s="1"/>
  <c r="AY21" i="2" a="1"/>
  <c r="AY21" i="2" s="1"/>
  <c r="AJ21" i="2" a="1"/>
  <c r="AJ21" i="2" s="1"/>
  <c r="AR21" i="2" a="1"/>
  <c r="AR21" i="2" s="1"/>
  <c r="AZ21" i="2" a="1"/>
  <c r="AZ21" i="2" s="1"/>
  <c r="AK21" i="2" a="1"/>
  <c r="AK21" i="2" s="1"/>
  <c r="BA21" i="2" a="1"/>
  <c r="BA21" i="2" s="1"/>
  <c r="AL23" i="2" a="1"/>
  <c r="AL23" i="2" s="1"/>
  <c r="AT23" i="2" a="1"/>
  <c r="AT23" i="2" s="1"/>
  <c r="BB23" i="2" a="1"/>
  <c r="BB23" i="2" s="1"/>
  <c r="AD23" i="2" a="1"/>
  <c r="AD23" i="2" s="1"/>
  <c r="AH23" i="2" a="1"/>
  <c r="AH23" i="2" s="1"/>
  <c r="BF23" i="2" a="1"/>
  <c r="BF23" i="2" s="1"/>
  <c r="AE23" i="2" a="1"/>
  <c r="AE23" i="2" s="1"/>
  <c r="AM23" i="2" a="1"/>
  <c r="AM23" i="2" s="1"/>
  <c r="AU23" i="2" a="1"/>
  <c r="AU23" i="2" s="1"/>
  <c r="BC23" i="2" a="1"/>
  <c r="BC23" i="2" s="1"/>
  <c r="BA23" i="2" a="1"/>
  <c r="BA23" i="2" s="1"/>
  <c r="AF23" i="2" a="1"/>
  <c r="AF23" i="2" s="1"/>
  <c r="AN23" i="2" a="1"/>
  <c r="AN23" i="2" s="1"/>
  <c r="AV23" i="2" a="1"/>
  <c r="AV23" i="2" s="1"/>
  <c r="BD23" i="2" a="1"/>
  <c r="BD23" i="2" s="1"/>
  <c r="AP23" i="2" a="1"/>
  <c r="AP23" i="2" s="1"/>
  <c r="AK23" i="2" a="1"/>
  <c r="AK23" i="2" s="1"/>
  <c r="AG23" i="2" a="1"/>
  <c r="AG23" i="2" s="1"/>
  <c r="AO23" i="2" a="1"/>
  <c r="AO23" i="2" s="1"/>
  <c r="AW23" i="2" a="1"/>
  <c r="AW23" i="2" s="1"/>
  <c r="BE23" i="2" a="1"/>
  <c r="BE23" i="2" s="1"/>
  <c r="AX23" i="2" a="1"/>
  <c r="AX23" i="2" s="1"/>
  <c r="AI23" i="2" a="1"/>
  <c r="AI23" i="2" s="1"/>
  <c r="AQ23" i="2" a="1"/>
  <c r="AQ23" i="2" s="1"/>
  <c r="AY23" i="2" a="1"/>
  <c r="AY23" i="2" s="1"/>
  <c r="AS23" i="2" a="1"/>
  <c r="AS23" i="2" s="1"/>
  <c r="AJ23" i="2" a="1"/>
  <c r="AJ23" i="2" s="1"/>
  <c r="AR23" i="2" a="1"/>
  <c r="AR23" i="2" s="1"/>
  <c r="AZ23" i="2" a="1"/>
  <c r="AZ23" i="2" s="1"/>
  <c r="AC23" i="2" a="1"/>
  <c r="AC23" i="2" s="1"/>
  <c r="AL17" i="2" a="1"/>
  <c r="AL17" i="2" s="1"/>
  <c r="AT17" i="2" a="1"/>
  <c r="AT17" i="2" s="1"/>
  <c r="BB17" i="2" a="1"/>
  <c r="BB17" i="2" s="1"/>
  <c r="AC17" i="2" a="1"/>
  <c r="AC17" i="2" s="1"/>
  <c r="BF17" i="2" a="1"/>
  <c r="BF17" i="2" s="1"/>
  <c r="AE17" i="2" a="1"/>
  <c r="AE17" i="2" s="1"/>
  <c r="AM17" i="2" a="1"/>
  <c r="AM17" i="2" s="1"/>
  <c r="AU17" i="2" a="1"/>
  <c r="AU17" i="2" s="1"/>
  <c r="BC17" i="2" a="1"/>
  <c r="BC17" i="2" s="1"/>
  <c r="AD17" i="2" a="1"/>
  <c r="AD17" i="2" s="1"/>
  <c r="AX17" i="2" a="1"/>
  <c r="AX17" i="2" s="1"/>
  <c r="AF17" i="2" a="1"/>
  <c r="AF17" i="2" s="1"/>
  <c r="AN17" i="2" a="1"/>
  <c r="AN17" i="2" s="1"/>
  <c r="AV17" i="2" a="1"/>
  <c r="AV17" i="2" s="1"/>
  <c r="BD17" i="2" a="1"/>
  <c r="BD17" i="2" s="1"/>
  <c r="AH17" i="2" a="1"/>
  <c r="AH17" i="2" s="1"/>
  <c r="AG17" i="2" a="1"/>
  <c r="AG17" i="2" s="1"/>
  <c r="AO17" i="2" a="1"/>
  <c r="AO17" i="2" s="1"/>
  <c r="AW17" i="2" a="1"/>
  <c r="AW17" i="2" s="1"/>
  <c r="BE17" i="2" a="1"/>
  <c r="BE17" i="2" s="1"/>
  <c r="AP17" i="2" a="1"/>
  <c r="AP17" i="2" s="1"/>
  <c r="AI17" i="2" a="1"/>
  <c r="AI17" i="2" s="1"/>
  <c r="AQ17" i="2" a="1"/>
  <c r="AQ17" i="2" s="1"/>
  <c r="AY17" i="2" a="1"/>
  <c r="AY17" i="2" s="1"/>
  <c r="AS17" i="2" a="1"/>
  <c r="AS17" i="2" s="1"/>
  <c r="AJ17" i="2" a="1"/>
  <c r="AJ17" i="2" s="1"/>
  <c r="AR17" i="2" a="1"/>
  <c r="AR17" i="2" s="1"/>
  <c r="AZ17" i="2" a="1"/>
  <c r="AZ17" i="2" s="1"/>
  <c r="AK17" i="2" a="1"/>
  <c r="AK17" i="2" s="1"/>
  <c r="BA17" i="2" a="1"/>
  <c r="BA17" i="2" s="1"/>
  <c r="AL15" i="2" a="1"/>
  <c r="AL15" i="2" s="1"/>
  <c r="AT15" i="2" a="1"/>
  <c r="AT15" i="2" s="1"/>
  <c r="BB15" i="2" a="1"/>
  <c r="BB15" i="2" s="1"/>
  <c r="AH15" i="2" a="1"/>
  <c r="AH15" i="2" s="1"/>
  <c r="AE15" i="2" a="1"/>
  <c r="AE15" i="2" s="1"/>
  <c r="AM15" i="2" a="1"/>
  <c r="AM15" i="2" s="1"/>
  <c r="AU15" i="2" a="1"/>
  <c r="AU15" i="2" s="1"/>
  <c r="BC15" i="2" a="1"/>
  <c r="BC15" i="2" s="1"/>
  <c r="AP15" i="2" a="1"/>
  <c r="AP15" i="2" s="1"/>
  <c r="AD15" i="2" a="1"/>
  <c r="AD15" i="2" s="1"/>
  <c r="AF15" i="2" a="1"/>
  <c r="AF15" i="2" s="1"/>
  <c r="AN15" i="2" a="1"/>
  <c r="AN15" i="2" s="1"/>
  <c r="AV15" i="2" a="1"/>
  <c r="AV15" i="2" s="1"/>
  <c r="BD15" i="2" a="1"/>
  <c r="BD15" i="2" s="1"/>
  <c r="AX15" i="2" a="1"/>
  <c r="AX15" i="2" s="1"/>
  <c r="AG15" i="2" a="1"/>
  <c r="AG15" i="2" s="1"/>
  <c r="AO15" i="2" a="1"/>
  <c r="AO15" i="2" s="1"/>
  <c r="AW15" i="2" a="1"/>
  <c r="AW15" i="2" s="1"/>
  <c r="BE15" i="2" a="1"/>
  <c r="BE15" i="2" s="1"/>
  <c r="AC15" i="2" a="1"/>
  <c r="AC15" i="2" s="1"/>
  <c r="BF15" i="2" a="1"/>
  <c r="BF15" i="2" s="1"/>
  <c r="AI15" i="2" a="1"/>
  <c r="AI15" i="2" s="1"/>
  <c r="AQ15" i="2" a="1"/>
  <c r="AQ15" i="2" s="1"/>
  <c r="AY15" i="2" a="1"/>
  <c r="AY15" i="2" s="1"/>
  <c r="AS15" i="2" a="1"/>
  <c r="AS15" i="2" s="1"/>
  <c r="AJ15" i="2" a="1"/>
  <c r="AJ15" i="2" s="1"/>
  <c r="AR15" i="2" a="1"/>
  <c r="AR15" i="2" s="1"/>
  <c r="AZ15" i="2" a="1"/>
  <c r="AZ15" i="2" s="1"/>
  <c r="AK15" i="2" a="1"/>
  <c r="AK15" i="2" s="1"/>
  <c r="BA15" i="2" a="1"/>
  <c r="BA15" i="2" s="1"/>
  <c r="AL19" i="2" a="1"/>
  <c r="AL19" i="2" s="1"/>
  <c r="AT19" i="2" a="1"/>
  <c r="AT19" i="2" s="1"/>
  <c r="BB19" i="2" a="1"/>
  <c r="BB19" i="2" s="1"/>
  <c r="AX19" i="2" a="1"/>
  <c r="AX19" i="2" s="1"/>
  <c r="AE19" i="2" a="1"/>
  <c r="AE19" i="2" s="1"/>
  <c r="AM19" i="2" a="1"/>
  <c r="AM19" i="2" s="1"/>
  <c r="AU19" i="2" a="1"/>
  <c r="AU19" i="2" s="1"/>
  <c r="BC19" i="2" a="1"/>
  <c r="BC19" i="2" s="1"/>
  <c r="AP19" i="2" a="1"/>
  <c r="AP19" i="2" s="1"/>
  <c r="AF19" i="2" a="1"/>
  <c r="AF19" i="2" s="1"/>
  <c r="AN19" i="2" a="1"/>
  <c r="AN19" i="2" s="1"/>
  <c r="AV19" i="2" a="1"/>
  <c r="AV19" i="2" s="1"/>
  <c r="BD19" i="2" a="1"/>
  <c r="BD19" i="2" s="1"/>
  <c r="AH19" i="2" a="1"/>
  <c r="AH19" i="2" s="1"/>
  <c r="AG19" i="2" a="1"/>
  <c r="AG19" i="2" s="1"/>
  <c r="AO19" i="2" a="1"/>
  <c r="AO19" i="2" s="1"/>
  <c r="AW19" i="2" a="1"/>
  <c r="AW19" i="2" s="1"/>
  <c r="BE19" i="2" a="1"/>
  <c r="BE19" i="2" s="1"/>
  <c r="BF19" i="2" a="1"/>
  <c r="BF19" i="2" s="1"/>
  <c r="AI19" i="2" a="1"/>
  <c r="AI19" i="2" s="1"/>
  <c r="AQ19" i="2" a="1"/>
  <c r="AQ19" i="2" s="1"/>
  <c r="AY19" i="2" a="1"/>
  <c r="AY19" i="2" s="1"/>
  <c r="AC19" i="2" a="1"/>
  <c r="AC19" i="2" s="1"/>
  <c r="AK19" i="2" a="1"/>
  <c r="AK19" i="2" s="1"/>
  <c r="BA19" i="2" a="1"/>
  <c r="BA19" i="2" s="1"/>
  <c r="AJ19" i="2" a="1"/>
  <c r="AJ19" i="2" s="1"/>
  <c r="AR19" i="2" a="1"/>
  <c r="AR19" i="2" s="1"/>
  <c r="AZ19" i="2" a="1"/>
  <c r="AZ19" i="2" s="1"/>
  <c r="AD19" i="2" a="1"/>
  <c r="AD19" i="2" s="1"/>
  <c r="AS19" i="2" a="1"/>
  <c r="AS19" i="2" s="1"/>
  <c r="AH22" i="2" a="1"/>
  <c r="AH22" i="2" s="1"/>
  <c r="AP22" i="2" a="1"/>
  <c r="AP22" i="2" s="1"/>
  <c r="AX22" i="2" a="1"/>
  <c r="AX22" i="2" s="1"/>
  <c r="BF22" i="2" a="1"/>
  <c r="BF22" i="2" s="1"/>
  <c r="AW22" i="2" a="1"/>
  <c r="AW22" i="2" s="1"/>
  <c r="AI22" i="2" a="1"/>
  <c r="AI22" i="2" s="1"/>
  <c r="AQ22" i="2" a="1"/>
  <c r="AQ22" i="2" s="1"/>
  <c r="AY22" i="2" a="1"/>
  <c r="AY22" i="2" s="1"/>
  <c r="BB22" i="2" a="1"/>
  <c r="BB22" i="2" s="1"/>
  <c r="AJ22" i="2" a="1"/>
  <c r="AJ22" i="2" s="1"/>
  <c r="AR22" i="2" a="1"/>
  <c r="AR22" i="2" s="1"/>
  <c r="AZ22" i="2" a="1"/>
  <c r="AZ22" i="2" s="1"/>
  <c r="AT22" i="2" a="1"/>
  <c r="AT22" i="2" s="1"/>
  <c r="AK22" i="2" a="1"/>
  <c r="AK22" i="2" s="1"/>
  <c r="AS22" i="2" a="1"/>
  <c r="AS22" i="2" s="1"/>
  <c r="BA22" i="2" a="1"/>
  <c r="BA22" i="2" s="1"/>
  <c r="AL22" i="2" a="1"/>
  <c r="AL22" i="2" s="1"/>
  <c r="AO22" i="2" a="1"/>
  <c r="AO22" i="2" s="1"/>
  <c r="AE22" i="2" a="1"/>
  <c r="AE22" i="2" s="1"/>
  <c r="AM22" i="2" a="1"/>
  <c r="AM22" i="2" s="1"/>
  <c r="AU22" i="2" a="1"/>
  <c r="AU22" i="2" s="1"/>
  <c r="BC22" i="2" a="1"/>
  <c r="BC22" i="2" s="1"/>
  <c r="AC22" i="2" a="1"/>
  <c r="AC22" i="2" s="1"/>
  <c r="AG22" i="2" a="1"/>
  <c r="AG22" i="2" s="1"/>
  <c r="AF22" i="2" a="1"/>
  <c r="AF22" i="2" s="1"/>
  <c r="AN22" i="2" a="1"/>
  <c r="AN22" i="2" s="1"/>
  <c r="AV22" i="2" a="1"/>
  <c r="AV22" i="2" s="1"/>
  <c r="BD22" i="2" a="1"/>
  <c r="BD22" i="2" s="1"/>
  <c r="AD22" i="2" a="1"/>
  <c r="AD22" i="2" s="1"/>
  <c r="BE22" i="2" a="1"/>
  <c r="BE22" i="2" s="1"/>
  <c r="AL13" i="2" a="1"/>
  <c r="AL13" i="2" s="1"/>
  <c r="AT13" i="2" a="1"/>
  <c r="AT13" i="2" s="1"/>
  <c r="BB13" i="2" a="1"/>
  <c r="BB13" i="2" s="1"/>
  <c r="BF13" i="2" a="1"/>
  <c r="BF13" i="2" s="1"/>
  <c r="AE13" i="2" a="1"/>
  <c r="AE13" i="2" s="1"/>
  <c r="AM13" i="2" a="1"/>
  <c r="AM13" i="2" s="1"/>
  <c r="AU13" i="2" a="1"/>
  <c r="AU13" i="2" s="1"/>
  <c r="BC13" i="2" a="1"/>
  <c r="BC13" i="2" s="1"/>
  <c r="AP13" i="2" a="1"/>
  <c r="AP13" i="2" s="1"/>
  <c r="AF13" i="2" a="1"/>
  <c r="AF13" i="2" s="1"/>
  <c r="AN13" i="2" a="1"/>
  <c r="AN13" i="2" s="1"/>
  <c r="AV13" i="2" a="1"/>
  <c r="AV13" i="2" s="1"/>
  <c r="BD13" i="2" a="1"/>
  <c r="BD13" i="2" s="1"/>
  <c r="AH13" i="2" a="1"/>
  <c r="AH13" i="2" s="1"/>
  <c r="AD13" i="2" a="1"/>
  <c r="AD13" i="2" s="1"/>
  <c r="AG13" i="2" a="1"/>
  <c r="AG13" i="2" s="1"/>
  <c r="AO13" i="2" a="1"/>
  <c r="AO13" i="2" s="1"/>
  <c r="AW13" i="2" a="1"/>
  <c r="AW13" i="2" s="1"/>
  <c r="BE13" i="2" a="1"/>
  <c r="BE13" i="2" s="1"/>
  <c r="AX13" i="2" a="1"/>
  <c r="AX13" i="2" s="1"/>
  <c r="AI13" i="2" a="1"/>
  <c r="AI13" i="2" s="1"/>
  <c r="AQ13" i="2" a="1"/>
  <c r="AQ13" i="2" s="1"/>
  <c r="AY13" i="2" a="1"/>
  <c r="AY13" i="2" s="1"/>
  <c r="AC13" i="2" a="1"/>
  <c r="AC13" i="2" s="1"/>
  <c r="AS13" i="2" a="1"/>
  <c r="AS13" i="2" s="1"/>
  <c r="AJ13" i="2" a="1"/>
  <c r="AJ13" i="2" s="1"/>
  <c r="AR13" i="2" a="1"/>
  <c r="AR13" i="2" s="1"/>
  <c r="AZ13" i="2" a="1"/>
  <c r="AZ13" i="2" s="1"/>
  <c r="AK13" i="2" a="1"/>
  <c r="AK13" i="2" s="1"/>
  <c r="BA13" i="2" a="1"/>
  <c r="BA13" i="2" s="1"/>
  <c r="AH16" i="2" a="1"/>
  <c r="AH16" i="2" s="1"/>
  <c r="AP16" i="2" a="1"/>
  <c r="AP16" i="2" s="1"/>
  <c r="AX16" i="2" a="1"/>
  <c r="AX16" i="2" s="1"/>
  <c r="BF16" i="2" a="1"/>
  <c r="BF16" i="2" s="1"/>
  <c r="AL16" i="2" a="1"/>
  <c r="AL16" i="2" s="1"/>
  <c r="BB16" i="2" a="1"/>
  <c r="BB16" i="2" s="1"/>
  <c r="AI16" i="2" a="1"/>
  <c r="AI16" i="2" s="1"/>
  <c r="AQ16" i="2" a="1"/>
  <c r="AQ16" i="2" s="1"/>
  <c r="AY16" i="2" a="1"/>
  <c r="AY16" i="2" s="1"/>
  <c r="AJ16" i="2" a="1"/>
  <c r="AJ16" i="2" s="1"/>
  <c r="AR16" i="2" a="1"/>
  <c r="AR16" i="2" s="1"/>
  <c r="AZ16" i="2" a="1"/>
  <c r="AZ16" i="2" s="1"/>
  <c r="AT16" i="2" a="1"/>
  <c r="AT16" i="2" s="1"/>
  <c r="AK16" i="2" a="1"/>
  <c r="AK16" i="2" s="1"/>
  <c r="AS16" i="2" a="1"/>
  <c r="AS16" i="2" s="1"/>
  <c r="BA16" i="2" a="1"/>
  <c r="BA16" i="2" s="1"/>
  <c r="AE16" i="2" a="1"/>
  <c r="AE16" i="2" s="1"/>
  <c r="AM16" i="2" a="1"/>
  <c r="AM16" i="2" s="1"/>
  <c r="AU16" i="2" a="1"/>
  <c r="AU16" i="2" s="1"/>
  <c r="BC16" i="2" a="1"/>
  <c r="BC16" i="2" s="1"/>
  <c r="AO16" i="2" a="1"/>
  <c r="AO16" i="2" s="1"/>
  <c r="BE16" i="2" a="1"/>
  <c r="BE16" i="2" s="1"/>
  <c r="AD16" i="2" a="1"/>
  <c r="AD16" i="2" s="1"/>
  <c r="AF16" i="2" a="1"/>
  <c r="AF16" i="2" s="1"/>
  <c r="AN16" i="2" a="1"/>
  <c r="AN16" i="2" s="1"/>
  <c r="AV16" i="2" a="1"/>
  <c r="AV16" i="2" s="1"/>
  <c r="BD16" i="2" a="1"/>
  <c r="BD16" i="2" s="1"/>
  <c r="AC16" i="2" a="1"/>
  <c r="AC16" i="2" s="1"/>
  <c r="AG16" i="2" a="1"/>
  <c r="AG16" i="2" s="1"/>
  <c r="AW16" i="2" a="1"/>
  <c r="AW16" i="2" s="1"/>
  <c r="AH20" i="2" a="1"/>
  <c r="AH20" i="2" s="1"/>
  <c r="AP20" i="2" a="1"/>
  <c r="AP20" i="2" s="1"/>
  <c r="AX20" i="2" a="1"/>
  <c r="AX20" i="2" s="1"/>
  <c r="BF20" i="2" a="1"/>
  <c r="BF20" i="2" s="1"/>
  <c r="AC20" i="2" a="1"/>
  <c r="AC20" i="2" s="1"/>
  <c r="BB20" i="2" a="1"/>
  <c r="BB20" i="2" s="1"/>
  <c r="AI20" i="2" a="1"/>
  <c r="AI20" i="2" s="1"/>
  <c r="AQ20" i="2" a="1"/>
  <c r="AQ20" i="2" s="1"/>
  <c r="AY20" i="2" a="1"/>
  <c r="AY20" i="2" s="1"/>
  <c r="AD20" i="2" a="1"/>
  <c r="AD20" i="2" s="1"/>
  <c r="AT20" i="2" a="1"/>
  <c r="AT20" i="2" s="1"/>
  <c r="AJ20" i="2" a="1"/>
  <c r="AJ20" i="2" s="1"/>
  <c r="AR20" i="2" a="1"/>
  <c r="AR20" i="2" s="1"/>
  <c r="AZ20" i="2" a="1"/>
  <c r="AZ20" i="2" s="1"/>
  <c r="AL20" i="2" a="1"/>
  <c r="AL20" i="2" s="1"/>
  <c r="AK20" i="2" a="1"/>
  <c r="AK20" i="2" s="1"/>
  <c r="AS20" i="2" a="1"/>
  <c r="AS20" i="2" s="1"/>
  <c r="BA20" i="2" a="1"/>
  <c r="BA20" i="2" s="1"/>
  <c r="AE20" i="2" a="1"/>
  <c r="AE20" i="2" s="1"/>
  <c r="AM20" i="2" a="1"/>
  <c r="AM20" i="2" s="1"/>
  <c r="AU20" i="2" a="1"/>
  <c r="AU20" i="2" s="1"/>
  <c r="BC20" i="2" a="1"/>
  <c r="BC20" i="2" s="1"/>
  <c r="AO20" i="2" a="1"/>
  <c r="AO20" i="2" s="1"/>
  <c r="BE20" i="2" a="1"/>
  <c r="BE20" i="2" s="1"/>
  <c r="AF20" i="2" a="1"/>
  <c r="AF20" i="2" s="1"/>
  <c r="AN20" i="2" a="1"/>
  <c r="AN20" i="2" s="1"/>
  <c r="AV20" i="2" a="1"/>
  <c r="AV20" i="2" s="1"/>
  <c r="BD20" i="2" a="1"/>
  <c r="BD20" i="2" s="1"/>
  <c r="AG20" i="2" a="1"/>
  <c r="AG20" i="2" s="1"/>
  <c r="AW20" i="2" a="1"/>
  <c r="AW20" i="2" s="1"/>
  <c r="AH14" i="2" a="1"/>
  <c r="AH14" i="2" s="1"/>
  <c r="AP14" i="2" a="1"/>
  <c r="AP14" i="2" s="1"/>
  <c r="AX14" i="2" a="1"/>
  <c r="AX14" i="2" s="1"/>
  <c r="BF14" i="2" a="1"/>
  <c r="BF14" i="2" s="1"/>
  <c r="AI14" i="2" a="1"/>
  <c r="AI14" i="2" s="1"/>
  <c r="AQ14" i="2" a="1"/>
  <c r="AQ14" i="2" s="1"/>
  <c r="AY14" i="2" a="1"/>
  <c r="AY14" i="2" s="1"/>
  <c r="AC14" i="2" a="1"/>
  <c r="AC14" i="2" s="1"/>
  <c r="AT14" i="2" a="1"/>
  <c r="AT14" i="2" s="1"/>
  <c r="AJ14" i="2" a="1"/>
  <c r="AJ14" i="2" s="1"/>
  <c r="AR14" i="2" a="1"/>
  <c r="AR14" i="2" s="1"/>
  <c r="AZ14" i="2" a="1"/>
  <c r="AZ14" i="2" s="1"/>
  <c r="AD14" i="2" a="1"/>
  <c r="AD14" i="2" s="1"/>
  <c r="AL14" i="2" a="1"/>
  <c r="AL14" i="2" s="1"/>
  <c r="BB14" i="2" a="1"/>
  <c r="BB14" i="2" s="1"/>
  <c r="AK14" i="2" a="1"/>
  <c r="AK14" i="2" s="1"/>
  <c r="AS14" i="2" a="1"/>
  <c r="AS14" i="2" s="1"/>
  <c r="BA14" i="2" a="1"/>
  <c r="BA14" i="2" s="1"/>
  <c r="AE14" i="2" a="1"/>
  <c r="AE14" i="2" s="1"/>
  <c r="AM14" i="2" a="1"/>
  <c r="AM14" i="2" s="1"/>
  <c r="AU14" i="2" a="1"/>
  <c r="AU14" i="2" s="1"/>
  <c r="BC14" i="2" a="1"/>
  <c r="BC14" i="2" s="1"/>
  <c r="AO14" i="2" a="1"/>
  <c r="AO14" i="2" s="1"/>
  <c r="BE14" i="2" a="1"/>
  <c r="BE14" i="2" s="1"/>
  <c r="AF14" i="2" a="1"/>
  <c r="AF14" i="2" s="1"/>
  <c r="AN14" i="2" a="1"/>
  <c r="AN14" i="2" s="1"/>
  <c r="AV14" i="2" a="1"/>
  <c r="AV14" i="2" s="1"/>
  <c r="BD14" i="2" a="1"/>
  <c r="BD14" i="2" s="1"/>
  <c r="AG14" i="2" a="1"/>
  <c r="AG14" i="2" s="1"/>
  <c r="AW14" i="2" a="1"/>
  <c r="AW14" i="2" s="1"/>
  <c r="AH24" i="2" a="1"/>
  <c r="AH24" i="2" s="1"/>
  <c r="AP24" i="2" a="1"/>
  <c r="AP24" i="2" s="1"/>
  <c r="AX24" i="2" a="1"/>
  <c r="AX24" i="2" s="1"/>
  <c r="BF24" i="2" a="1"/>
  <c r="BF24" i="2" s="1"/>
  <c r="AT24" i="2" a="1"/>
  <c r="AT24" i="2" s="1"/>
  <c r="BE24" i="2" a="1"/>
  <c r="BE24" i="2" s="1"/>
  <c r="AI24" i="2" a="1"/>
  <c r="AI24" i="2" s="1"/>
  <c r="AQ24" i="2" a="1"/>
  <c r="AQ24" i="2" s="1"/>
  <c r="AY24" i="2" a="1"/>
  <c r="AY24" i="2" s="1"/>
  <c r="AL24" i="2" a="1"/>
  <c r="AL24" i="2" s="1"/>
  <c r="AJ24" i="2" a="1"/>
  <c r="AJ24" i="2" s="1"/>
  <c r="AR24" i="2" a="1"/>
  <c r="AR24" i="2" s="1"/>
  <c r="AZ24" i="2" a="1"/>
  <c r="AZ24" i="2" s="1"/>
  <c r="AC24" i="2" a="1"/>
  <c r="AC24" i="2" s="1"/>
  <c r="BB24" i="2" a="1"/>
  <c r="BB24" i="2" s="1"/>
  <c r="AW24" i="2" a="1"/>
  <c r="AW24" i="2" s="1"/>
  <c r="AK24" i="2" a="1"/>
  <c r="AK24" i="2" s="1"/>
  <c r="AS24" i="2" a="1"/>
  <c r="AS24" i="2" s="1"/>
  <c r="BA24" i="2" a="1"/>
  <c r="BA24" i="2" s="1"/>
  <c r="AD24" i="2" a="1"/>
  <c r="AD24" i="2" s="1"/>
  <c r="AO24" i="2" a="1"/>
  <c r="AO24" i="2" s="1"/>
  <c r="AE24" i="2" a="1"/>
  <c r="AE24" i="2" s="1"/>
  <c r="AM24" i="2" a="1"/>
  <c r="AM24" i="2" s="1"/>
  <c r="AU24" i="2" a="1"/>
  <c r="AU24" i="2" s="1"/>
  <c r="BC24" i="2" a="1"/>
  <c r="BC24" i="2" s="1"/>
  <c r="AF24" i="2" a="1"/>
  <c r="AF24" i="2" s="1"/>
  <c r="AN24" i="2" a="1"/>
  <c r="AN24" i="2" s="1"/>
  <c r="AV24" i="2" a="1"/>
  <c r="AV24" i="2" s="1"/>
  <c r="BD24" i="2" a="1"/>
  <c r="BD24" i="2" s="1"/>
  <c r="AG24" i="2" a="1"/>
  <c r="AG24" i="2" s="1"/>
  <c r="T14" i="2" a="1"/>
  <c r="T14" i="2" s="1"/>
  <c r="U14" i="2" s="1"/>
  <c r="T22" i="2" a="1"/>
  <c r="T22" i="2" s="1"/>
  <c r="U22" i="2" s="1"/>
  <c r="R13" i="2" a="1"/>
  <c r="R13" i="2" s="1"/>
  <c r="T21" i="2" a="1"/>
  <c r="T21" i="2" s="1"/>
  <c r="U21" i="2" s="1"/>
  <c r="T15" i="2" a="1"/>
  <c r="T15" i="2" s="1"/>
  <c r="U15" i="2" s="1"/>
  <c r="T23" i="2" a="1"/>
  <c r="T23" i="2" s="1"/>
  <c r="U23" i="2" s="1"/>
  <c r="R18" i="2" a="1"/>
  <c r="R18" i="2" s="1"/>
  <c r="R23" i="2" a="1"/>
  <c r="R23" i="2" s="1"/>
  <c r="T16" i="2" a="1"/>
  <c r="T16" i="2" s="1"/>
  <c r="U16" i="2" s="1"/>
  <c r="T24" i="2" a="1"/>
  <c r="T24" i="2" s="1"/>
  <c r="U24" i="2" s="1"/>
  <c r="R19" i="2" a="1"/>
  <c r="R19" i="2" s="1"/>
  <c r="R24" i="2" a="1"/>
  <c r="R24" i="2" s="1"/>
  <c r="T17" i="2" a="1"/>
  <c r="T17" i="2" s="1"/>
  <c r="U17" i="2" s="1"/>
  <c r="T13" i="2" a="1"/>
  <c r="T13" i="2" s="1"/>
  <c r="U13" i="2" s="1"/>
  <c r="R20" i="2" a="1"/>
  <c r="R20" i="2" s="1"/>
  <c r="R17" i="2" a="1"/>
  <c r="R17" i="2" s="1"/>
  <c r="T18" i="2" a="1"/>
  <c r="T18" i="2" s="1"/>
  <c r="U18" i="2" s="1"/>
  <c r="R14" i="2" a="1"/>
  <c r="R14" i="2" s="1"/>
  <c r="R21" i="2" a="1"/>
  <c r="R21" i="2" s="1"/>
  <c r="R16" i="2" a="1"/>
  <c r="R16" i="2" s="1"/>
  <c r="T19" i="2" a="1"/>
  <c r="T19" i="2" s="1"/>
  <c r="U19" i="2" s="1"/>
  <c r="R15" i="2" a="1"/>
  <c r="R15" i="2" s="1"/>
  <c r="R22" i="2" a="1"/>
  <c r="R22" i="2" s="1"/>
  <c r="T20" i="2" a="1"/>
  <c r="T20" i="2" s="1"/>
  <c r="U20" i="2" s="1"/>
  <c r="C15" i="2" a="1"/>
  <c r="C15" i="2" s="1"/>
  <c r="W17" i="2" a="1"/>
  <c r="W17" i="2" s="1"/>
  <c r="Z17" i="2" s="1"/>
  <c r="W23" i="2" a="1"/>
  <c r="W23" i="2" s="1"/>
  <c r="Z23" i="2" s="1"/>
  <c r="W24" i="2" a="1"/>
  <c r="W24" i="2" s="1"/>
  <c r="Z24" i="2" s="1"/>
  <c r="W18" i="2" a="1"/>
  <c r="W18" i="2" s="1"/>
  <c r="Z18" i="2" s="1"/>
  <c r="W13" i="2" a="1"/>
  <c r="W13" i="2" s="1"/>
  <c r="Z13" i="2" s="1"/>
  <c r="W19" i="2" a="1"/>
  <c r="W19" i="2" s="1"/>
  <c r="Z19" i="2" s="1"/>
  <c r="W22" i="2" a="1"/>
  <c r="W22" i="2" s="1"/>
  <c r="Z22" i="2" s="1"/>
  <c r="W14" i="2" a="1"/>
  <c r="W14" i="2" s="1"/>
  <c r="Z14" i="2" s="1"/>
  <c r="W20" i="2" a="1"/>
  <c r="W20" i="2" s="1"/>
  <c r="Z20" i="2" s="1"/>
  <c r="W15" i="2" a="1"/>
  <c r="W15" i="2" s="1"/>
  <c r="Z15" i="2" s="1"/>
  <c r="W16" i="2" a="1"/>
  <c r="W16" i="2" s="1"/>
  <c r="Z16" i="2" s="1"/>
  <c r="W21" i="2" a="1"/>
  <c r="W21" i="2" s="1"/>
  <c r="Z21" i="2" s="1"/>
  <c r="O20" i="2" a="1"/>
  <c r="O20" i="2" s="1"/>
  <c r="L20" i="2" s="1"/>
  <c r="G24" i="2" a="1"/>
  <c r="G24" i="2" s="1"/>
  <c r="I22" i="2" a="1"/>
  <c r="I22" i="2" s="1"/>
  <c r="I15" i="2" a="1"/>
  <c r="I15" i="2" s="1"/>
  <c r="O19" i="2" a="1"/>
  <c r="O19" i="2" s="1"/>
  <c r="G23" i="2" a="1"/>
  <c r="G23" i="2" s="1"/>
  <c r="G17" i="2" a="1"/>
  <c r="G17" i="2" s="1"/>
  <c r="I21" i="2" a="1"/>
  <c r="I21" i="2" s="1"/>
  <c r="I14" i="2" a="1"/>
  <c r="I14" i="2" s="1"/>
  <c r="O18" i="2" a="1"/>
  <c r="O18" i="2" s="1"/>
  <c r="L18" i="2" s="1"/>
  <c r="I23" i="2" a="1"/>
  <c r="I23" i="2" s="1"/>
  <c r="G22" i="2" a="1"/>
  <c r="G22" i="2" s="1"/>
  <c r="G16" i="2" a="1"/>
  <c r="G16" i="2" s="1"/>
  <c r="I20" i="2" a="1"/>
  <c r="I20" i="2" s="1"/>
  <c r="O13" i="2" a="1"/>
  <c r="O13" i="2" s="1"/>
  <c r="G18" i="2" a="1"/>
  <c r="G18" i="2" s="1"/>
  <c r="G15" i="2" a="1"/>
  <c r="G15" i="2" s="1"/>
  <c r="I19" i="2" a="1"/>
  <c r="I19" i="2" s="1"/>
  <c r="O24" i="2" a="1"/>
  <c r="O24" i="2" s="1"/>
  <c r="O17" i="2" a="1"/>
  <c r="O17" i="2" s="1"/>
  <c r="I16" i="2" a="1"/>
  <c r="I16" i="2" s="1"/>
  <c r="G21" i="2" a="1"/>
  <c r="G21" i="2" s="1"/>
  <c r="G14" i="2" a="1"/>
  <c r="G14" i="2" s="1"/>
  <c r="I18" i="2" a="1"/>
  <c r="I18" i="2" s="1"/>
  <c r="O23" i="2" a="1"/>
  <c r="O23" i="2" s="1"/>
  <c r="O16" i="2" a="1"/>
  <c r="O16" i="2" s="1"/>
  <c r="L16" i="2" s="1"/>
  <c r="G20" i="2" a="1"/>
  <c r="G20" i="2" s="1"/>
  <c r="I13" i="2" a="1"/>
  <c r="I13" i="2" s="1"/>
  <c r="O22" i="2" a="1"/>
  <c r="O22" i="2" s="1"/>
  <c r="L22" i="2" s="1"/>
  <c r="O15" i="2" a="1"/>
  <c r="O15" i="2" s="1"/>
  <c r="N15" i="2" s="1"/>
  <c r="G13" i="2" a="1"/>
  <c r="G13" i="2" s="1"/>
  <c r="G19" i="2" a="1"/>
  <c r="G19" i="2" s="1"/>
  <c r="I24" i="2" a="1"/>
  <c r="I24" i="2" s="1"/>
  <c r="I17" i="2" a="1"/>
  <c r="I17" i="2" s="1"/>
  <c r="O21" i="2" a="1"/>
  <c r="O21" i="2" s="1"/>
  <c r="O14" i="2" a="1"/>
  <c r="O14" i="2" s="1"/>
  <c r="C21" i="2" a="1"/>
  <c r="C21" i="2" s="1"/>
  <c r="C14" i="2" a="1"/>
  <c r="C14" i="2" s="1"/>
  <c r="C20" i="2" a="1"/>
  <c r="C20" i="2" s="1"/>
  <c r="C19" i="2" a="1"/>
  <c r="C19" i="2" s="1"/>
  <c r="C18" i="2" a="1"/>
  <c r="C18" i="2" s="1"/>
  <c r="C24" i="2" a="1"/>
  <c r="C24" i="2" s="1"/>
  <c r="C17" i="2" a="1"/>
  <c r="C17" i="2" s="1"/>
  <c r="C23" i="2" a="1"/>
  <c r="C23" i="2" s="1"/>
  <c r="C16" i="2" a="1"/>
  <c r="C16" i="2" s="1"/>
  <c r="C13" i="2" a="1"/>
  <c r="C13" i="2" s="1"/>
  <c r="C22" i="2" a="1"/>
  <c r="C22" i="2" s="1"/>
  <c r="S14" i="2"/>
  <c r="S15" i="2"/>
  <c r="S16" i="2"/>
  <c r="S17" i="2"/>
  <c r="S18" i="2"/>
  <c r="S19" i="2"/>
  <c r="S20" i="2"/>
  <c r="S21" i="2"/>
  <c r="S22" i="2"/>
  <c r="S23" i="2"/>
  <c r="S24" i="2"/>
  <c r="S13" i="2"/>
  <c r="J11" i="2"/>
  <c r="J24" i="2"/>
  <c r="J23" i="2"/>
  <c r="J22" i="2"/>
  <c r="J21" i="2"/>
  <c r="J20" i="2"/>
  <c r="J19" i="2"/>
  <c r="J18" i="2"/>
  <c r="J17" i="2"/>
  <c r="J16" i="2"/>
  <c r="J15" i="2"/>
  <c r="J14" i="2"/>
  <c r="J13" i="2"/>
  <c r="H14" i="2"/>
  <c r="H15" i="2"/>
  <c r="H16" i="2"/>
  <c r="H17" i="2"/>
  <c r="H18" i="2"/>
  <c r="H19" i="2"/>
  <c r="H20" i="2"/>
  <c r="H21" i="2"/>
  <c r="H22" i="2"/>
  <c r="H23" i="2"/>
  <c r="H24" i="2"/>
  <c r="H13" i="2"/>
  <c r="Z25" i="2" l="1"/>
  <c r="X24" i="2" s="1"/>
  <c r="Y24" i="2" s="1"/>
  <c r="U25" i="2"/>
  <c r="O80" i="2"/>
  <c r="E69" i="2" s="1" a="1"/>
  <c r="E69" i="2" s="1"/>
  <c r="E75" i="2" s="1"/>
  <c r="R80" i="2"/>
  <c r="E70" i="2" s="1" a="1"/>
  <c r="E70" i="2" s="1"/>
  <c r="E74" i="2" s="1"/>
  <c r="P80" i="2"/>
  <c r="C70" i="2" s="1" a="1"/>
  <c r="C70" i="2" s="1"/>
  <c r="W80" i="2"/>
  <c r="D72" i="2" s="1" a="1"/>
  <c r="D72" i="2" s="1"/>
  <c r="F72" i="2" s="1"/>
  <c r="U80" i="2"/>
  <c r="E71" i="2" s="1" a="1"/>
  <c r="E71" i="2" s="1"/>
  <c r="E73" i="2" s="1"/>
  <c r="K80" i="2"/>
  <c r="D68" i="2" s="1" a="1"/>
  <c r="D68" i="2" s="1"/>
  <c r="S80" i="2"/>
  <c r="C71" i="2" s="1" a="1"/>
  <c r="C71" i="2" s="1"/>
  <c r="N80" i="2"/>
  <c r="D69" i="2" s="1" a="1"/>
  <c r="D69" i="2" s="1"/>
  <c r="M80" i="2"/>
  <c r="C69" i="2" s="1" a="1"/>
  <c r="C69" i="2" s="1"/>
  <c r="L80" i="2"/>
  <c r="E68" i="2" s="1" a="1"/>
  <c r="E68" i="2" s="1"/>
  <c r="T80" i="2"/>
  <c r="D71" i="2" s="1" a="1"/>
  <c r="D71" i="2" s="1"/>
  <c r="Q80" i="2"/>
  <c r="D70" i="2" s="1" a="1"/>
  <c r="D70" i="2" s="1"/>
  <c r="V80" i="2"/>
  <c r="C72" i="2" s="1" a="1"/>
  <c r="C72" i="2" s="1"/>
  <c r="G72" i="2" s="1"/>
  <c r="X80" i="2"/>
  <c r="E72" i="2" s="1" a="1"/>
  <c r="E72" i="2" s="1"/>
  <c r="J80" i="2"/>
  <c r="C68" i="2" s="1" a="1"/>
  <c r="C68" i="2" s="1"/>
  <c r="AP57" i="2"/>
  <c r="AF57" i="2"/>
  <c r="AK57" i="2"/>
  <c r="AM57" i="2"/>
  <c r="AD57" i="2"/>
  <c r="S57" i="2"/>
  <c r="AB57" i="2"/>
  <c r="AJ57" i="2"/>
  <c r="Z57" i="2"/>
  <c r="AE57" i="2"/>
  <c r="L57" i="2"/>
  <c r="Q57" i="2"/>
  <c r="AA57" i="2"/>
  <c r="M57" i="2"/>
  <c r="C57" i="2"/>
  <c r="T57" i="2"/>
  <c r="F57" i="2"/>
  <c r="K57" i="2"/>
  <c r="AC57" i="2"/>
  <c r="O57" i="2"/>
  <c r="N57" i="2"/>
  <c r="AO57" i="2"/>
  <c r="D57" i="2"/>
  <c r="G57" i="2"/>
  <c r="H57" i="2"/>
  <c r="V57" i="2"/>
  <c r="AI57" i="2"/>
  <c r="AN57" i="2"/>
  <c r="U57" i="2"/>
  <c r="W57" i="2"/>
  <c r="AQ57" i="2"/>
  <c r="R57" i="2"/>
  <c r="AG57" i="2"/>
  <c r="I57" i="2"/>
  <c r="X57" i="2"/>
  <c r="E57" i="2"/>
  <c r="P57" i="2"/>
  <c r="AL57" i="2"/>
  <c r="AR57" i="2"/>
  <c r="Y57" i="2"/>
  <c r="AH57" i="2"/>
  <c r="J57" i="2"/>
  <c r="G40" i="2"/>
  <c r="G42" i="2" s="1"/>
  <c r="I40" i="2"/>
  <c r="I42" i="2" s="1"/>
  <c r="B40" i="2"/>
  <c r="B42" i="2" s="1"/>
  <c r="H40" i="2"/>
  <c r="H42" i="2" s="1"/>
  <c r="F40" i="2"/>
  <c r="F42" i="2" s="1"/>
  <c r="K40" i="2"/>
  <c r="K42" i="2" s="1"/>
  <c r="E40" i="2"/>
  <c r="E42" i="2" s="1"/>
  <c r="D40" i="2"/>
  <c r="D42" i="2" s="1"/>
  <c r="J40" i="2"/>
  <c r="J42" i="2" s="1"/>
  <c r="C40" i="2"/>
  <c r="C42" i="2" s="1"/>
  <c r="AR25" i="2"/>
  <c r="BE25" i="2"/>
  <c r="BB25" i="2"/>
  <c r="BA25" i="2"/>
  <c r="AH25" i="2"/>
  <c r="AK25" i="2"/>
  <c r="AI25" i="2"/>
  <c r="BD25" i="2"/>
  <c r="AE25" i="2"/>
  <c r="AQ25" i="2"/>
  <c r="AM25" i="2"/>
  <c r="AZ25" i="2"/>
  <c r="AX25" i="2"/>
  <c r="AV25" i="2"/>
  <c r="BF25" i="2"/>
  <c r="AJ25" i="2"/>
  <c r="AW25" i="2"/>
  <c r="AF25" i="2"/>
  <c r="AT25" i="2"/>
  <c r="AN25" i="2"/>
  <c r="AS25" i="2"/>
  <c r="AO25" i="2"/>
  <c r="AP25" i="2"/>
  <c r="AL25" i="2"/>
  <c r="AC25" i="2"/>
  <c r="AG25" i="2"/>
  <c r="BC25" i="2"/>
  <c r="AY25" i="2"/>
  <c r="AD25" i="2"/>
  <c r="AU25" i="2"/>
  <c r="P13" i="2"/>
  <c r="M23" i="2"/>
  <c r="N20" i="2"/>
  <c r="K18" i="2"/>
  <c r="N18" i="2"/>
  <c r="M18" i="2"/>
  <c r="X16" i="2"/>
  <c r="Y16" i="2" s="1"/>
  <c r="X19" i="2"/>
  <c r="Y19" i="2" s="1"/>
  <c r="K23" i="2"/>
  <c r="K20" i="2"/>
  <c r="L23" i="2"/>
  <c r="M20" i="2"/>
  <c r="N23" i="2"/>
  <c r="X22" i="2"/>
  <c r="Y22" i="2" s="1"/>
  <c r="X13" i="2"/>
  <c r="Y13" i="2" s="1"/>
  <c r="X20" i="2"/>
  <c r="Y20" i="2" s="1"/>
  <c r="K24" i="2"/>
  <c r="X18" i="2"/>
  <c r="Y18" i="2" s="1"/>
  <c r="X21" i="2"/>
  <c r="Y21" i="2" s="1"/>
  <c r="X17" i="2"/>
  <c r="Y17" i="2" s="1"/>
  <c r="X23" i="2"/>
  <c r="Y23" i="2" s="1"/>
  <c r="X14" i="2"/>
  <c r="Y14" i="2" s="1"/>
  <c r="X15" i="2"/>
  <c r="Y15" i="2" s="1"/>
  <c r="P22" i="2"/>
  <c r="P20" i="2"/>
  <c r="P14" i="2"/>
  <c r="P15" i="2"/>
  <c r="P17" i="2"/>
  <c r="P24" i="2"/>
  <c r="P23" i="2"/>
  <c r="M21" i="2"/>
  <c r="L24" i="2"/>
  <c r="P19" i="2"/>
  <c r="P18" i="2"/>
  <c r="N24" i="2"/>
  <c r="M13" i="2"/>
  <c r="L21" i="2"/>
  <c r="N21" i="2"/>
  <c r="K16" i="2"/>
  <c r="N16" i="2"/>
  <c r="M24" i="2"/>
  <c r="K21" i="2"/>
  <c r="P16" i="2"/>
  <c r="K14" i="2"/>
  <c r="K17" i="2"/>
  <c r="L13" i="2"/>
  <c r="K13" i="2"/>
  <c r="N13" i="2"/>
  <c r="P21" i="2"/>
  <c r="M15" i="2"/>
  <c r="K15" i="2"/>
  <c r="L15" i="2"/>
  <c r="N17" i="2"/>
  <c r="M14" i="2"/>
  <c r="M16" i="2"/>
  <c r="K19" i="2"/>
  <c r="L14" i="2"/>
  <c r="N14" i="2"/>
  <c r="M17" i="2"/>
  <c r="L17" i="2"/>
  <c r="N19" i="2"/>
  <c r="L19" i="2"/>
  <c r="M19" i="2"/>
  <c r="K22" i="2"/>
  <c r="N22" i="2"/>
  <c r="M22" i="2"/>
  <c r="E14" i="2"/>
  <c r="E15" i="2"/>
  <c r="E16" i="2"/>
  <c r="E17" i="2"/>
  <c r="E18" i="2"/>
  <c r="E19" i="2"/>
  <c r="E20" i="2"/>
  <c r="E21" i="2"/>
  <c r="E22" i="2"/>
  <c r="E23" i="2"/>
  <c r="E24" i="2"/>
  <c r="E13" i="2"/>
  <c r="D4" i="2"/>
  <c r="A4" i="2"/>
  <c r="G4" i="2"/>
  <c r="H8" i="2"/>
  <c r="E8" i="2"/>
  <c r="B10" i="2"/>
  <c r="P25" i="2" l="1"/>
  <c r="E76" i="2"/>
  <c r="G70" i="2"/>
  <c r="C74" i="2"/>
  <c r="G74" i="2" s="1"/>
  <c r="D73" i="2"/>
  <c r="F73" i="2" s="1"/>
  <c r="F71" i="2"/>
  <c r="G69" i="2"/>
  <c r="C75" i="2"/>
  <c r="G75" i="2" s="1"/>
  <c r="D75" i="2"/>
  <c r="F75" i="2" s="1"/>
  <c r="F69" i="2"/>
  <c r="C76" i="2"/>
  <c r="G76" i="2" s="1"/>
  <c r="G68" i="2"/>
  <c r="G71" i="2"/>
  <c r="C73" i="2"/>
  <c r="G73" i="2" s="1"/>
  <c r="D76" i="2"/>
  <c r="F76" i="2" s="1"/>
  <c r="F68" i="2"/>
  <c r="D74" i="2"/>
  <c r="F74" i="2" s="1"/>
  <c r="F70" i="2"/>
  <c r="J3" i="2"/>
  <c r="K2" i="2"/>
  <c r="M2" i="2" l="1"/>
  <c r="K3" i="2"/>
  <c r="N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J2" authorId="0" shapeId="0" xr:uid="{435C9105-BDA6-4D4F-A849-812E5290DA5E}">
      <text>
        <r>
          <rPr>
            <b/>
            <sz val="9"/>
            <color indexed="81"/>
            <rFont val="Tahoma"/>
            <family val="2"/>
            <charset val="204"/>
          </rPr>
          <t>Source Value</t>
        </r>
      </text>
    </comment>
    <comment ref="K2" authorId="0" shapeId="0" xr:uid="{19C91D01-A31E-4A9E-B00B-C713E67AA691}">
      <text>
        <r>
          <rPr>
            <b/>
            <sz val="9"/>
            <color indexed="81"/>
            <rFont val="Tahoma"/>
            <family val="2"/>
            <charset val="204"/>
          </rPr>
          <t>150% Speedometer scale size</t>
        </r>
      </text>
    </comment>
    <comment ref="J3" authorId="0" shapeId="0" xr:uid="{975EAF64-17CD-44AE-8197-06F1F53EB978}">
      <text>
        <r>
          <rPr>
            <sz val="9"/>
            <color indexed="81"/>
            <rFont val="Tahoma"/>
            <family val="2"/>
            <charset val="204"/>
          </rPr>
          <t>Optimize share at 150%
convert 100% to 150% - speedometer scale size
-33.5% Align to 240 degrees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<sst xmlns="http://schemas.openxmlformats.org/spreadsheetml/2006/main" count="148" uniqueCount="80">
  <si>
    <t>Weighted Pools</t>
  </si>
  <si>
    <t>SOL</t>
  </si>
  <si>
    <t>RAY</t>
  </si>
  <si>
    <t>JUP</t>
  </si>
  <si>
    <t>BONK</t>
  </si>
  <si>
    <t>ORCA</t>
  </si>
  <si>
    <t>Total</t>
  </si>
  <si>
    <t>ETH</t>
  </si>
  <si>
    <t>ARB</t>
  </si>
  <si>
    <t>GMX</t>
  </si>
  <si>
    <t>BTC</t>
  </si>
  <si>
    <t>USDC</t>
  </si>
  <si>
    <t>Cash Flow</t>
  </si>
  <si>
    <t>MAY</t>
  </si>
  <si>
    <t>JAN</t>
  </si>
  <si>
    <t>FEB</t>
  </si>
  <si>
    <t>MAR</t>
  </si>
  <si>
    <t>APR</t>
  </si>
  <si>
    <t>JUN</t>
  </si>
  <si>
    <t>JUL</t>
  </si>
  <si>
    <t>AUG</t>
  </si>
  <si>
    <t>SEP</t>
  </si>
  <si>
    <t>OCT</t>
  </si>
  <si>
    <t>NOV</t>
  </si>
  <si>
    <t>DEC</t>
  </si>
  <si>
    <t>Month</t>
  </si>
  <si>
    <t>Labels</t>
  </si>
  <si>
    <t>X</t>
  </si>
  <si>
    <t>Y</t>
  </si>
  <si>
    <t>Fear &amp; Greed Index</t>
  </si>
  <si>
    <t>Min</t>
  </si>
  <si>
    <t>Max</t>
  </si>
  <si>
    <t>Good Volume</t>
  </si>
  <si>
    <t>indent1</t>
  </si>
  <si>
    <t>indent2</t>
  </si>
  <si>
    <t>L2-1</t>
  </si>
  <si>
    <t>L2-2</t>
  </si>
  <si>
    <t>L2-3</t>
  </si>
  <si>
    <t>L2-4</t>
  </si>
  <si>
    <t>Best Volatility and Volume</t>
  </si>
  <si>
    <t>indent</t>
  </si>
  <si>
    <t>Price</t>
  </si>
  <si>
    <t>Exit</t>
  </si>
  <si>
    <t>Row Labels</t>
  </si>
  <si>
    <t>Grand Total</t>
  </si>
  <si>
    <t>Distribution</t>
  </si>
  <si>
    <t>Withdrawal Price</t>
  </si>
  <si>
    <t>Profit Withdrawal</t>
  </si>
  <si>
    <t>Crypto Dashboard Design</t>
  </si>
  <si>
    <t>CROWDFUNDING</t>
  </si>
  <si>
    <t>CRYPTOBUBBLES</t>
  </si>
  <si>
    <t>COMMISSIONS</t>
  </si>
  <si>
    <t>Marker</t>
  </si>
  <si>
    <t>Exit L</t>
  </si>
  <si>
    <t>Year</t>
  </si>
  <si>
    <t>Name Month</t>
  </si>
  <si>
    <t>Weighted Pool
SOLANA</t>
  </si>
  <si>
    <t>Weighted Pool
ARBITRUM</t>
  </si>
  <si>
    <t>Weighted Pool
ETHEREUM</t>
  </si>
  <si>
    <t>Pools</t>
  </si>
  <si>
    <t>Pools with Farming</t>
  </si>
  <si>
    <t>Max Price</t>
  </si>
  <si>
    <t>Farming Rewards</t>
  </si>
  <si>
    <t>Size</t>
  </si>
  <si>
    <t>Sum of Cash Flow</t>
  </si>
  <si>
    <t>Months</t>
  </si>
  <si>
    <t>Average of Fear &amp; Greed Index</t>
  </si>
  <si>
    <t>Sum of SOL</t>
  </si>
  <si>
    <t>Sum of RAY</t>
  </si>
  <si>
    <t>Sum of JUP</t>
  </si>
  <si>
    <t>Sum of ORCA</t>
  </si>
  <si>
    <t>Sum of BONK</t>
  </si>
  <si>
    <t>Sum of ARB</t>
  </si>
  <si>
    <t>Sum of ETH</t>
  </si>
  <si>
    <t>Sum of GMX</t>
  </si>
  <si>
    <t>Sum of BTC</t>
  </si>
  <si>
    <t>Sum of ETH2</t>
  </si>
  <si>
    <t>Sum of USDC</t>
  </si>
  <si>
    <t>ETH2</t>
  </si>
  <si>
    <t>Pools Classic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</si>
</sst>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8" x14ac:knownFonts="1">
    <font>
      <sz val="11"/>
      <color theme="1"/>
      <name val="Calibri"/>
      <family val="2"/>
      <scheme val="minor"/>
    </font>
    <font>
      <b/>
      <sz val="11"/>
      <color theme="1"/>
      <name val="Calibri"/>
      <family val="2"/>
      <charset val="204"/>
      <scheme val="minor"/>
    </font>
    <font>
      <sz val="8"/>
      <name val="Calibri"/>
      <family val="2"/>
      <scheme val="minor"/>
    </font>
    <font>
      <b/>
      <sz val="9"/>
      <color indexed="81"/>
      <name val="Tahoma"/>
      <family val="2"/>
      <charset val="204"/>
    </font>
    <font>
      <sz val="9"/>
      <color indexed="81"/>
      <name val="Tahoma"/>
      <family val="2"/>
      <charset val="204"/>
    </font>
    <font>
      <sz val="11"/>
      <color theme="1"/>
      <name val="Calibri"/>
      <family val="2"/>
      <scheme val="minor"/>
    </font>
    <font>
      <sz val="11"/>
      <color theme="2"/>
      <name val="Calibri"/>
      <family val="2"/>
      <scheme val="minor"/>
    </font>
    <font>
      <sz val="10"/>
      <color theme="2"/>
      <name val="Calibri"/>
      <family val="2"/>
      <scheme val="minor"/>
    </font>
  </fonts>
  <fills count="5">
    <fill>
      <patternFill patternType="none"/>
    </fill>
    <fill>
      <patternFill patternType="gray125"/>
    </fill>
    <fill>
      <patternFill patternType="solid">
        <fgColor theme="1"/>
        <bgColor indexed="64"/>
      </patternFill>
    </fill>
    <fill>
      <patternFill patternType="solid">
        <fgColor theme="8"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27">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0" fontId="0" fillId="0" borderId="1" xfId="0" applyBorder="1" applyAlignment="1">
      <alignment horizontal="center"/>
    </xf>
    <xf numFmtId="9" fontId="0" fillId="3" borderId="1" xfId="0" applyNumberFormat="1" applyFill="1" applyBorder="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0" fillId="0" borderId="0" xfId="0" applyAlignment="1">
      <alignment horizontal="left"/>
    </xf>
    <xf numFmtId="0" fontId="0" fillId="0" borderId="0" xfId="0" pivotButton="1"/>
    <xf numFmtId="0" fontId="0" fillId="0" borderId="0" xfId="0" applyAlignment="1">
      <alignment horizontal="right"/>
    </xf>
    <xf numFmtId="9" fontId="0" fillId="0" borderId="0" xfId="1" applyFont="1" applyAlignment="1">
      <alignment horizontal="center"/>
    </xf>
    <xf numFmtId="0" fontId="1" fillId="0" borderId="0" xfId="0" applyFont="1" applyAlignment="1">
      <alignment vertical="center"/>
    </xf>
    <xf numFmtId="0" fontId="1" fillId="0" borderId="0" xfId="0" applyFont="1" applyAlignment="1">
      <alignment wrapText="1"/>
    </xf>
    <xf numFmtId="0" fontId="1" fillId="0" borderId="0" xfId="0" applyFont="1" applyAlignment="1">
      <alignment vertical="center" wrapText="1"/>
    </xf>
    <xf numFmtId="0" fontId="0" fillId="0" borderId="0" xfId="1" applyNumberFormat="1" applyFont="1"/>
    <xf numFmtId="0" fontId="0" fillId="0" borderId="0" xfId="1" applyNumberFormat="1" applyFont="1" applyAlignment="1">
      <alignment horizontal="center"/>
    </xf>
    <xf numFmtId="9" fontId="0" fillId="0" borderId="0" xfId="0" applyNumberFormat="1"/>
    <xf numFmtId="9" fontId="0" fillId="4" borderId="0" xfId="1" applyFont="1" applyFill="1" applyAlignment="1">
      <alignment horizontal="center"/>
    </xf>
    <xf numFmtId="10" fontId="0" fillId="0" borderId="0" xfId="1" applyNumberFormat="1" applyFont="1" applyAlignment="1">
      <alignment horizontal="center"/>
    </xf>
    <xf numFmtId="10" fontId="0" fillId="4" borderId="0" xfId="1" applyNumberFormat="1" applyFont="1" applyFill="1" applyBorder="1" applyAlignment="1">
      <alignment horizontal="center"/>
    </xf>
    <xf numFmtId="3" fontId="0" fillId="0" borderId="0" xfId="1" applyNumberFormat="1" applyFont="1" applyAlignment="1">
      <alignment horizontal="center"/>
    </xf>
    <xf numFmtId="0" fontId="6" fillId="2" borderId="0" xfId="0" applyFont="1" applyFill="1"/>
    <xf numFmtId="0" fontId="7" fillId="2" borderId="0" xfId="0" applyFont="1" applyFill="1"/>
    <xf numFmtId="0" fontId="1" fillId="0" borderId="0" xfId="0" applyFont="1" applyAlignment="1">
      <alignment horizontal="center"/>
    </xf>
    <xf numFmtId="0" fontId="0" fillId="0" borderId="0" xfId="0" applyNumberFormat="1"/>
  </cellXfs>
  <cellStyles count="2">
    <cellStyle name="Normal" xfId="0" builtinId="0"/>
    <cellStyle name="Percent" xfId="1" builtinId="5"/>
  </cellStyles>
  <dxfs count="7">
    <dxf>
      <numFmt numFmtId="13" formatCode="0%"/>
    </dxf>
    <dxf>
      <font>
        <b/>
        <color theme="1"/>
      </font>
      <border>
        <bottom style="thin">
          <color theme="4"/>
        </bottom>
        <vertical/>
        <horizontal/>
      </border>
    </dxf>
    <dxf>
      <font>
        <color theme="1"/>
      </font>
      <fill>
        <patternFill>
          <bgColor rgb="FF16142A"/>
        </patternFill>
      </fill>
      <border diagonalUp="0" diagonalDown="0">
        <left/>
        <right/>
        <top/>
        <bottom/>
        <vertical/>
        <horizontal/>
      </border>
    </dxf>
    <dxf>
      <font>
        <b/>
        <color theme="1"/>
      </font>
      <border>
        <bottom style="thin">
          <color theme="4"/>
        </bottom>
        <vertical/>
        <horizontal/>
      </border>
    </dxf>
    <dxf>
      <font>
        <color theme="1"/>
      </font>
      <fill>
        <patternFill>
          <bgColor rgb="FF16142A"/>
        </patternFill>
      </fill>
      <border diagonalUp="0" diagonalDown="0">
        <left/>
        <right/>
        <top/>
        <bottom/>
        <vertical/>
        <horizontal/>
      </border>
    </dxf>
    <dxf>
      <font>
        <b/>
        <color theme="1"/>
      </font>
      <border>
        <bottom style="thin">
          <color theme="4"/>
        </bottom>
        <vertical/>
        <horizontal/>
      </border>
    </dxf>
    <dxf>
      <font>
        <color theme="1"/>
      </font>
      <fill>
        <patternFill>
          <bgColor rgb="FF1B3154"/>
        </patternFill>
      </fill>
      <border>
        <left/>
        <right/>
        <top/>
        <bottom/>
        <vertical/>
        <horizontal/>
      </border>
    </dxf>
  </dxfs>
  <tableStyles count="3" defaultTableStyle="TableStyleMedium2" defaultPivotStyle="PivotStyleLight16">
    <tableStyle name="SlicerStyleLight1 2" pivot="0" table="0" count="10" xr9:uid="{A89C9B3F-9AA6-4F75-A107-74EF1C65272D}">
      <tableStyleElement type="wholeTable" dxfId="6"/>
      <tableStyleElement type="headerRow" dxfId="5"/>
    </tableStyle>
    <tableStyle name="SlicerStyleLight1 3" pivot="0" table="0" count="10" xr9:uid="{ABB478AE-8895-4D7A-A502-30A7B268C370}">
      <tableStyleElement type="wholeTable" dxfId="4"/>
      <tableStyleElement type="headerRow" dxfId="3"/>
    </tableStyle>
    <tableStyle name="SlicerStyleLight1 3 2" pivot="0" table="0" count="10" xr9:uid="{28B196D3-8A9E-4C52-9A5B-2A9A9F8FF465}">
      <tableStyleElement type="wholeTable" dxfId="2"/>
      <tableStyleElement type="headerRow" dxfId="1"/>
    </tableStyle>
  </tableStyles>
  <colors>
    <mruColors>
      <color rgb="FF003366"/>
      <color rgb="FF1B3154"/>
      <color rgb="FF336699"/>
      <color rgb="FF00FFFF"/>
      <color rgb="FF16142A"/>
      <color rgb="FF01AF9A"/>
      <color rgb="FF01AF96"/>
      <color rgb="FF00EA6A"/>
      <color rgb="FFFFFFA7"/>
      <color rgb="FF10EBCD"/>
    </mruColors>
  </colors>
  <extLst>
    <ext xmlns:x14="http://schemas.microsoft.com/office/spreadsheetml/2009/9/main" uri="{46F421CA-312F-682f-3DD2-61675219B42D}">
      <x14:dxfs count="24">
        <dxf>
          <font>
            <sz val="9"/>
            <color theme="0"/>
          </font>
          <fill>
            <patternFill patternType="solid">
              <fgColor auto="1"/>
              <bgColor rgb="FF16142A"/>
            </patternFill>
          </fill>
          <border>
            <left style="thin">
              <color rgb="FF999999"/>
            </left>
            <right style="thin">
              <color rgb="FF999999"/>
            </right>
            <top style="thin">
              <color rgb="FF999999"/>
            </top>
            <bottom style="thin">
              <color rgb="FF999999"/>
            </bottom>
            <vertical/>
            <horizontal/>
          </border>
        </dxf>
        <dxf>
          <font>
            <sz val="9"/>
            <color theme="0"/>
          </font>
          <fill>
            <patternFill patternType="solid">
              <fgColor auto="1"/>
              <bgColor rgb="FF16142A"/>
            </patternFill>
          </fill>
          <border>
            <left style="thin">
              <color rgb="FF999999"/>
            </left>
            <right style="thin">
              <color rgb="FF999999"/>
            </right>
            <top style="thin">
              <color rgb="FF999999"/>
            </top>
            <bottom style="thin">
              <color rgb="FF999999"/>
            </bottom>
            <vertical/>
            <horizontal/>
          </border>
        </dxf>
        <dxf>
          <font>
            <sz val="9"/>
            <color theme="0"/>
          </font>
          <fill>
            <patternFill patternType="solid">
              <fgColor auto="1"/>
              <bgColor rgb="FF16142A"/>
            </patternFill>
          </fill>
          <border diagonalUp="0" diagonalDown="0">
            <left/>
            <right/>
            <top/>
            <bottom/>
            <vertical/>
            <horizontal/>
          </border>
        </dxf>
        <dxf>
          <font>
            <sz val="9"/>
            <color theme="0"/>
          </font>
          <fill>
            <patternFill patternType="solid">
              <fgColor auto="1"/>
              <bgColor rgb="FF16142A"/>
            </patternFill>
          </fill>
          <border diagonalUp="0" diagonalDown="0">
            <left/>
            <right/>
            <top/>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9"/>
            <color theme="0"/>
          </font>
          <fill>
            <patternFill patternType="solid">
              <fgColor theme="4" tint="0.59999389629810485"/>
              <bgColor rgb="FF16142A"/>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9"/>
            <color theme="1" tint="0.499984740745262"/>
          </font>
          <fill>
            <patternFill patternType="solid">
              <fgColor rgb="FFFFFFFF"/>
              <bgColor rgb="FF16142A"/>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9"/>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9"/>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9"/>
            <color theme="0"/>
          </font>
          <fill>
            <patternFill patternType="solid">
              <fgColor theme="4" tint="0.59999389629810485"/>
              <bgColor rgb="FF16142A"/>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9"/>
            <color theme="1" tint="0.499984740745262"/>
          </font>
          <fill>
            <patternFill patternType="solid">
              <fgColor rgb="FFFFFFFF"/>
              <bgColor rgb="FF16142A"/>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gradientFill>
              <stop position="0">
                <color rgb="FF2962FB"/>
              </stop>
              <stop position="1">
                <color rgb="FF1BDAF2"/>
              </stop>
            </gradientFill>
          </fill>
          <border>
            <left style="thin">
              <color rgb="FF1BDAF2"/>
            </left>
            <right style="thin">
              <color rgb="FF1BDAF2"/>
            </right>
            <top style="thin">
              <color rgb="FF1BDAF2"/>
            </top>
            <bottom style="thin">
              <color rgb="FF1BDAF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3" tint="0.39994506668294322"/>
          </font>
          <fill>
            <patternFill patternType="solid">
              <fgColor rgb="FFFFFFFF"/>
              <bgColor rgb="FF1B3154"/>
            </patternFill>
          </fill>
          <border>
            <left style="thin">
              <color theme="3" tint="0.39994506668294322"/>
            </left>
            <right style="thin">
              <color theme="3" tint="0.39994506668294322"/>
            </right>
            <top style="thin">
              <color theme="3" tint="0.39994506668294322"/>
            </top>
            <bottom style="thin">
              <color theme="3" tint="0.39994506668294322"/>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1.xml"/><Relationship Id="rId1" Type="http://schemas.microsoft.com/office/2011/relationships/chartStyle" Target="style11.xm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charts/_rels/chart13.xml.rels><?xml version="1.0" encoding="UTF-8" standalone="yes"?>
<Relationships xmlns="http://schemas.openxmlformats.org/package/2006/relationships"><Relationship Id="rId3" Type="http://schemas.openxmlformats.org/officeDocument/2006/relationships/image" Target="../media/image5.png"/><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5.xml"/><Relationship Id="rId1" Type="http://schemas.microsoft.com/office/2011/relationships/chartStyle" Target="style15.xml"/><Relationship Id="rId5" Type="http://schemas.openxmlformats.org/officeDocument/2006/relationships/image" Target="../media/image7.png"/><Relationship Id="rId4"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rgbClr val="16142A"/>
              </a:solidFill>
            </a:ln>
          </c:spPr>
          <c:dPt>
            <c:idx val="0"/>
            <c:bubble3D val="0"/>
            <c:spPr>
              <a:gradFill>
                <a:gsLst>
                  <a:gs pos="0">
                    <a:srgbClr val="C24395"/>
                  </a:gs>
                  <a:gs pos="100000">
                    <a:srgbClr val="F7075F"/>
                  </a:gs>
                </a:gsLst>
                <a:lin ang="5400000" scaled="1"/>
              </a:gradFill>
              <a:ln w="19050">
                <a:solidFill>
                  <a:srgbClr val="16142A"/>
                </a:solidFill>
              </a:ln>
              <a:effectLst/>
            </c:spPr>
            <c:extLst>
              <c:ext xmlns:c16="http://schemas.microsoft.com/office/drawing/2014/chart" uri="{C3380CC4-5D6E-409C-BE32-E72D297353CC}">
                <c16:uniqueId val="{00000001-C196-4380-AAB7-C0A2284B0752}"/>
              </c:ext>
            </c:extLst>
          </c:dPt>
          <c:dPt>
            <c:idx val="1"/>
            <c:bubble3D val="0"/>
            <c:spPr>
              <a:gradFill flip="none" rotWithShape="1">
                <a:gsLst>
                  <a:gs pos="55000">
                    <a:srgbClr val="F9B040"/>
                  </a:gs>
                  <a:gs pos="100000">
                    <a:srgbClr val="FFF90E"/>
                  </a:gs>
                </a:gsLst>
                <a:lin ang="0" scaled="1"/>
                <a:tileRect/>
              </a:gradFill>
              <a:ln w="19050">
                <a:solidFill>
                  <a:srgbClr val="16142A"/>
                </a:solidFill>
              </a:ln>
              <a:effectLst/>
            </c:spPr>
            <c:extLst>
              <c:ext xmlns:c16="http://schemas.microsoft.com/office/drawing/2014/chart" uri="{C3380CC4-5D6E-409C-BE32-E72D297353CC}">
                <c16:uniqueId val="{00000003-C196-4380-AAB7-C0A2284B0752}"/>
              </c:ext>
            </c:extLst>
          </c:dPt>
          <c:dPt>
            <c:idx val="2"/>
            <c:bubble3D val="0"/>
            <c:spPr>
              <a:gradFill>
                <a:gsLst>
                  <a:gs pos="0">
                    <a:srgbClr val="FC2937"/>
                  </a:gs>
                  <a:gs pos="100000">
                    <a:srgbClr val="FB9056"/>
                  </a:gs>
                </a:gsLst>
                <a:lin ang="0" scaled="1"/>
              </a:gradFill>
              <a:ln w="19050">
                <a:solidFill>
                  <a:srgbClr val="16142A"/>
                </a:solidFill>
              </a:ln>
              <a:effectLst/>
            </c:spPr>
            <c:extLst>
              <c:ext xmlns:c16="http://schemas.microsoft.com/office/drawing/2014/chart" uri="{C3380CC4-5D6E-409C-BE32-E72D297353CC}">
                <c16:uniqueId val="{00000005-C196-4380-AAB7-C0A2284B0752}"/>
              </c:ext>
            </c:extLst>
          </c:dPt>
          <c:dPt>
            <c:idx val="3"/>
            <c:bubble3D val="0"/>
            <c:spPr>
              <a:gradFill>
                <a:gsLst>
                  <a:gs pos="0">
                    <a:srgbClr val="415CF9"/>
                  </a:gs>
                  <a:gs pos="100000">
                    <a:srgbClr val="7FA3FB"/>
                  </a:gs>
                </a:gsLst>
                <a:lin ang="0" scaled="1"/>
              </a:gradFill>
              <a:ln w="19050">
                <a:solidFill>
                  <a:srgbClr val="16142A"/>
                </a:solidFill>
              </a:ln>
              <a:effectLst/>
            </c:spPr>
            <c:extLst>
              <c:ext xmlns:c16="http://schemas.microsoft.com/office/drawing/2014/chart" uri="{C3380CC4-5D6E-409C-BE32-E72D297353CC}">
                <c16:uniqueId val="{00000007-C196-4380-AAB7-C0A2284B0752}"/>
              </c:ext>
            </c:extLst>
          </c:dPt>
          <c:dPt>
            <c:idx val="4"/>
            <c:bubble3D val="0"/>
            <c:spPr>
              <a:gradFill>
                <a:gsLst>
                  <a:gs pos="0">
                    <a:srgbClr val="0DB0FB"/>
                  </a:gs>
                  <a:gs pos="100000">
                    <a:srgbClr val="0AAFF5"/>
                  </a:gs>
                </a:gsLst>
                <a:lin ang="0" scaled="1"/>
              </a:gradFill>
              <a:ln w="19050">
                <a:solidFill>
                  <a:srgbClr val="16142A"/>
                </a:solidFill>
              </a:ln>
              <a:effectLst/>
            </c:spPr>
            <c:extLst>
              <c:ext xmlns:c16="http://schemas.microsoft.com/office/drawing/2014/chart" uri="{C3380CC4-5D6E-409C-BE32-E72D297353CC}">
                <c16:uniqueId val="{00000009-C196-4380-AAB7-C0A2284B0752}"/>
              </c:ext>
            </c:extLst>
          </c:dPt>
          <c:cat>
            <c:strRef>
              <c:f>Processing!$A$5:$A$9</c:f>
              <c:strCache>
                <c:ptCount val="5"/>
                <c:pt idx="0">
                  <c:v>SOL</c:v>
                </c:pt>
                <c:pt idx="1">
                  <c:v>RAY</c:v>
                </c:pt>
                <c:pt idx="2">
                  <c:v>JUP</c:v>
                </c:pt>
                <c:pt idx="3">
                  <c:v>ORCA</c:v>
                </c:pt>
                <c:pt idx="4">
                  <c:v>BONK</c:v>
                </c:pt>
              </c:strCache>
            </c:strRef>
          </c:cat>
          <c:val>
            <c:numRef>
              <c:f>Processing!$B$5:$B$9</c:f>
              <c:numCache>
                <c:formatCode>General</c:formatCode>
                <c:ptCount val="5"/>
                <c:pt idx="0">
                  <c:v>1822490</c:v>
                </c:pt>
                <c:pt idx="1">
                  <c:v>3914386</c:v>
                </c:pt>
                <c:pt idx="2">
                  <c:v>1746021</c:v>
                </c:pt>
                <c:pt idx="3">
                  <c:v>1311088</c:v>
                </c:pt>
                <c:pt idx="4">
                  <c:v>1674949</c:v>
                </c:pt>
              </c:numCache>
            </c:numRef>
          </c:val>
          <c:extLst>
            <c:ext xmlns:c16="http://schemas.microsoft.com/office/drawing/2014/chart" uri="{C3380CC4-5D6E-409C-BE32-E72D297353CC}">
              <c16:uniqueId val="{0000000A-C196-4380-AAB7-C0A2284B0752}"/>
            </c:ext>
          </c:extLst>
        </c:ser>
        <c:dLbls>
          <c:showLegendKey val="0"/>
          <c:showVal val="0"/>
          <c:showCatName val="0"/>
          <c:showSerName val="0"/>
          <c:showPercent val="0"/>
          <c:showBubbleSize val="0"/>
          <c:showLeaderLines val="1"/>
        </c:dLbls>
        <c:firstSliceAng val="0"/>
        <c:holeSize val="8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487895716946001E-2"/>
          <c:y val="0.18697478991596639"/>
          <c:w val="0.85102420856610816"/>
          <c:h val="0.64005602240896375"/>
        </c:manualLayout>
      </c:layout>
      <c:doughnutChart>
        <c:varyColors val="1"/>
        <c:ser>
          <c:idx val="0"/>
          <c:order val="0"/>
          <c:spPr>
            <a:ln>
              <a:solidFill>
                <a:srgbClr val="16142A"/>
              </a:solidFill>
            </a:ln>
          </c:spPr>
          <c:dPt>
            <c:idx val="0"/>
            <c:bubble3D val="0"/>
            <c:spPr>
              <a:gradFill flip="none" rotWithShape="1">
                <a:gsLst>
                  <a:gs pos="0">
                    <a:srgbClr val="0DB0FB"/>
                  </a:gs>
                  <a:gs pos="100000">
                    <a:srgbClr val="67C8FD"/>
                  </a:gs>
                </a:gsLst>
                <a:lin ang="13500000" scaled="1"/>
                <a:tileRect/>
              </a:gradFill>
              <a:ln w="19050">
                <a:solidFill>
                  <a:srgbClr val="16142A"/>
                </a:solidFill>
              </a:ln>
              <a:effectLst/>
            </c:spPr>
            <c:extLst>
              <c:ext xmlns:c16="http://schemas.microsoft.com/office/drawing/2014/chart" uri="{C3380CC4-5D6E-409C-BE32-E72D297353CC}">
                <c16:uniqueId val="{00000001-C196-4380-AAB7-C0A2284B0752}"/>
              </c:ext>
            </c:extLst>
          </c:dPt>
          <c:dPt>
            <c:idx val="1"/>
            <c:bubble3D val="0"/>
            <c:spPr>
              <a:gradFill>
                <a:gsLst>
                  <a:gs pos="0">
                    <a:srgbClr val="C9F8FD"/>
                  </a:gs>
                  <a:gs pos="100000">
                    <a:srgbClr val="94E9FE"/>
                  </a:gs>
                </a:gsLst>
                <a:lin ang="13500000" scaled="1"/>
              </a:gradFill>
              <a:ln w="19050">
                <a:solidFill>
                  <a:srgbClr val="16142A"/>
                </a:solidFill>
              </a:ln>
              <a:effectLst/>
            </c:spPr>
            <c:extLst>
              <c:ext xmlns:c16="http://schemas.microsoft.com/office/drawing/2014/chart" uri="{C3380CC4-5D6E-409C-BE32-E72D297353CC}">
                <c16:uniqueId val="{00000003-C196-4380-AAB7-C0A2284B0752}"/>
              </c:ext>
            </c:extLst>
          </c:dPt>
          <c:dPt>
            <c:idx val="2"/>
            <c:bubble3D val="0"/>
            <c:spPr>
              <a:gradFill>
                <a:gsLst>
                  <a:gs pos="0">
                    <a:srgbClr val="B8F84F"/>
                  </a:gs>
                  <a:gs pos="100000">
                    <a:srgbClr val="A1FBC6"/>
                  </a:gs>
                </a:gsLst>
                <a:lin ang="13500000" scaled="1"/>
              </a:gradFill>
              <a:ln w="19050">
                <a:solidFill>
                  <a:srgbClr val="16142A"/>
                </a:solidFill>
              </a:ln>
              <a:effectLst/>
            </c:spPr>
            <c:extLst>
              <c:ext xmlns:c16="http://schemas.microsoft.com/office/drawing/2014/chart" uri="{C3380CC4-5D6E-409C-BE32-E72D297353CC}">
                <c16:uniqueId val="{00000005-C196-4380-AAB7-C0A2284B0752}"/>
              </c:ext>
            </c:extLst>
          </c:dPt>
          <c:cat>
            <c:strRef>
              <c:f>Processing!$D$5:$D$7</c:f>
              <c:strCache>
                <c:ptCount val="3"/>
                <c:pt idx="0">
                  <c:v>ARB</c:v>
                </c:pt>
                <c:pt idx="1">
                  <c:v>ETH</c:v>
                </c:pt>
                <c:pt idx="2">
                  <c:v>GMX</c:v>
                </c:pt>
              </c:strCache>
            </c:strRef>
          </c:cat>
          <c:val>
            <c:numRef>
              <c:f>Processing!$E$5:$E$7</c:f>
              <c:numCache>
                <c:formatCode>General</c:formatCode>
                <c:ptCount val="3"/>
                <c:pt idx="0">
                  <c:v>438734</c:v>
                </c:pt>
                <c:pt idx="1">
                  <c:v>3966117</c:v>
                </c:pt>
                <c:pt idx="2">
                  <c:v>793035</c:v>
                </c:pt>
              </c:numCache>
            </c:numRef>
          </c:val>
          <c:extLst>
            <c:ext xmlns:c16="http://schemas.microsoft.com/office/drawing/2014/chart" uri="{C3380CC4-5D6E-409C-BE32-E72D297353CC}">
              <c16:uniqueId val="{0000000A-C196-4380-AAB7-C0A2284B0752}"/>
            </c:ext>
          </c:extLst>
        </c:ser>
        <c:dLbls>
          <c:showLegendKey val="0"/>
          <c:showVal val="0"/>
          <c:showCatName val="0"/>
          <c:showSerName val="0"/>
          <c:showPercent val="0"/>
          <c:showBubbleSize val="0"/>
          <c:showLeaderLines val="1"/>
        </c:dLbls>
        <c:firstSliceAng val="0"/>
        <c:holeSize val="8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176908752327747E-2"/>
          <c:y val="0.19534258228097792"/>
          <c:w val="0.87895716945996272"/>
          <c:h val="0.61583854887956502"/>
        </c:manualLayout>
      </c:layout>
      <c:doughnutChart>
        <c:varyColors val="1"/>
        <c:ser>
          <c:idx val="0"/>
          <c:order val="0"/>
          <c:spPr>
            <a:ln>
              <a:solidFill>
                <a:srgbClr val="16142A"/>
              </a:solidFill>
            </a:ln>
          </c:spPr>
          <c:dPt>
            <c:idx val="0"/>
            <c:bubble3D val="0"/>
            <c:spPr>
              <a:gradFill flip="none" rotWithShape="1">
                <a:gsLst>
                  <a:gs pos="58000">
                    <a:srgbClr val="FAE06A"/>
                  </a:gs>
                  <a:gs pos="0">
                    <a:srgbClr val="FED3AD"/>
                  </a:gs>
                </a:gsLst>
                <a:lin ang="10800000" scaled="1"/>
                <a:tileRect/>
              </a:gradFill>
              <a:ln w="19050">
                <a:solidFill>
                  <a:srgbClr val="16142A"/>
                </a:solidFill>
              </a:ln>
              <a:effectLst/>
            </c:spPr>
            <c:extLst>
              <c:ext xmlns:c16="http://schemas.microsoft.com/office/drawing/2014/chart" uri="{C3380CC4-5D6E-409C-BE32-E72D297353CC}">
                <c16:uniqueId val="{00000001-C196-4380-AAB7-C0A2284B0752}"/>
              </c:ext>
            </c:extLst>
          </c:dPt>
          <c:dPt>
            <c:idx val="1"/>
            <c:bubble3D val="0"/>
            <c:spPr>
              <a:gradFill>
                <a:gsLst>
                  <a:gs pos="0">
                    <a:srgbClr val="C9F8FD"/>
                  </a:gs>
                  <a:gs pos="100000">
                    <a:srgbClr val="94E9FE"/>
                  </a:gs>
                </a:gsLst>
                <a:lin ang="13500000" scaled="1"/>
              </a:gradFill>
              <a:ln w="19050">
                <a:solidFill>
                  <a:srgbClr val="16142A"/>
                </a:solidFill>
              </a:ln>
              <a:effectLst/>
            </c:spPr>
            <c:extLst>
              <c:ext xmlns:c16="http://schemas.microsoft.com/office/drawing/2014/chart" uri="{C3380CC4-5D6E-409C-BE32-E72D297353CC}">
                <c16:uniqueId val="{00000003-C196-4380-AAB7-C0A2284B0752}"/>
              </c:ext>
            </c:extLst>
          </c:dPt>
          <c:dPt>
            <c:idx val="2"/>
            <c:bubble3D val="0"/>
            <c:spPr>
              <a:gradFill>
                <a:gsLst>
                  <a:gs pos="0">
                    <a:srgbClr val="B4FD96"/>
                  </a:gs>
                  <a:gs pos="70000">
                    <a:srgbClr val="51D090"/>
                  </a:gs>
                </a:gsLst>
                <a:lin ang="0" scaled="0"/>
              </a:gradFill>
              <a:ln w="19050">
                <a:solidFill>
                  <a:srgbClr val="16142A"/>
                </a:solidFill>
              </a:ln>
              <a:effectLst/>
            </c:spPr>
            <c:extLst>
              <c:ext xmlns:c16="http://schemas.microsoft.com/office/drawing/2014/chart" uri="{C3380CC4-5D6E-409C-BE32-E72D297353CC}">
                <c16:uniqueId val="{00000005-C196-4380-AAB7-C0A2284B0752}"/>
              </c:ext>
            </c:extLst>
          </c:dPt>
          <c:cat>
            <c:strRef>
              <c:f>Processing!$G$5:$G$7</c:f>
              <c:strCache>
                <c:ptCount val="3"/>
                <c:pt idx="0">
                  <c:v>BTC</c:v>
                </c:pt>
                <c:pt idx="1">
                  <c:v>ETH2</c:v>
                </c:pt>
                <c:pt idx="2">
                  <c:v>USDC</c:v>
                </c:pt>
              </c:strCache>
            </c:strRef>
          </c:cat>
          <c:val>
            <c:numRef>
              <c:f>Processing!$H$5:$H$7</c:f>
              <c:numCache>
                <c:formatCode>General</c:formatCode>
                <c:ptCount val="3"/>
                <c:pt idx="0">
                  <c:v>2131480</c:v>
                </c:pt>
                <c:pt idx="1">
                  <c:v>3456189</c:v>
                </c:pt>
                <c:pt idx="2">
                  <c:v>3998443</c:v>
                </c:pt>
              </c:numCache>
            </c:numRef>
          </c:val>
          <c:extLst>
            <c:ext xmlns:c16="http://schemas.microsoft.com/office/drawing/2014/chart" uri="{C3380CC4-5D6E-409C-BE32-E72D297353CC}">
              <c16:uniqueId val="{0000000A-C196-4380-AAB7-C0A2284B0752}"/>
            </c:ext>
          </c:extLst>
        </c:ser>
        <c:dLbls>
          <c:showLegendKey val="0"/>
          <c:showVal val="0"/>
          <c:showCatName val="0"/>
          <c:showSerName val="0"/>
          <c:showPercent val="0"/>
          <c:showBubbleSize val="0"/>
          <c:showLeaderLines val="1"/>
        </c:dLbls>
        <c:firstSliceAng val="0"/>
        <c:holeSize val="8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FCDC-4476-B9B5-55E9D152C9FF}"/>
              </c:ext>
            </c:extLst>
          </c:dPt>
          <c:dPt>
            <c:idx val="1"/>
            <c:bubble3D val="0"/>
            <c:spPr>
              <a:solidFill>
                <a:srgbClr val="16142A"/>
              </a:solidFill>
              <a:ln w="19050">
                <a:noFill/>
              </a:ln>
              <a:effectLst/>
            </c:spPr>
            <c:extLst>
              <c:ext xmlns:c16="http://schemas.microsoft.com/office/drawing/2014/chart" uri="{C3380CC4-5D6E-409C-BE32-E72D297353CC}">
                <c16:uniqueId val="{00000003-FCDC-4476-B9B5-55E9D152C9FF}"/>
              </c:ext>
            </c:extLst>
          </c:dPt>
          <c:dPt>
            <c:idx val="2"/>
            <c:bubble3D val="0"/>
            <c:spPr>
              <a:noFill/>
              <a:ln w="19050">
                <a:noFill/>
              </a:ln>
              <a:effectLst/>
            </c:spPr>
            <c:extLst>
              <c:ext xmlns:c16="http://schemas.microsoft.com/office/drawing/2014/chart" uri="{C3380CC4-5D6E-409C-BE32-E72D297353CC}">
                <c16:uniqueId val="{00000005-FCDC-4476-B9B5-55E9D152C9FF}"/>
              </c:ext>
            </c:extLst>
          </c:dPt>
          <c:val>
            <c:numRef>
              <c:f>Processing!$J$2:$L$2</c:f>
              <c:numCache>
                <c:formatCode>0.0%</c:formatCode>
                <c:ptCount val="3"/>
                <c:pt idx="0" formatCode="0%">
                  <c:v>0.28999999999999998</c:v>
                </c:pt>
                <c:pt idx="1">
                  <c:v>0.71</c:v>
                </c:pt>
                <c:pt idx="2" formatCode="0%">
                  <c:v>0.5</c:v>
                </c:pt>
              </c:numCache>
            </c:numRef>
          </c:val>
          <c:extLst>
            <c:ext xmlns:c16="http://schemas.microsoft.com/office/drawing/2014/chart" uri="{C3380CC4-5D6E-409C-BE32-E72D297353CC}">
              <c16:uniqueId val="{00000006-FCDC-4476-B9B5-55E9D152C9FF}"/>
            </c:ext>
          </c:extLst>
        </c:ser>
        <c:dLbls>
          <c:showLegendKey val="0"/>
          <c:showVal val="0"/>
          <c:showCatName val="0"/>
          <c:showSerName val="0"/>
          <c:showPercent val="0"/>
          <c:showBubbleSize val="0"/>
          <c:showLeaderLines val="1"/>
        </c:dLbls>
        <c:firstSliceAng val="240"/>
        <c:holeSize val="80"/>
      </c:doughnutChart>
      <c:scatterChart>
        <c:scatterStyle val="lineMarker"/>
        <c:varyColors val="0"/>
        <c:ser>
          <c:idx val="1"/>
          <c:order val="1"/>
          <c:spPr>
            <a:ln w="25400" cap="rnd">
              <a:noFill/>
              <a:round/>
            </a:ln>
            <a:effectLst>
              <a:outerShdw blurRad="63500" sx="102000" sy="102000" algn="ctr" rotWithShape="0">
                <a:prstClr val="black">
                  <a:alpha val="90000"/>
                </a:prstClr>
              </a:outerShdw>
            </a:effectLst>
          </c:spPr>
          <c:marker>
            <c:symbol val="circle"/>
            <c:size val="16"/>
            <c:spPr>
              <a:solidFill>
                <a:srgbClr val="10EBCD"/>
              </a:solidFill>
              <a:ln w="19050">
                <a:solidFill>
                  <a:schemeClr val="bg1"/>
                </a:solidFill>
              </a:ln>
              <a:effectLst>
                <a:outerShdw blurRad="63500" sx="102000" sy="102000" algn="ctr" rotWithShape="0">
                  <a:prstClr val="black">
                    <a:alpha val="90000"/>
                  </a:prstClr>
                </a:outerShdw>
              </a:effectLst>
            </c:spPr>
          </c:marker>
          <c:xVal>
            <c:numRef>
              <c:f>Processing!$M$2</c:f>
              <c:numCache>
                <c:formatCode>General</c:formatCode>
                <c:ptCount val="1"/>
                <c:pt idx="0">
                  <c:v>-0.75699505565175651</c:v>
                </c:pt>
              </c:numCache>
            </c:numRef>
          </c:xVal>
          <c:yVal>
            <c:numRef>
              <c:f>Processing!$N$2</c:f>
              <c:numCache>
                <c:formatCode>General</c:formatCode>
                <c:ptCount val="1"/>
                <c:pt idx="0">
                  <c:v>0.65342060399010571</c:v>
                </c:pt>
              </c:numCache>
            </c:numRef>
          </c:yVal>
          <c:smooth val="0"/>
          <c:extLst>
            <c:ext xmlns:c16="http://schemas.microsoft.com/office/drawing/2014/chart" uri="{C3380CC4-5D6E-409C-BE32-E72D297353CC}">
              <c16:uniqueId val="{00000007-FCDC-4476-B9B5-55E9D152C9FF}"/>
            </c:ext>
          </c:extLst>
        </c:ser>
        <c:dLbls>
          <c:showLegendKey val="0"/>
          <c:showVal val="0"/>
          <c:showCatName val="0"/>
          <c:showSerName val="0"/>
          <c:showPercent val="0"/>
          <c:showBubbleSize val="0"/>
        </c:dLbls>
        <c:axId val="377771952"/>
        <c:axId val="1904064112"/>
      </c:scatterChart>
      <c:valAx>
        <c:axId val="377771952"/>
        <c:scaling>
          <c:orientation val="minMax"/>
          <c:max val="1.1500000000000001"/>
          <c:min val="-1.1500000000000001"/>
        </c:scaling>
        <c:delete val="1"/>
        <c:axPos val="b"/>
        <c:numFmt formatCode="General" sourceLinked="1"/>
        <c:majorTickMark val="out"/>
        <c:minorTickMark val="none"/>
        <c:tickLblPos val="nextTo"/>
        <c:crossAx val="1904064112"/>
        <c:crosses val="autoZero"/>
        <c:crossBetween val="midCat"/>
      </c:valAx>
      <c:valAx>
        <c:axId val="1904064112"/>
        <c:scaling>
          <c:orientation val="minMax"/>
          <c:max val="1.1500000000000001"/>
          <c:min val="-1.1500000000000001"/>
        </c:scaling>
        <c:delete val="1"/>
        <c:axPos val="l"/>
        <c:numFmt formatCode="General" sourceLinked="1"/>
        <c:majorTickMark val="out"/>
        <c:minorTickMark val="none"/>
        <c:tickLblPos val="nextTo"/>
        <c:crossAx val="377771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noFill/>
            <a:ln w="12700">
              <a:solidFill>
                <a:schemeClr val="bg1">
                  <a:lumMod val="65000"/>
                </a:schemeClr>
              </a:solidFill>
            </a:ln>
          </c:spPr>
          <c:dPt>
            <c:idx val="0"/>
            <c:bubble3D val="0"/>
            <c:spPr>
              <a:noFill/>
              <a:ln w="12700">
                <a:solidFill>
                  <a:schemeClr val="bg1">
                    <a:lumMod val="65000"/>
                  </a:schemeClr>
                </a:solidFill>
              </a:ln>
              <a:effectLst/>
            </c:spPr>
            <c:extLst>
              <c:ext xmlns:c16="http://schemas.microsoft.com/office/drawing/2014/chart" uri="{C3380CC4-5D6E-409C-BE32-E72D297353CC}">
                <c16:uniqueId val="{00000001-32EF-4969-86F0-69746C072306}"/>
              </c:ext>
            </c:extLst>
          </c:dPt>
          <c:dPt>
            <c:idx val="1"/>
            <c:bubble3D val="0"/>
            <c:spPr>
              <a:noFill/>
              <a:ln w="12700">
                <a:solidFill>
                  <a:schemeClr val="bg1">
                    <a:lumMod val="65000"/>
                  </a:schemeClr>
                </a:solidFill>
              </a:ln>
              <a:effectLst/>
            </c:spPr>
            <c:extLst>
              <c:ext xmlns:c16="http://schemas.microsoft.com/office/drawing/2014/chart" uri="{C3380CC4-5D6E-409C-BE32-E72D297353CC}">
                <c16:uniqueId val="{00000003-32EF-4969-86F0-69746C072306}"/>
              </c:ext>
            </c:extLst>
          </c:dPt>
          <c:dPt>
            <c:idx val="2"/>
            <c:bubble3D val="0"/>
            <c:spPr>
              <a:noFill/>
              <a:ln w="12700">
                <a:solidFill>
                  <a:schemeClr val="bg1">
                    <a:lumMod val="65000"/>
                  </a:schemeClr>
                </a:solidFill>
              </a:ln>
              <a:effectLst/>
            </c:spPr>
            <c:extLst>
              <c:ext xmlns:c16="http://schemas.microsoft.com/office/drawing/2014/chart" uri="{C3380CC4-5D6E-409C-BE32-E72D297353CC}">
                <c16:uniqueId val="{00000005-32EF-4969-86F0-69746C072306}"/>
              </c:ext>
            </c:extLst>
          </c:dPt>
          <c:dPt>
            <c:idx val="3"/>
            <c:bubble3D val="0"/>
            <c:spPr>
              <a:noFill/>
              <a:ln w="12700">
                <a:solidFill>
                  <a:schemeClr val="bg1">
                    <a:lumMod val="65000"/>
                  </a:schemeClr>
                </a:solidFill>
              </a:ln>
              <a:effectLst/>
            </c:spPr>
            <c:extLst>
              <c:ext xmlns:c16="http://schemas.microsoft.com/office/drawing/2014/chart" uri="{C3380CC4-5D6E-409C-BE32-E72D297353CC}">
                <c16:uniqueId val="{00000007-32EF-4969-86F0-69746C072306}"/>
              </c:ext>
            </c:extLst>
          </c:dPt>
          <c:dPt>
            <c:idx val="4"/>
            <c:bubble3D val="0"/>
            <c:spPr>
              <a:noFill/>
              <a:ln w="12700">
                <a:solidFill>
                  <a:schemeClr val="bg1">
                    <a:lumMod val="65000"/>
                  </a:schemeClr>
                </a:solidFill>
              </a:ln>
              <a:effectLst/>
            </c:spPr>
            <c:extLst>
              <c:ext xmlns:c16="http://schemas.microsoft.com/office/drawing/2014/chart" uri="{C3380CC4-5D6E-409C-BE32-E72D297353CC}">
                <c16:uniqueId val="{00000009-32EF-4969-86F0-69746C072306}"/>
              </c:ext>
            </c:extLst>
          </c:dPt>
          <c:dPt>
            <c:idx val="5"/>
            <c:bubble3D val="0"/>
            <c:spPr>
              <a:noFill/>
              <a:ln w="12700">
                <a:solidFill>
                  <a:schemeClr val="bg1">
                    <a:lumMod val="65000"/>
                  </a:schemeClr>
                </a:solidFill>
              </a:ln>
              <a:effectLst/>
            </c:spPr>
            <c:extLst>
              <c:ext xmlns:c16="http://schemas.microsoft.com/office/drawing/2014/chart" uri="{C3380CC4-5D6E-409C-BE32-E72D297353CC}">
                <c16:uniqueId val="{0000000B-32EF-4969-86F0-69746C072306}"/>
              </c:ext>
            </c:extLst>
          </c:dPt>
          <c:dPt>
            <c:idx val="6"/>
            <c:bubble3D val="0"/>
            <c:spPr>
              <a:noFill/>
              <a:ln w="12700">
                <a:solidFill>
                  <a:schemeClr val="bg1">
                    <a:lumMod val="65000"/>
                  </a:schemeClr>
                </a:solidFill>
              </a:ln>
              <a:effectLst/>
            </c:spPr>
            <c:extLst>
              <c:ext xmlns:c16="http://schemas.microsoft.com/office/drawing/2014/chart" uri="{C3380CC4-5D6E-409C-BE32-E72D297353CC}">
                <c16:uniqueId val="{0000000D-32EF-4969-86F0-69746C072306}"/>
              </c:ext>
            </c:extLst>
          </c:dPt>
          <c:dPt>
            <c:idx val="7"/>
            <c:bubble3D val="0"/>
            <c:spPr>
              <a:noFill/>
              <a:ln w="12700">
                <a:solidFill>
                  <a:schemeClr val="bg1">
                    <a:lumMod val="65000"/>
                  </a:schemeClr>
                </a:solidFill>
              </a:ln>
              <a:effectLst/>
            </c:spPr>
            <c:extLst>
              <c:ext xmlns:c16="http://schemas.microsoft.com/office/drawing/2014/chart" uri="{C3380CC4-5D6E-409C-BE32-E72D297353CC}">
                <c16:uniqueId val="{0000000F-32EF-4969-86F0-69746C072306}"/>
              </c:ext>
            </c:extLst>
          </c:dPt>
          <c:dPt>
            <c:idx val="8"/>
            <c:bubble3D val="0"/>
            <c:spPr>
              <a:noFill/>
              <a:ln w="12700">
                <a:solidFill>
                  <a:schemeClr val="bg1">
                    <a:lumMod val="65000"/>
                  </a:schemeClr>
                </a:solidFill>
              </a:ln>
              <a:effectLst/>
            </c:spPr>
            <c:extLst>
              <c:ext xmlns:c16="http://schemas.microsoft.com/office/drawing/2014/chart" uri="{C3380CC4-5D6E-409C-BE32-E72D297353CC}">
                <c16:uniqueId val="{00000011-32EF-4969-86F0-69746C072306}"/>
              </c:ext>
            </c:extLst>
          </c:dPt>
          <c:dPt>
            <c:idx val="9"/>
            <c:bubble3D val="0"/>
            <c:spPr>
              <a:noFill/>
              <a:ln w="12700">
                <a:solidFill>
                  <a:schemeClr val="bg1">
                    <a:lumMod val="65000"/>
                  </a:schemeClr>
                </a:solidFill>
              </a:ln>
              <a:effectLst/>
            </c:spPr>
            <c:extLst>
              <c:ext xmlns:c16="http://schemas.microsoft.com/office/drawing/2014/chart" uri="{C3380CC4-5D6E-409C-BE32-E72D297353CC}">
                <c16:uniqueId val="{00000013-32EF-4969-86F0-69746C072306}"/>
              </c:ext>
            </c:extLst>
          </c:dPt>
          <c:val>
            <c:numRef>
              <c:f>Processing!$AB$13:$AB$22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14-32EF-4969-86F0-69746C07230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21650834356714582"/>
          <c:y val="0.22221417984808031"/>
          <c:w val="0.61491975388322362"/>
          <c:h val="0.63712531603880573"/>
        </c:manualLayout>
      </c:layout>
      <c:radarChart>
        <c:radarStyle val="marker"/>
        <c:varyColors val="0"/>
        <c:ser>
          <c:idx val="0"/>
          <c:order val="0"/>
          <c:spPr>
            <a:ln w="22225" cap="rnd">
              <a:solidFill>
                <a:srgbClr val="13FCC2"/>
              </a:solidFill>
              <a:round/>
            </a:ln>
            <a:effectLst>
              <a:glow rad="63500">
                <a:srgbClr val="3FFFDA">
                  <a:alpha val="40000"/>
                </a:srgbClr>
              </a:glow>
            </a:effectLst>
          </c:spPr>
          <c:marker>
            <c:symbol val="none"/>
          </c:marker>
          <c:val>
            <c:numRef>
              <c:f>Processing!$AC$25:$AL$25</c:f>
              <c:numCache>
                <c:formatCode>0%</c:formatCode>
                <c:ptCount val="10"/>
                <c:pt idx="0">
                  <c:v>0.54</c:v>
                </c:pt>
                <c:pt idx="1">
                  <c:v>0.28999999999999998</c:v>
                </c:pt>
                <c:pt idx="2">
                  <c:v>0.76</c:v>
                </c:pt>
                <c:pt idx="3">
                  <c:v>0.27</c:v>
                </c:pt>
                <c:pt idx="4">
                  <c:v>0.28999999999999998</c:v>
                </c:pt>
                <c:pt idx="5">
                  <c:v>0.77</c:v>
                </c:pt>
                <c:pt idx="6">
                  <c:v>0.77</c:v>
                </c:pt>
                <c:pt idx="7">
                  <c:v>0.22</c:v>
                </c:pt>
                <c:pt idx="8">
                  <c:v>0.9</c:v>
                </c:pt>
                <c:pt idx="9">
                  <c:v>0.98</c:v>
                </c:pt>
              </c:numCache>
            </c:numRef>
          </c:val>
          <c:extLst>
            <c:ext xmlns:c16="http://schemas.microsoft.com/office/drawing/2014/chart" uri="{C3380CC4-5D6E-409C-BE32-E72D297353CC}">
              <c16:uniqueId val="{00000000-0850-4E20-8544-EE42E77A31B0}"/>
            </c:ext>
          </c:extLst>
        </c:ser>
        <c:dLbls>
          <c:showLegendKey val="0"/>
          <c:showVal val="0"/>
          <c:showCatName val="0"/>
          <c:showSerName val="0"/>
          <c:showPercent val="0"/>
          <c:showBubbleSize val="0"/>
        </c:dLbls>
        <c:axId val="1865833855"/>
        <c:axId val="86440047"/>
      </c:radarChart>
      <c:catAx>
        <c:axId val="1865833855"/>
        <c:scaling>
          <c:orientation val="minMax"/>
        </c:scaling>
        <c:delete val="0"/>
        <c:axPos val="b"/>
        <c:majorTickMark val="none"/>
        <c:minorTickMark val="none"/>
        <c:tickLblPos val="nextTo"/>
        <c:spPr>
          <a:solidFill>
            <a:srgbClr val="16142A"/>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bg1">
                    <a:lumMod val="75000"/>
                  </a:schemeClr>
                </a:solidFill>
                <a:latin typeface="+mn-lt"/>
                <a:ea typeface="+mn-ea"/>
                <a:cs typeface="+mn-cs"/>
              </a:defRPr>
            </a:pPr>
            <a:endParaRPr lang="en-US"/>
          </a:p>
        </c:txPr>
        <c:crossAx val="86440047"/>
        <c:crosses val="autoZero"/>
        <c:auto val="1"/>
        <c:lblAlgn val="ctr"/>
        <c:lblOffset val="100"/>
        <c:noMultiLvlLbl val="0"/>
      </c:catAx>
      <c:valAx>
        <c:axId val="86440047"/>
        <c:scaling>
          <c:orientation val="minMax"/>
        </c:scaling>
        <c:delete val="1"/>
        <c:axPos val="l"/>
        <c:numFmt formatCode="0%" sourceLinked="1"/>
        <c:majorTickMark val="none"/>
        <c:minorTickMark val="none"/>
        <c:tickLblPos val="nextTo"/>
        <c:crossAx val="1865833855"/>
        <c:crosses val="autoZero"/>
        <c:crossBetween val="between"/>
      </c:val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noFill/>
            <a:ln w="12700">
              <a:solidFill>
                <a:schemeClr val="bg1">
                  <a:lumMod val="65000"/>
                </a:schemeClr>
              </a:solidFill>
            </a:ln>
          </c:spPr>
          <c:dPt>
            <c:idx val="0"/>
            <c:bubble3D val="0"/>
            <c:spPr>
              <a:noFill/>
              <a:ln w="12700">
                <a:solidFill>
                  <a:schemeClr val="bg1">
                    <a:lumMod val="65000"/>
                  </a:schemeClr>
                </a:solidFill>
              </a:ln>
              <a:effectLst/>
            </c:spPr>
            <c:extLst>
              <c:ext xmlns:c16="http://schemas.microsoft.com/office/drawing/2014/chart" uri="{C3380CC4-5D6E-409C-BE32-E72D297353CC}">
                <c16:uniqueId val="{00000001-32EF-4969-86F0-69746C072306}"/>
              </c:ext>
            </c:extLst>
          </c:dPt>
          <c:dPt>
            <c:idx val="1"/>
            <c:bubble3D val="0"/>
            <c:spPr>
              <a:noFill/>
              <a:ln w="12700">
                <a:solidFill>
                  <a:schemeClr val="bg1">
                    <a:lumMod val="65000"/>
                  </a:schemeClr>
                </a:solidFill>
              </a:ln>
              <a:effectLst/>
            </c:spPr>
            <c:extLst>
              <c:ext xmlns:c16="http://schemas.microsoft.com/office/drawing/2014/chart" uri="{C3380CC4-5D6E-409C-BE32-E72D297353CC}">
                <c16:uniqueId val="{00000003-32EF-4969-86F0-69746C072306}"/>
              </c:ext>
            </c:extLst>
          </c:dPt>
          <c:dPt>
            <c:idx val="2"/>
            <c:bubble3D val="0"/>
            <c:spPr>
              <a:noFill/>
              <a:ln w="12700">
                <a:solidFill>
                  <a:schemeClr val="bg1">
                    <a:lumMod val="65000"/>
                  </a:schemeClr>
                </a:solidFill>
              </a:ln>
              <a:effectLst/>
            </c:spPr>
            <c:extLst>
              <c:ext xmlns:c16="http://schemas.microsoft.com/office/drawing/2014/chart" uri="{C3380CC4-5D6E-409C-BE32-E72D297353CC}">
                <c16:uniqueId val="{00000005-32EF-4969-86F0-69746C072306}"/>
              </c:ext>
            </c:extLst>
          </c:dPt>
          <c:dPt>
            <c:idx val="3"/>
            <c:bubble3D val="0"/>
            <c:spPr>
              <a:noFill/>
              <a:ln w="12700">
                <a:solidFill>
                  <a:schemeClr val="bg1">
                    <a:lumMod val="65000"/>
                  </a:schemeClr>
                </a:solidFill>
              </a:ln>
              <a:effectLst/>
            </c:spPr>
            <c:extLst>
              <c:ext xmlns:c16="http://schemas.microsoft.com/office/drawing/2014/chart" uri="{C3380CC4-5D6E-409C-BE32-E72D297353CC}">
                <c16:uniqueId val="{00000007-32EF-4969-86F0-69746C072306}"/>
              </c:ext>
            </c:extLst>
          </c:dPt>
          <c:dPt>
            <c:idx val="4"/>
            <c:bubble3D val="0"/>
            <c:spPr>
              <a:noFill/>
              <a:ln w="12700">
                <a:solidFill>
                  <a:schemeClr val="bg1">
                    <a:lumMod val="65000"/>
                  </a:schemeClr>
                </a:solidFill>
              </a:ln>
              <a:effectLst/>
            </c:spPr>
            <c:extLst>
              <c:ext xmlns:c16="http://schemas.microsoft.com/office/drawing/2014/chart" uri="{C3380CC4-5D6E-409C-BE32-E72D297353CC}">
                <c16:uniqueId val="{00000009-32EF-4969-86F0-69746C072306}"/>
              </c:ext>
            </c:extLst>
          </c:dPt>
          <c:dPt>
            <c:idx val="5"/>
            <c:bubble3D val="0"/>
            <c:spPr>
              <a:noFill/>
              <a:ln w="12700">
                <a:solidFill>
                  <a:schemeClr val="bg1">
                    <a:lumMod val="65000"/>
                  </a:schemeClr>
                </a:solidFill>
              </a:ln>
              <a:effectLst/>
            </c:spPr>
            <c:extLst>
              <c:ext xmlns:c16="http://schemas.microsoft.com/office/drawing/2014/chart" uri="{C3380CC4-5D6E-409C-BE32-E72D297353CC}">
                <c16:uniqueId val="{0000000B-32EF-4969-86F0-69746C072306}"/>
              </c:ext>
            </c:extLst>
          </c:dPt>
          <c:dPt>
            <c:idx val="6"/>
            <c:bubble3D val="0"/>
            <c:spPr>
              <a:noFill/>
              <a:ln w="12700">
                <a:solidFill>
                  <a:schemeClr val="bg1">
                    <a:lumMod val="65000"/>
                  </a:schemeClr>
                </a:solidFill>
              </a:ln>
              <a:effectLst/>
            </c:spPr>
            <c:extLst>
              <c:ext xmlns:c16="http://schemas.microsoft.com/office/drawing/2014/chart" uri="{C3380CC4-5D6E-409C-BE32-E72D297353CC}">
                <c16:uniqueId val="{0000000D-32EF-4969-86F0-69746C072306}"/>
              </c:ext>
            </c:extLst>
          </c:dPt>
          <c:dPt>
            <c:idx val="7"/>
            <c:bubble3D val="0"/>
            <c:spPr>
              <a:noFill/>
              <a:ln w="12700">
                <a:solidFill>
                  <a:schemeClr val="bg1">
                    <a:lumMod val="65000"/>
                  </a:schemeClr>
                </a:solidFill>
              </a:ln>
              <a:effectLst/>
            </c:spPr>
            <c:extLst>
              <c:ext xmlns:c16="http://schemas.microsoft.com/office/drawing/2014/chart" uri="{C3380CC4-5D6E-409C-BE32-E72D297353CC}">
                <c16:uniqueId val="{0000000F-32EF-4969-86F0-69746C072306}"/>
              </c:ext>
            </c:extLst>
          </c:dPt>
          <c:dPt>
            <c:idx val="8"/>
            <c:bubble3D val="0"/>
            <c:spPr>
              <a:noFill/>
              <a:ln w="12700">
                <a:solidFill>
                  <a:schemeClr val="bg1">
                    <a:lumMod val="65000"/>
                  </a:schemeClr>
                </a:solidFill>
              </a:ln>
              <a:effectLst/>
            </c:spPr>
            <c:extLst>
              <c:ext xmlns:c16="http://schemas.microsoft.com/office/drawing/2014/chart" uri="{C3380CC4-5D6E-409C-BE32-E72D297353CC}">
                <c16:uniqueId val="{00000011-32EF-4969-86F0-69746C072306}"/>
              </c:ext>
            </c:extLst>
          </c:dPt>
          <c:dPt>
            <c:idx val="9"/>
            <c:bubble3D val="0"/>
            <c:spPr>
              <a:noFill/>
              <a:ln w="12700">
                <a:solidFill>
                  <a:schemeClr val="bg1">
                    <a:lumMod val="65000"/>
                  </a:schemeClr>
                </a:solidFill>
              </a:ln>
              <a:effectLst/>
            </c:spPr>
            <c:extLst>
              <c:ext xmlns:c16="http://schemas.microsoft.com/office/drawing/2014/chart" uri="{C3380CC4-5D6E-409C-BE32-E72D297353CC}">
                <c16:uniqueId val="{00000013-32EF-4969-86F0-69746C072306}"/>
              </c:ext>
            </c:extLst>
          </c:dPt>
          <c:val>
            <c:numRef>
              <c:f>Processing!$AB$13:$AB$22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14-32EF-4969-86F0-69746C07230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21650834356714582"/>
          <c:y val="0.22221417984808031"/>
          <c:w val="0.61491975388322362"/>
          <c:h val="0.63712531603880573"/>
        </c:manualLayout>
      </c:layout>
      <c:radarChart>
        <c:radarStyle val="marker"/>
        <c:varyColors val="0"/>
        <c:ser>
          <c:idx val="0"/>
          <c:order val="0"/>
          <c:spPr>
            <a:ln w="22225" cap="rnd">
              <a:solidFill>
                <a:srgbClr val="07DEFC"/>
              </a:solidFill>
              <a:round/>
            </a:ln>
            <a:effectLst>
              <a:glow rad="63500">
                <a:schemeClr val="accent5">
                  <a:satMod val="175000"/>
                  <a:alpha val="40000"/>
                </a:schemeClr>
              </a:glow>
            </a:effectLst>
          </c:spPr>
          <c:marker>
            <c:symbol val="none"/>
          </c:marker>
          <c:val>
            <c:numRef>
              <c:f>Processing!$AM$25:$AV$25</c:f>
              <c:numCache>
                <c:formatCode>0%</c:formatCode>
                <c:ptCount val="10"/>
                <c:pt idx="0">
                  <c:v>0.83</c:v>
                </c:pt>
                <c:pt idx="1">
                  <c:v>0.74</c:v>
                </c:pt>
                <c:pt idx="2">
                  <c:v>0.88</c:v>
                </c:pt>
                <c:pt idx="3">
                  <c:v>0.49</c:v>
                </c:pt>
                <c:pt idx="4">
                  <c:v>0.3</c:v>
                </c:pt>
                <c:pt idx="5">
                  <c:v>0.36</c:v>
                </c:pt>
                <c:pt idx="6">
                  <c:v>0.99</c:v>
                </c:pt>
                <c:pt idx="7">
                  <c:v>0.35</c:v>
                </c:pt>
                <c:pt idx="8">
                  <c:v>0.53</c:v>
                </c:pt>
                <c:pt idx="9">
                  <c:v>0.38</c:v>
                </c:pt>
              </c:numCache>
            </c:numRef>
          </c:val>
          <c:extLst>
            <c:ext xmlns:c16="http://schemas.microsoft.com/office/drawing/2014/chart" uri="{C3380CC4-5D6E-409C-BE32-E72D297353CC}">
              <c16:uniqueId val="{00000000-0850-4E20-8544-EE42E77A31B0}"/>
            </c:ext>
          </c:extLst>
        </c:ser>
        <c:ser>
          <c:idx val="1"/>
          <c:order val="1"/>
          <c:spPr>
            <a:ln w="9525" cap="rnd">
              <a:solidFill>
                <a:schemeClr val="bg1"/>
              </a:solidFill>
              <a:round/>
            </a:ln>
            <a:effectLst>
              <a:glow rad="101600">
                <a:srgbClr val="5B35D3">
                  <a:alpha val="40000"/>
                </a:srgbClr>
              </a:glow>
            </a:effectLst>
          </c:spPr>
          <c:marker>
            <c:symbol val="none"/>
          </c:marker>
          <c:val>
            <c:numRef>
              <c:f>Processing!$AW$25:$BF$25</c:f>
              <c:numCache>
                <c:formatCode>0%</c:formatCode>
                <c:ptCount val="10"/>
                <c:pt idx="0">
                  <c:v>0.36</c:v>
                </c:pt>
                <c:pt idx="1">
                  <c:v>0.14000000000000001</c:v>
                </c:pt>
                <c:pt idx="2">
                  <c:v>0.26</c:v>
                </c:pt>
                <c:pt idx="3">
                  <c:v>0.4</c:v>
                </c:pt>
                <c:pt idx="4">
                  <c:v>0.16</c:v>
                </c:pt>
                <c:pt idx="5">
                  <c:v>0.41</c:v>
                </c:pt>
                <c:pt idx="6">
                  <c:v>0.3</c:v>
                </c:pt>
                <c:pt idx="7">
                  <c:v>0.48</c:v>
                </c:pt>
                <c:pt idx="8">
                  <c:v>0.5</c:v>
                </c:pt>
                <c:pt idx="9">
                  <c:v>0.39</c:v>
                </c:pt>
              </c:numCache>
            </c:numRef>
          </c:val>
          <c:extLst>
            <c:ext xmlns:c16="http://schemas.microsoft.com/office/drawing/2014/chart" uri="{C3380CC4-5D6E-409C-BE32-E72D297353CC}">
              <c16:uniqueId val="{00000000-1C73-4A97-B669-28C68940FE40}"/>
            </c:ext>
          </c:extLst>
        </c:ser>
        <c:dLbls>
          <c:showLegendKey val="0"/>
          <c:showVal val="0"/>
          <c:showCatName val="0"/>
          <c:showSerName val="0"/>
          <c:showPercent val="0"/>
          <c:showBubbleSize val="0"/>
        </c:dLbls>
        <c:axId val="1865833855"/>
        <c:axId val="86440047"/>
      </c:radarChart>
      <c:catAx>
        <c:axId val="1865833855"/>
        <c:scaling>
          <c:orientation val="minMax"/>
        </c:scaling>
        <c:delete val="0"/>
        <c:axPos val="b"/>
        <c:majorTickMark val="none"/>
        <c:minorTickMark val="none"/>
        <c:tickLblPos val="nextTo"/>
        <c:spPr>
          <a:solidFill>
            <a:srgbClr val="16142A"/>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bg1">
                    <a:lumMod val="75000"/>
                  </a:schemeClr>
                </a:solidFill>
                <a:latin typeface="+mn-lt"/>
                <a:ea typeface="+mn-ea"/>
                <a:cs typeface="+mn-cs"/>
              </a:defRPr>
            </a:pPr>
            <a:endParaRPr lang="en-US"/>
          </a:p>
        </c:txPr>
        <c:crossAx val="86440047"/>
        <c:crosses val="autoZero"/>
        <c:auto val="1"/>
        <c:lblAlgn val="ctr"/>
        <c:lblOffset val="100"/>
        <c:noMultiLvlLbl val="0"/>
      </c:catAx>
      <c:valAx>
        <c:axId val="86440047"/>
        <c:scaling>
          <c:orientation val="minMax"/>
        </c:scaling>
        <c:delete val="1"/>
        <c:axPos val="l"/>
        <c:numFmt formatCode="0%" sourceLinked="1"/>
        <c:majorTickMark val="none"/>
        <c:minorTickMark val="none"/>
        <c:tickLblPos val="nextTo"/>
        <c:crossAx val="1865833855"/>
        <c:crosses val="autoZero"/>
        <c:crossBetween val="between"/>
      </c:val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5182035345958631E-2"/>
          <c:y val="6.8709489853870523E-3"/>
          <c:w val="0.91294713516935744"/>
          <c:h val="0.88251801649709427"/>
        </c:manualLayout>
      </c:layout>
      <c:bubbleChart>
        <c:varyColors val="1"/>
        <c:ser>
          <c:idx val="0"/>
          <c:order val="0"/>
          <c:invertIfNegative val="0"/>
          <c:dPt>
            <c:idx val="0"/>
            <c:invertIfNegative val="0"/>
            <c:bubble3D val="1"/>
            <c:spPr>
              <a:solidFill>
                <a:srgbClr val="006699"/>
              </a:solidFill>
              <a:ln>
                <a:noFill/>
              </a:ln>
              <a:effectLst/>
            </c:spPr>
            <c:extLst>
              <c:ext xmlns:c16="http://schemas.microsoft.com/office/drawing/2014/chart" uri="{C3380CC4-5D6E-409C-BE32-E72D297353CC}">
                <c16:uniqueId val="{00000001-EF50-420D-AFF6-B201FA8DC3C5}"/>
              </c:ext>
            </c:extLst>
          </c:dPt>
          <c:dPt>
            <c:idx val="1"/>
            <c:invertIfNegative val="0"/>
            <c:bubble3D val="1"/>
            <c:spPr>
              <a:solidFill>
                <a:srgbClr val="9719E4"/>
              </a:solidFill>
              <a:ln>
                <a:noFill/>
              </a:ln>
              <a:effectLst/>
            </c:spPr>
            <c:extLst>
              <c:ext xmlns:c16="http://schemas.microsoft.com/office/drawing/2014/chart" uri="{C3380CC4-5D6E-409C-BE32-E72D297353CC}">
                <c16:uniqueId val="{00000003-EF50-420D-AFF6-B201FA8DC3C5}"/>
              </c:ext>
            </c:extLst>
          </c:dPt>
          <c:dPt>
            <c:idx val="2"/>
            <c:invertIfNegative val="0"/>
            <c:bubble3D val="1"/>
            <c:spPr>
              <a:solidFill>
                <a:srgbClr val="70BDD7"/>
              </a:solidFill>
              <a:ln>
                <a:noFill/>
              </a:ln>
              <a:effectLst/>
            </c:spPr>
            <c:extLst>
              <c:ext xmlns:c16="http://schemas.microsoft.com/office/drawing/2014/chart" uri="{C3380CC4-5D6E-409C-BE32-E72D297353CC}">
                <c16:uniqueId val="{00000005-EF50-420D-AFF6-B201FA8DC3C5}"/>
              </c:ext>
            </c:extLst>
          </c:dPt>
          <c:dPt>
            <c:idx val="3"/>
            <c:invertIfNegative val="0"/>
            <c:bubble3D val="1"/>
            <c:spPr>
              <a:solidFill>
                <a:srgbClr val="70BDD7"/>
              </a:solidFill>
              <a:ln>
                <a:noFill/>
              </a:ln>
              <a:effectLst/>
            </c:spPr>
            <c:extLst>
              <c:ext xmlns:c16="http://schemas.microsoft.com/office/drawing/2014/chart" uri="{C3380CC4-5D6E-409C-BE32-E72D297353CC}">
                <c16:uniqueId val="{00000007-EF50-420D-AFF6-B201FA8DC3C5}"/>
              </c:ext>
            </c:extLst>
          </c:dPt>
          <c:dPt>
            <c:idx val="4"/>
            <c:invertIfNegative val="0"/>
            <c:bubble3D val="1"/>
            <c:spPr>
              <a:solidFill>
                <a:schemeClr val="accent5">
                  <a:lumMod val="75000"/>
                </a:schemeClr>
              </a:solidFill>
              <a:ln>
                <a:noFill/>
              </a:ln>
              <a:effectLst/>
            </c:spPr>
            <c:extLst>
              <c:ext xmlns:c16="http://schemas.microsoft.com/office/drawing/2014/chart" uri="{C3380CC4-5D6E-409C-BE32-E72D297353CC}">
                <c16:uniqueId val="{00000009-EF50-420D-AFF6-B201FA8DC3C5}"/>
              </c:ext>
            </c:extLst>
          </c:dPt>
          <c:dPt>
            <c:idx val="5"/>
            <c:invertIfNegative val="0"/>
            <c:bubble3D val="1"/>
            <c:spPr>
              <a:solidFill>
                <a:srgbClr val="6119BD"/>
              </a:solidFill>
              <a:ln>
                <a:noFill/>
              </a:ln>
              <a:effectLst/>
            </c:spPr>
            <c:extLst>
              <c:ext xmlns:c16="http://schemas.microsoft.com/office/drawing/2014/chart" uri="{C3380CC4-5D6E-409C-BE32-E72D297353CC}">
                <c16:uniqueId val="{0000000B-EF50-420D-AFF6-B201FA8DC3C5}"/>
              </c:ext>
            </c:extLst>
          </c:dPt>
          <c:dPt>
            <c:idx val="6"/>
            <c:invertIfNegative val="0"/>
            <c:bubble3D val="1"/>
            <c:spPr>
              <a:solidFill>
                <a:srgbClr val="00B0F0"/>
              </a:solidFill>
              <a:ln>
                <a:noFill/>
              </a:ln>
              <a:effectLst/>
            </c:spPr>
            <c:extLst>
              <c:ext xmlns:c16="http://schemas.microsoft.com/office/drawing/2014/chart" uri="{C3380CC4-5D6E-409C-BE32-E72D297353CC}">
                <c16:uniqueId val="{0000000D-EF50-420D-AFF6-B201FA8DC3C5}"/>
              </c:ext>
            </c:extLst>
          </c:dPt>
          <c:dPt>
            <c:idx val="7"/>
            <c:invertIfNegative val="0"/>
            <c:bubble3D val="1"/>
            <c:spPr>
              <a:solidFill>
                <a:srgbClr val="FFC000"/>
              </a:solidFill>
              <a:ln>
                <a:noFill/>
              </a:ln>
              <a:effectLst/>
            </c:spPr>
            <c:extLst>
              <c:ext xmlns:c16="http://schemas.microsoft.com/office/drawing/2014/chart" uri="{C3380CC4-5D6E-409C-BE32-E72D297353CC}">
                <c16:uniqueId val="{0000000F-EF50-420D-AFF6-B201FA8DC3C5}"/>
              </c:ext>
            </c:extLst>
          </c:dPt>
          <c:dPt>
            <c:idx val="8"/>
            <c:invertIfNegative val="0"/>
            <c:bubble3D val="1"/>
            <c:spPr>
              <a:solidFill>
                <a:srgbClr val="70BDD7"/>
              </a:solidFill>
              <a:ln>
                <a:noFill/>
              </a:ln>
              <a:effectLst/>
            </c:spPr>
            <c:extLst>
              <c:ext xmlns:c16="http://schemas.microsoft.com/office/drawing/2014/chart" uri="{C3380CC4-5D6E-409C-BE32-E72D297353CC}">
                <c16:uniqueId val="{00000011-EF50-420D-AFF6-B201FA8DC3C5}"/>
              </c:ext>
            </c:extLst>
          </c:dPt>
          <c:dPt>
            <c:idx val="9"/>
            <c:invertIfNegative val="0"/>
            <c:bubble3D val="1"/>
            <c:spPr>
              <a:solidFill>
                <a:srgbClr val="6119BD"/>
              </a:solidFill>
              <a:ln>
                <a:noFill/>
              </a:ln>
              <a:effectLst/>
            </c:spPr>
            <c:extLst>
              <c:ext xmlns:c16="http://schemas.microsoft.com/office/drawing/2014/chart" uri="{C3380CC4-5D6E-409C-BE32-E72D297353CC}">
                <c16:uniqueId val="{00000013-EF50-420D-AFF6-B201FA8DC3C5}"/>
              </c:ext>
            </c:extLst>
          </c:dPt>
          <c:dPt>
            <c:idx val="10"/>
            <c:invertIfNegative val="0"/>
            <c:bubble3D val="1"/>
            <c:spPr>
              <a:solidFill>
                <a:srgbClr val="01AF9A"/>
              </a:solidFill>
              <a:ln>
                <a:noFill/>
              </a:ln>
              <a:effectLst/>
            </c:spPr>
            <c:extLst>
              <c:ext xmlns:c16="http://schemas.microsoft.com/office/drawing/2014/chart" uri="{C3380CC4-5D6E-409C-BE32-E72D297353CC}">
                <c16:uniqueId val="{00000015-EF50-420D-AFF6-B201FA8DC3C5}"/>
              </c:ext>
            </c:extLst>
          </c:dPt>
          <c:dPt>
            <c:idx val="11"/>
            <c:invertIfNegative val="0"/>
            <c:bubble3D val="1"/>
            <c:spPr>
              <a:solidFill>
                <a:srgbClr val="FF6600"/>
              </a:solidFill>
              <a:ln>
                <a:noFill/>
              </a:ln>
              <a:effectLst>
                <a:glow rad="635000">
                  <a:srgbClr val="FF6600">
                    <a:alpha val="30000"/>
                  </a:srgbClr>
                </a:glow>
              </a:effectLst>
            </c:spPr>
            <c:extLst>
              <c:ext xmlns:c16="http://schemas.microsoft.com/office/drawing/2014/chart" uri="{C3380CC4-5D6E-409C-BE32-E72D297353CC}">
                <c16:uniqueId val="{00000017-EF50-420D-AFF6-B201FA8DC3C5}"/>
              </c:ext>
            </c:extLst>
          </c:dPt>
          <c:dPt>
            <c:idx val="12"/>
            <c:invertIfNegative val="0"/>
            <c:bubble3D val="1"/>
            <c:spPr>
              <a:solidFill>
                <a:schemeClr val="accent1">
                  <a:lumMod val="80000"/>
                  <a:lumOff val="20000"/>
                  <a:alpha val="75000"/>
                </a:schemeClr>
              </a:solidFill>
              <a:ln>
                <a:noFill/>
              </a:ln>
              <a:effectLst/>
            </c:spPr>
            <c:extLst>
              <c:ext xmlns:c16="http://schemas.microsoft.com/office/drawing/2014/chart" uri="{C3380CC4-5D6E-409C-BE32-E72D297353CC}">
                <c16:uniqueId val="{00000019-EF50-420D-AFF6-B201FA8DC3C5}"/>
              </c:ext>
            </c:extLst>
          </c:dPt>
          <c:dPt>
            <c:idx val="13"/>
            <c:invertIfNegative val="0"/>
            <c:bubble3D val="1"/>
            <c:spPr>
              <a:solidFill>
                <a:srgbClr val="00B0F0"/>
              </a:solidFill>
              <a:ln>
                <a:noFill/>
              </a:ln>
              <a:effectLst/>
            </c:spPr>
            <c:extLst>
              <c:ext xmlns:c16="http://schemas.microsoft.com/office/drawing/2014/chart" uri="{C3380CC4-5D6E-409C-BE32-E72D297353CC}">
                <c16:uniqueId val="{0000001B-EF50-420D-AFF6-B201FA8DC3C5}"/>
              </c:ext>
            </c:extLst>
          </c:dPt>
          <c:dPt>
            <c:idx val="14"/>
            <c:invertIfNegative val="0"/>
            <c:bubble3D val="1"/>
            <c:spPr>
              <a:solidFill>
                <a:schemeClr val="accent6">
                  <a:lumMod val="75000"/>
                </a:schemeClr>
              </a:solidFill>
              <a:ln>
                <a:noFill/>
              </a:ln>
              <a:effectLst/>
            </c:spPr>
            <c:extLst>
              <c:ext xmlns:c16="http://schemas.microsoft.com/office/drawing/2014/chart" uri="{C3380CC4-5D6E-409C-BE32-E72D297353CC}">
                <c16:uniqueId val="{0000001D-EF50-420D-AFF6-B201FA8DC3C5}"/>
              </c:ext>
            </c:extLst>
          </c:dPt>
          <c:dPt>
            <c:idx val="15"/>
            <c:invertIfNegative val="0"/>
            <c:bubble3D val="1"/>
            <c:spPr>
              <a:solidFill>
                <a:srgbClr val="880EF6"/>
              </a:solidFill>
              <a:ln>
                <a:noFill/>
              </a:ln>
              <a:effectLst/>
            </c:spPr>
            <c:extLst>
              <c:ext xmlns:c16="http://schemas.microsoft.com/office/drawing/2014/chart" uri="{C3380CC4-5D6E-409C-BE32-E72D297353CC}">
                <c16:uniqueId val="{0000001F-EF50-420D-AFF6-B201FA8DC3C5}"/>
              </c:ext>
            </c:extLst>
          </c:dPt>
          <c:dPt>
            <c:idx val="16"/>
            <c:invertIfNegative val="0"/>
            <c:bubble3D val="1"/>
            <c:spPr>
              <a:solidFill>
                <a:srgbClr val="7030A0"/>
              </a:solidFill>
              <a:ln>
                <a:noFill/>
              </a:ln>
              <a:effectLst/>
            </c:spPr>
            <c:extLst>
              <c:ext xmlns:c16="http://schemas.microsoft.com/office/drawing/2014/chart" uri="{C3380CC4-5D6E-409C-BE32-E72D297353CC}">
                <c16:uniqueId val="{00000021-EF50-420D-AFF6-B201FA8DC3C5}"/>
              </c:ext>
            </c:extLst>
          </c:dPt>
          <c:dPt>
            <c:idx val="17"/>
            <c:invertIfNegative val="0"/>
            <c:bubble3D val="1"/>
            <c:spPr>
              <a:solidFill>
                <a:srgbClr val="70BDD7"/>
              </a:solidFill>
              <a:ln>
                <a:noFill/>
              </a:ln>
              <a:effectLst/>
            </c:spPr>
            <c:extLst>
              <c:ext xmlns:c16="http://schemas.microsoft.com/office/drawing/2014/chart" uri="{C3380CC4-5D6E-409C-BE32-E72D297353CC}">
                <c16:uniqueId val="{00000023-EF50-420D-AFF6-B201FA8DC3C5}"/>
              </c:ext>
            </c:extLst>
          </c:dPt>
          <c:dPt>
            <c:idx val="18"/>
            <c:invertIfNegative val="0"/>
            <c:bubble3D val="1"/>
            <c:spPr>
              <a:solidFill>
                <a:srgbClr val="ED2132"/>
              </a:solidFill>
              <a:ln>
                <a:noFill/>
              </a:ln>
              <a:effectLst/>
            </c:spPr>
            <c:extLst>
              <c:ext xmlns:c16="http://schemas.microsoft.com/office/drawing/2014/chart" uri="{C3380CC4-5D6E-409C-BE32-E72D297353CC}">
                <c16:uniqueId val="{00000025-EF50-420D-AFF6-B201FA8DC3C5}"/>
              </c:ext>
            </c:extLst>
          </c:dPt>
          <c:dPt>
            <c:idx val="19"/>
            <c:invertIfNegative val="0"/>
            <c:bubble3D val="1"/>
            <c:spPr>
              <a:solidFill>
                <a:srgbClr val="006699"/>
              </a:solidFill>
              <a:ln>
                <a:noFill/>
              </a:ln>
              <a:effectLst/>
            </c:spPr>
            <c:extLst>
              <c:ext xmlns:c16="http://schemas.microsoft.com/office/drawing/2014/chart" uri="{C3380CC4-5D6E-409C-BE32-E72D297353CC}">
                <c16:uniqueId val="{00000027-EF50-420D-AFF6-B201FA8DC3C5}"/>
              </c:ext>
            </c:extLst>
          </c:dPt>
          <c:dPt>
            <c:idx val="20"/>
            <c:invertIfNegative val="0"/>
            <c:bubble3D val="1"/>
            <c:spPr>
              <a:solidFill>
                <a:schemeClr val="accent1">
                  <a:lumMod val="75000"/>
                </a:schemeClr>
              </a:solidFill>
              <a:ln>
                <a:noFill/>
              </a:ln>
              <a:effectLst/>
            </c:spPr>
            <c:extLst>
              <c:ext xmlns:c16="http://schemas.microsoft.com/office/drawing/2014/chart" uri="{C3380CC4-5D6E-409C-BE32-E72D297353CC}">
                <c16:uniqueId val="{00000029-EF50-420D-AFF6-B201FA8DC3C5}"/>
              </c:ext>
            </c:extLst>
          </c:dPt>
          <c:xVal>
            <c:numRef>
              <c:f>Processing!$A$45:$A$65</c:f>
              <c:numCache>
                <c:formatCode>General</c:formatCode>
                <c:ptCount val="21"/>
                <c:pt idx="0">
                  <c:v>1.9</c:v>
                </c:pt>
                <c:pt idx="1">
                  <c:v>1</c:v>
                </c:pt>
                <c:pt idx="2">
                  <c:v>1.4</c:v>
                </c:pt>
                <c:pt idx="3">
                  <c:v>1</c:v>
                </c:pt>
                <c:pt idx="4">
                  <c:v>2.2000000000000002</c:v>
                </c:pt>
                <c:pt idx="5">
                  <c:v>2</c:v>
                </c:pt>
                <c:pt idx="6">
                  <c:v>1.5</c:v>
                </c:pt>
                <c:pt idx="7">
                  <c:v>2.7</c:v>
                </c:pt>
                <c:pt idx="8">
                  <c:v>3</c:v>
                </c:pt>
                <c:pt idx="9">
                  <c:v>5</c:v>
                </c:pt>
                <c:pt idx="10">
                  <c:v>4.0999999999999996</c:v>
                </c:pt>
                <c:pt idx="11">
                  <c:v>3.5</c:v>
                </c:pt>
                <c:pt idx="12">
                  <c:v>3.7</c:v>
                </c:pt>
                <c:pt idx="13">
                  <c:v>4.2</c:v>
                </c:pt>
                <c:pt idx="14">
                  <c:v>4.9000000000000004</c:v>
                </c:pt>
                <c:pt idx="15">
                  <c:v>4.5</c:v>
                </c:pt>
                <c:pt idx="16">
                  <c:v>5.5</c:v>
                </c:pt>
                <c:pt idx="17">
                  <c:v>5.8</c:v>
                </c:pt>
                <c:pt idx="18">
                  <c:v>5.6</c:v>
                </c:pt>
                <c:pt idx="19">
                  <c:v>5.9</c:v>
                </c:pt>
                <c:pt idx="20">
                  <c:v>8</c:v>
                </c:pt>
              </c:numCache>
            </c:numRef>
          </c:xVal>
          <c:yVal>
            <c:numRef>
              <c:f>Processing!$C$57:$W$57</c:f>
              <c:numCache>
                <c:formatCode>0%</c:formatCode>
                <c:ptCount val="21"/>
                <c:pt idx="0">
                  <c:v>0.49</c:v>
                </c:pt>
                <c:pt idx="1">
                  <c:v>0.61</c:v>
                </c:pt>
                <c:pt idx="2">
                  <c:v>0.66</c:v>
                </c:pt>
                <c:pt idx="3">
                  <c:v>0.72</c:v>
                </c:pt>
                <c:pt idx="4">
                  <c:v>0.28999999999999998</c:v>
                </c:pt>
                <c:pt idx="5">
                  <c:v>0</c:v>
                </c:pt>
                <c:pt idx="6">
                  <c:v>0.18</c:v>
                </c:pt>
                <c:pt idx="7">
                  <c:v>0.59</c:v>
                </c:pt>
                <c:pt idx="8">
                  <c:v>0.67</c:v>
                </c:pt>
                <c:pt idx="9">
                  <c:v>0.54</c:v>
                </c:pt>
                <c:pt idx="10">
                  <c:v>0.38</c:v>
                </c:pt>
                <c:pt idx="11">
                  <c:v>0.48</c:v>
                </c:pt>
                <c:pt idx="12">
                  <c:v>0.35</c:v>
                </c:pt>
                <c:pt idx="13">
                  <c:v>0.24</c:v>
                </c:pt>
                <c:pt idx="14">
                  <c:v>0.69</c:v>
                </c:pt>
                <c:pt idx="15">
                  <c:v>0.25</c:v>
                </c:pt>
                <c:pt idx="16">
                  <c:v>0.69</c:v>
                </c:pt>
                <c:pt idx="17">
                  <c:v>0.31</c:v>
                </c:pt>
                <c:pt idx="18">
                  <c:v>0.66</c:v>
                </c:pt>
                <c:pt idx="19">
                  <c:v>0.4</c:v>
                </c:pt>
                <c:pt idx="20">
                  <c:v>0.72</c:v>
                </c:pt>
              </c:numCache>
            </c:numRef>
          </c:yVal>
          <c:bubbleSize>
            <c:numRef>
              <c:f>Processing!$X$57:$AR$57</c:f>
              <c:numCache>
                <c:formatCode>0%</c:formatCode>
                <c:ptCount val="21"/>
                <c:pt idx="0">
                  <c:v>0.98</c:v>
                </c:pt>
                <c:pt idx="1">
                  <c:v>0.08</c:v>
                </c:pt>
                <c:pt idx="2">
                  <c:v>0.05</c:v>
                </c:pt>
                <c:pt idx="3">
                  <c:v>0.04</c:v>
                </c:pt>
                <c:pt idx="4">
                  <c:v>0.5</c:v>
                </c:pt>
                <c:pt idx="5">
                  <c:v>0.35</c:v>
                </c:pt>
                <c:pt idx="6">
                  <c:v>0.14000000000000001</c:v>
                </c:pt>
                <c:pt idx="7">
                  <c:v>0.49</c:v>
                </c:pt>
                <c:pt idx="8">
                  <c:v>0.09</c:v>
                </c:pt>
                <c:pt idx="9">
                  <c:v>0.27</c:v>
                </c:pt>
                <c:pt idx="10">
                  <c:v>0.23</c:v>
                </c:pt>
                <c:pt idx="11">
                  <c:v>1</c:v>
                </c:pt>
                <c:pt idx="12">
                  <c:v>0.03</c:v>
                </c:pt>
                <c:pt idx="13">
                  <c:v>0.19</c:v>
                </c:pt>
                <c:pt idx="14">
                  <c:v>0.09</c:v>
                </c:pt>
                <c:pt idx="15">
                  <c:v>0.28999999999999998</c:v>
                </c:pt>
                <c:pt idx="16">
                  <c:v>0.17</c:v>
                </c:pt>
                <c:pt idx="17">
                  <c:v>7.0000000000000007E-2</c:v>
                </c:pt>
                <c:pt idx="18">
                  <c:v>0.28999999999999998</c:v>
                </c:pt>
                <c:pt idx="19">
                  <c:v>0.28999999999999998</c:v>
                </c:pt>
                <c:pt idx="20">
                  <c:v>0.04</c:v>
                </c:pt>
              </c:numCache>
            </c:numRef>
          </c:bubbleSize>
          <c:bubble3D val="1"/>
          <c:extLst>
            <c:ext xmlns:c16="http://schemas.microsoft.com/office/drawing/2014/chart" uri="{C3380CC4-5D6E-409C-BE32-E72D297353CC}">
              <c16:uniqueId val="{0000002A-EF50-420D-AFF6-B201FA8DC3C5}"/>
            </c:ext>
          </c:extLst>
        </c:ser>
        <c:dLbls>
          <c:showLegendKey val="0"/>
          <c:showVal val="0"/>
          <c:showCatName val="0"/>
          <c:showSerName val="0"/>
          <c:showPercent val="0"/>
          <c:showBubbleSize val="0"/>
        </c:dLbls>
        <c:bubbleScale val="100"/>
        <c:showNegBubbles val="0"/>
        <c:axId val="1318374175"/>
        <c:axId val="1210559408"/>
      </c:bubbleChart>
      <c:valAx>
        <c:axId val="1318374175"/>
        <c:scaling>
          <c:orientation val="minMax"/>
        </c:scaling>
        <c:delete val="1"/>
        <c:axPos val="b"/>
        <c:numFmt formatCode="General" sourceLinked="1"/>
        <c:majorTickMark val="out"/>
        <c:minorTickMark val="none"/>
        <c:tickLblPos val="nextTo"/>
        <c:crossAx val="1210559408"/>
        <c:crosses val="autoZero"/>
        <c:crossBetween val="midCat"/>
      </c:valAx>
      <c:valAx>
        <c:axId val="1210559408"/>
        <c:scaling>
          <c:orientation val="minMax"/>
          <c:max val="1"/>
          <c:min val="0"/>
        </c:scaling>
        <c:delete val="1"/>
        <c:axPos val="l"/>
        <c:numFmt formatCode="0%" sourceLinked="1"/>
        <c:majorTickMark val="out"/>
        <c:minorTickMark val="none"/>
        <c:tickLblPos val="nextTo"/>
        <c:crossAx val="1318374175"/>
        <c:crosses val="autoZero"/>
        <c:crossBetween val="midCat"/>
      </c:val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0"/>
      <c:rotY val="40"/>
      <c:rAngAx val="0"/>
      <c:perspective val="2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Processing!$B$68</c:f>
              <c:strCache>
                <c:ptCount val="1"/>
                <c:pt idx="0">
                  <c:v>0.1</c:v>
                </c:pt>
              </c:strCache>
            </c:strRef>
          </c:tx>
          <c:cat>
            <c:numRef>
              <c:f>Processing!$C$67:$G$67</c:f>
              <c:numCache>
                <c:formatCode>General</c:formatCode>
                <c:ptCount val="5"/>
                <c:pt idx="0">
                  <c:v>10</c:v>
                </c:pt>
                <c:pt idx="1">
                  <c:v>20</c:v>
                </c:pt>
                <c:pt idx="2">
                  <c:v>30</c:v>
                </c:pt>
                <c:pt idx="3">
                  <c:v>40</c:v>
                </c:pt>
                <c:pt idx="4">
                  <c:v>50</c:v>
                </c:pt>
              </c:numCache>
            </c:numRef>
          </c:cat>
          <c:val>
            <c:numRef>
              <c:f>Processing!$C$68:$G$68</c:f>
              <c:numCache>
                <c:formatCode>0.00%</c:formatCode>
                <c:ptCount val="5"/>
                <c:pt idx="0">
                  <c:v>6.7000000000000002E-3</c:v>
                </c:pt>
                <c:pt idx="1">
                  <c:v>1.8E-3</c:v>
                </c:pt>
                <c:pt idx="2">
                  <c:v>5.1000000000000004E-3</c:v>
                </c:pt>
                <c:pt idx="3">
                  <c:v>1.8E-3</c:v>
                </c:pt>
                <c:pt idx="4">
                  <c:v>6.7000000000000002E-3</c:v>
                </c:pt>
              </c:numCache>
            </c:numRef>
          </c:val>
          <c:extLst>
            <c:ext xmlns:c16="http://schemas.microsoft.com/office/drawing/2014/chart" uri="{C3380CC4-5D6E-409C-BE32-E72D297353CC}">
              <c16:uniqueId val="{00000000-24D5-4A99-9222-54EF4940EBC7}"/>
            </c:ext>
          </c:extLst>
        </c:ser>
        <c:ser>
          <c:idx val="1"/>
          <c:order val="1"/>
          <c:tx>
            <c:strRef>
              <c:f>Processing!$B$69</c:f>
              <c:strCache>
                <c:ptCount val="1"/>
                <c:pt idx="0">
                  <c:v>0.2</c:v>
                </c:pt>
              </c:strCache>
            </c:strRef>
          </c:tx>
          <c:cat>
            <c:numRef>
              <c:f>Processing!$C$67:$G$67</c:f>
              <c:numCache>
                <c:formatCode>General</c:formatCode>
                <c:ptCount val="5"/>
                <c:pt idx="0">
                  <c:v>10</c:v>
                </c:pt>
                <c:pt idx="1">
                  <c:v>20</c:v>
                </c:pt>
                <c:pt idx="2">
                  <c:v>30</c:v>
                </c:pt>
                <c:pt idx="3">
                  <c:v>40</c:v>
                </c:pt>
                <c:pt idx="4">
                  <c:v>50</c:v>
                </c:pt>
              </c:numCache>
            </c:numRef>
          </c:cat>
          <c:val>
            <c:numRef>
              <c:f>Processing!$C$69:$G$69</c:f>
              <c:numCache>
                <c:formatCode>0.00%</c:formatCode>
                <c:ptCount val="5"/>
                <c:pt idx="0">
                  <c:v>1.47E-2</c:v>
                </c:pt>
                <c:pt idx="1">
                  <c:v>6.4000000000000003E-3</c:v>
                </c:pt>
                <c:pt idx="2">
                  <c:v>1.34E-2</c:v>
                </c:pt>
                <c:pt idx="3">
                  <c:v>6.4000000000000003E-3</c:v>
                </c:pt>
                <c:pt idx="4">
                  <c:v>1.47E-2</c:v>
                </c:pt>
              </c:numCache>
            </c:numRef>
          </c:val>
          <c:extLst>
            <c:ext xmlns:c16="http://schemas.microsoft.com/office/drawing/2014/chart" uri="{C3380CC4-5D6E-409C-BE32-E72D297353CC}">
              <c16:uniqueId val="{00000001-24D5-4A99-9222-54EF4940EBC7}"/>
            </c:ext>
          </c:extLst>
        </c:ser>
        <c:ser>
          <c:idx val="2"/>
          <c:order val="2"/>
          <c:tx>
            <c:strRef>
              <c:f>Processing!$B$70</c:f>
              <c:strCache>
                <c:ptCount val="1"/>
                <c:pt idx="0">
                  <c:v>0.3</c:v>
                </c:pt>
              </c:strCache>
            </c:strRef>
          </c:tx>
          <c:cat>
            <c:numRef>
              <c:f>Processing!$C$67:$G$67</c:f>
              <c:numCache>
                <c:formatCode>General</c:formatCode>
                <c:ptCount val="5"/>
                <c:pt idx="0">
                  <c:v>10</c:v>
                </c:pt>
                <c:pt idx="1">
                  <c:v>20</c:v>
                </c:pt>
                <c:pt idx="2">
                  <c:v>30</c:v>
                </c:pt>
                <c:pt idx="3">
                  <c:v>40</c:v>
                </c:pt>
                <c:pt idx="4">
                  <c:v>50</c:v>
                </c:pt>
              </c:numCache>
            </c:numRef>
          </c:cat>
          <c:val>
            <c:numRef>
              <c:f>Processing!$C$70:$G$70</c:f>
              <c:numCache>
                <c:formatCode>0.00%</c:formatCode>
                <c:ptCount val="5"/>
                <c:pt idx="0">
                  <c:v>3.0000000000000001E-3</c:v>
                </c:pt>
                <c:pt idx="1">
                  <c:v>1.21E-2</c:v>
                </c:pt>
                <c:pt idx="2">
                  <c:v>1.43E-2</c:v>
                </c:pt>
                <c:pt idx="3">
                  <c:v>1.21E-2</c:v>
                </c:pt>
                <c:pt idx="4">
                  <c:v>3.0000000000000001E-3</c:v>
                </c:pt>
              </c:numCache>
            </c:numRef>
          </c:val>
          <c:extLst>
            <c:ext xmlns:c16="http://schemas.microsoft.com/office/drawing/2014/chart" uri="{C3380CC4-5D6E-409C-BE32-E72D297353CC}">
              <c16:uniqueId val="{00000002-24D5-4A99-9222-54EF4940EBC7}"/>
            </c:ext>
          </c:extLst>
        </c:ser>
        <c:ser>
          <c:idx val="3"/>
          <c:order val="3"/>
          <c:tx>
            <c:strRef>
              <c:f>Processing!$B$71</c:f>
              <c:strCache>
                <c:ptCount val="1"/>
                <c:pt idx="0">
                  <c:v>0.4</c:v>
                </c:pt>
              </c:strCache>
            </c:strRef>
          </c:tx>
          <c:cat>
            <c:numRef>
              <c:f>Processing!$C$67:$G$67</c:f>
              <c:numCache>
                <c:formatCode>General</c:formatCode>
                <c:ptCount val="5"/>
                <c:pt idx="0">
                  <c:v>10</c:v>
                </c:pt>
                <c:pt idx="1">
                  <c:v>20</c:v>
                </c:pt>
                <c:pt idx="2">
                  <c:v>30</c:v>
                </c:pt>
                <c:pt idx="3">
                  <c:v>40</c:v>
                </c:pt>
                <c:pt idx="4">
                  <c:v>50</c:v>
                </c:pt>
              </c:numCache>
            </c:numRef>
          </c:cat>
          <c:val>
            <c:numRef>
              <c:f>Processing!$C$71:$G$71</c:f>
              <c:numCache>
                <c:formatCode>0.00%</c:formatCode>
                <c:ptCount val="5"/>
                <c:pt idx="0">
                  <c:v>7.0000000000000001E-3</c:v>
                </c:pt>
                <c:pt idx="1">
                  <c:v>1.7899999999999999E-2</c:v>
                </c:pt>
                <c:pt idx="2">
                  <c:v>1.9400000000000001E-2</c:v>
                </c:pt>
                <c:pt idx="3">
                  <c:v>1.7899999999999999E-2</c:v>
                </c:pt>
                <c:pt idx="4">
                  <c:v>7.0000000000000001E-3</c:v>
                </c:pt>
              </c:numCache>
            </c:numRef>
          </c:val>
          <c:extLst>
            <c:ext xmlns:c16="http://schemas.microsoft.com/office/drawing/2014/chart" uri="{C3380CC4-5D6E-409C-BE32-E72D297353CC}">
              <c16:uniqueId val="{00000003-24D5-4A99-9222-54EF4940EBC7}"/>
            </c:ext>
          </c:extLst>
        </c:ser>
        <c:ser>
          <c:idx val="4"/>
          <c:order val="4"/>
          <c:tx>
            <c:strRef>
              <c:f>Processing!$B$72</c:f>
              <c:strCache>
                <c:ptCount val="1"/>
                <c:pt idx="0">
                  <c:v>0.5</c:v>
                </c:pt>
              </c:strCache>
            </c:strRef>
          </c:tx>
          <c:cat>
            <c:numRef>
              <c:f>Processing!$C$67:$G$67</c:f>
              <c:numCache>
                <c:formatCode>General</c:formatCode>
                <c:ptCount val="5"/>
                <c:pt idx="0">
                  <c:v>10</c:v>
                </c:pt>
                <c:pt idx="1">
                  <c:v>20</c:v>
                </c:pt>
                <c:pt idx="2">
                  <c:v>30</c:v>
                </c:pt>
                <c:pt idx="3">
                  <c:v>40</c:v>
                </c:pt>
                <c:pt idx="4">
                  <c:v>50</c:v>
                </c:pt>
              </c:numCache>
            </c:numRef>
          </c:cat>
          <c:val>
            <c:numRef>
              <c:f>Processing!$C$72:$G$72</c:f>
              <c:numCache>
                <c:formatCode>0.00%</c:formatCode>
                <c:ptCount val="5"/>
                <c:pt idx="0">
                  <c:v>6.6E-3</c:v>
                </c:pt>
                <c:pt idx="1">
                  <c:v>1.9E-2</c:v>
                </c:pt>
                <c:pt idx="2">
                  <c:v>2.0400000000000001E-2</c:v>
                </c:pt>
                <c:pt idx="3">
                  <c:v>1.9E-2</c:v>
                </c:pt>
                <c:pt idx="4">
                  <c:v>6.6E-3</c:v>
                </c:pt>
              </c:numCache>
            </c:numRef>
          </c:val>
          <c:extLst>
            <c:ext xmlns:c16="http://schemas.microsoft.com/office/drawing/2014/chart" uri="{C3380CC4-5D6E-409C-BE32-E72D297353CC}">
              <c16:uniqueId val="{00000004-24D5-4A99-9222-54EF4940EBC7}"/>
            </c:ext>
          </c:extLst>
        </c:ser>
        <c:ser>
          <c:idx val="5"/>
          <c:order val="5"/>
          <c:tx>
            <c:strRef>
              <c:f>Processing!$B$73</c:f>
              <c:strCache>
                <c:ptCount val="1"/>
                <c:pt idx="0">
                  <c:v>0.6</c:v>
                </c:pt>
              </c:strCache>
            </c:strRef>
          </c:tx>
          <c:cat>
            <c:numRef>
              <c:f>Processing!$C$67:$G$67</c:f>
              <c:numCache>
                <c:formatCode>General</c:formatCode>
                <c:ptCount val="5"/>
                <c:pt idx="0">
                  <c:v>10</c:v>
                </c:pt>
                <c:pt idx="1">
                  <c:v>20</c:v>
                </c:pt>
                <c:pt idx="2">
                  <c:v>30</c:v>
                </c:pt>
                <c:pt idx="3">
                  <c:v>40</c:v>
                </c:pt>
                <c:pt idx="4">
                  <c:v>50</c:v>
                </c:pt>
              </c:numCache>
            </c:numRef>
          </c:cat>
          <c:val>
            <c:numRef>
              <c:f>Processing!$C$73:$G$73</c:f>
              <c:numCache>
                <c:formatCode>0.00%</c:formatCode>
                <c:ptCount val="5"/>
                <c:pt idx="0">
                  <c:v>7.0000000000000001E-3</c:v>
                </c:pt>
                <c:pt idx="1">
                  <c:v>1.7899999999999999E-2</c:v>
                </c:pt>
                <c:pt idx="2">
                  <c:v>1.9400000000000001E-2</c:v>
                </c:pt>
                <c:pt idx="3">
                  <c:v>1.7899999999999999E-2</c:v>
                </c:pt>
                <c:pt idx="4">
                  <c:v>7.0000000000000001E-3</c:v>
                </c:pt>
              </c:numCache>
            </c:numRef>
          </c:val>
          <c:extLst>
            <c:ext xmlns:c16="http://schemas.microsoft.com/office/drawing/2014/chart" uri="{C3380CC4-5D6E-409C-BE32-E72D297353CC}">
              <c16:uniqueId val="{00000014-24D5-4A99-9222-54EF4940EBC7}"/>
            </c:ext>
          </c:extLst>
        </c:ser>
        <c:ser>
          <c:idx val="6"/>
          <c:order val="6"/>
          <c:tx>
            <c:strRef>
              <c:f>Processing!$B$74</c:f>
              <c:strCache>
                <c:ptCount val="1"/>
                <c:pt idx="0">
                  <c:v>0.7</c:v>
                </c:pt>
              </c:strCache>
            </c:strRef>
          </c:tx>
          <c:cat>
            <c:numRef>
              <c:f>Processing!$C$67:$G$67</c:f>
              <c:numCache>
                <c:formatCode>General</c:formatCode>
                <c:ptCount val="5"/>
                <c:pt idx="0">
                  <c:v>10</c:v>
                </c:pt>
                <c:pt idx="1">
                  <c:v>20</c:v>
                </c:pt>
                <c:pt idx="2">
                  <c:v>30</c:v>
                </c:pt>
                <c:pt idx="3">
                  <c:v>40</c:v>
                </c:pt>
                <c:pt idx="4">
                  <c:v>50</c:v>
                </c:pt>
              </c:numCache>
            </c:numRef>
          </c:cat>
          <c:val>
            <c:numRef>
              <c:f>Processing!$C$74:$G$74</c:f>
              <c:numCache>
                <c:formatCode>0.00%</c:formatCode>
                <c:ptCount val="5"/>
                <c:pt idx="0">
                  <c:v>3.0000000000000001E-3</c:v>
                </c:pt>
                <c:pt idx="1">
                  <c:v>1.21E-2</c:v>
                </c:pt>
                <c:pt idx="2">
                  <c:v>1.43E-2</c:v>
                </c:pt>
                <c:pt idx="3">
                  <c:v>1.21E-2</c:v>
                </c:pt>
                <c:pt idx="4">
                  <c:v>3.0000000000000001E-3</c:v>
                </c:pt>
              </c:numCache>
            </c:numRef>
          </c:val>
          <c:extLst>
            <c:ext xmlns:c16="http://schemas.microsoft.com/office/drawing/2014/chart" uri="{C3380CC4-5D6E-409C-BE32-E72D297353CC}">
              <c16:uniqueId val="{00000015-24D5-4A99-9222-54EF4940EBC7}"/>
            </c:ext>
          </c:extLst>
        </c:ser>
        <c:ser>
          <c:idx val="7"/>
          <c:order val="7"/>
          <c:tx>
            <c:strRef>
              <c:f>Processing!$B$75</c:f>
              <c:strCache>
                <c:ptCount val="1"/>
                <c:pt idx="0">
                  <c:v>0.8</c:v>
                </c:pt>
              </c:strCache>
            </c:strRef>
          </c:tx>
          <c:cat>
            <c:numRef>
              <c:f>Processing!$C$67:$G$67</c:f>
              <c:numCache>
                <c:formatCode>General</c:formatCode>
                <c:ptCount val="5"/>
                <c:pt idx="0">
                  <c:v>10</c:v>
                </c:pt>
                <c:pt idx="1">
                  <c:v>20</c:v>
                </c:pt>
                <c:pt idx="2">
                  <c:v>30</c:v>
                </c:pt>
                <c:pt idx="3">
                  <c:v>40</c:v>
                </c:pt>
                <c:pt idx="4">
                  <c:v>50</c:v>
                </c:pt>
              </c:numCache>
            </c:numRef>
          </c:cat>
          <c:val>
            <c:numRef>
              <c:f>Processing!$C$75:$G$75</c:f>
              <c:numCache>
                <c:formatCode>0.00%</c:formatCode>
                <c:ptCount val="5"/>
                <c:pt idx="0">
                  <c:v>1.47E-2</c:v>
                </c:pt>
                <c:pt idx="1">
                  <c:v>6.4000000000000003E-3</c:v>
                </c:pt>
                <c:pt idx="2">
                  <c:v>1.34E-2</c:v>
                </c:pt>
                <c:pt idx="3">
                  <c:v>6.4000000000000003E-3</c:v>
                </c:pt>
                <c:pt idx="4">
                  <c:v>1.47E-2</c:v>
                </c:pt>
              </c:numCache>
            </c:numRef>
          </c:val>
          <c:extLst>
            <c:ext xmlns:c16="http://schemas.microsoft.com/office/drawing/2014/chart" uri="{C3380CC4-5D6E-409C-BE32-E72D297353CC}">
              <c16:uniqueId val="{00000016-24D5-4A99-9222-54EF4940EBC7}"/>
            </c:ext>
          </c:extLst>
        </c:ser>
        <c:ser>
          <c:idx val="8"/>
          <c:order val="8"/>
          <c:tx>
            <c:strRef>
              <c:f>Processing!$B$76</c:f>
              <c:strCache>
                <c:ptCount val="1"/>
                <c:pt idx="0">
                  <c:v>0.9</c:v>
                </c:pt>
              </c:strCache>
            </c:strRef>
          </c:tx>
          <c:cat>
            <c:numRef>
              <c:f>Processing!$C$67:$G$67</c:f>
              <c:numCache>
                <c:formatCode>General</c:formatCode>
                <c:ptCount val="5"/>
                <c:pt idx="0">
                  <c:v>10</c:v>
                </c:pt>
                <c:pt idx="1">
                  <c:v>20</c:v>
                </c:pt>
                <c:pt idx="2">
                  <c:v>30</c:v>
                </c:pt>
                <c:pt idx="3">
                  <c:v>40</c:v>
                </c:pt>
                <c:pt idx="4">
                  <c:v>50</c:v>
                </c:pt>
              </c:numCache>
            </c:numRef>
          </c:cat>
          <c:val>
            <c:numRef>
              <c:f>Processing!$C$76:$G$76</c:f>
              <c:numCache>
                <c:formatCode>0.00%</c:formatCode>
                <c:ptCount val="5"/>
                <c:pt idx="0">
                  <c:v>6.7000000000000002E-3</c:v>
                </c:pt>
                <c:pt idx="1">
                  <c:v>1.8E-3</c:v>
                </c:pt>
                <c:pt idx="2">
                  <c:v>5.1000000000000004E-3</c:v>
                </c:pt>
                <c:pt idx="3">
                  <c:v>1.8E-3</c:v>
                </c:pt>
                <c:pt idx="4">
                  <c:v>6.7000000000000002E-3</c:v>
                </c:pt>
              </c:numCache>
            </c:numRef>
          </c:val>
          <c:extLst>
            <c:ext xmlns:c16="http://schemas.microsoft.com/office/drawing/2014/chart" uri="{C3380CC4-5D6E-409C-BE32-E72D297353CC}">
              <c16:uniqueId val="{00000017-24D5-4A99-9222-54EF4940EBC7}"/>
            </c:ext>
          </c:extLst>
        </c:ser>
        <c:bandFmts>
          <c:bandFmt>
            <c:idx val="0"/>
            <c:spPr>
              <a:gradFill>
                <a:gsLst>
                  <a:gs pos="0">
                    <a:srgbClr val="16C6FF"/>
                  </a:gs>
                  <a:gs pos="67000">
                    <a:srgbClr val="2962FB"/>
                  </a:gs>
                </a:gsLst>
                <a:lin ang="0" scaled="0"/>
              </a:gradFill>
              <a:ln/>
              <a:effectLst/>
              <a:sp3d/>
            </c:spPr>
          </c:bandFmt>
          <c:bandFmt>
            <c:idx val="1"/>
            <c:spPr>
              <a:gradFill>
                <a:gsLst>
                  <a:gs pos="0">
                    <a:srgbClr val="00E668"/>
                  </a:gs>
                  <a:gs pos="100000">
                    <a:srgbClr val="00B050"/>
                  </a:gs>
                </a:gsLst>
                <a:lin ang="0" scaled="1"/>
              </a:gradFill>
            </c:spPr>
          </c:bandFmt>
          <c:bandFmt>
            <c:idx val="2"/>
            <c:spPr>
              <a:gradFill>
                <a:gsLst>
                  <a:gs pos="0">
                    <a:srgbClr val="FC2937"/>
                  </a:gs>
                  <a:gs pos="79000">
                    <a:srgbClr val="880EF6"/>
                  </a:gs>
                </a:gsLst>
                <a:lin ang="0" scaled="1"/>
              </a:gradFill>
            </c:spPr>
          </c:bandFmt>
          <c:bandFmt>
            <c:idx val="3"/>
            <c:spPr>
              <a:gradFill>
                <a:gsLst>
                  <a:gs pos="100000">
                    <a:srgbClr val="FFC000"/>
                  </a:gs>
                  <a:gs pos="41000">
                    <a:schemeClr val="accent4">
                      <a:lumMod val="20000"/>
                      <a:lumOff val="80000"/>
                    </a:schemeClr>
                  </a:gs>
                </a:gsLst>
                <a:lin ang="0" scaled="0"/>
              </a:gradFill>
            </c:spPr>
          </c:bandFmt>
          <c:bandFmt>
            <c:idx val="4"/>
            <c:spPr>
              <a:gradFill>
                <a:gsLst>
                  <a:gs pos="0">
                    <a:srgbClr val="C24395"/>
                  </a:gs>
                  <a:gs pos="100000">
                    <a:srgbClr val="F7075F"/>
                  </a:gs>
                </a:gsLst>
                <a:lin ang="5400000" scaled="1"/>
              </a:gradFill>
            </c:spPr>
          </c:bandFmt>
          <c:bandFmt>
            <c:idx val="9"/>
            <c:spPr>
              <a:solidFill>
                <a:schemeClr val="accent4">
                  <a:lumMod val="60000"/>
                </a:schemeClr>
              </a:solidFill>
              <a:ln/>
              <a:effectLst/>
              <a:sp3d/>
            </c:spPr>
          </c:bandFmt>
          <c:bandFmt>
            <c:idx val="10"/>
            <c:spPr>
              <a:solidFill>
                <a:schemeClr val="accent5">
                  <a:lumMod val="60000"/>
                </a:schemeClr>
              </a:solidFill>
              <a:ln/>
              <a:effectLst/>
              <a:sp3d/>
            </c:spPr>
          </c:bandFmt>
          <c:bandFmt>
            <c:idx val="11"/>
            <c:spPr>
              <a:solidFill>
                <a:schemeClr val="accent6">
                  <a:lumMod val="60000"/>
                </a:schemeClr>
              </a:solidFill>
              <a:ln/>
              <a:effectLst/>
              <a:sp3d/>
            </c:spPr>
          </c:bandFmt>
          <c:bandFmt>
            <c:idx val="12"/>
            <c:spPr>
              <a:solidFill>
                <a:schemeClr val="accent1">
                  <a:lumMod val="80000"/>
                  <a:lumOff val="20000"/>
                </a:schemeClr>
              </a:solidFill>
              <a:ln/>
              <a:effectLst/>
              <a:sp3d/>
            </c:spPr>
          </c:bandFmt>
          <c:bandFmt>
            <c:idx val="13"/>
            <c:spPr>
              <a:solidFill>
                <a:schemeClr val="accent2">
                  <a:lumMod val="80000"/>
                  <a:lumOff val="20000"/>
                </a:schemeClr>
              </a:solidFill>
              <a:ln/>
              <a:effectLst/>
              <a:sp3d/>
            </c:spPr>
          </c:bandFmt>
          <c:bandFmt>
            <c:idx val="14"/>
            <c:spPr>
              <a:solidFill>
                <a:schemeClr val="accent3">
                  <a:lumMod val="80000"/>
                  <a:lumOff val="20000"/>
                </a:schemeClr>
              </a:solidFill>
              <a:ln/>
              <a:effectLst/>
              <a:sp3d/>
            </c:spPr>
          </c:bandFmt>
        </c:bandFmts>
        <c:axId val="341513455"/>
        <c:axId val="251086687"/>
        <c:axId val="199950239"/>
      </c:surface3DChart>
      <c:catAx>
        <c:axId val="341513455"/>
        <c:scaling>
          <c:orientation val="minMax"/>
        </c:scaling>
        <c:delete val="1"/>
        <c:axPos val="b"/>
        <c:numFmt formatCode="General" sourceLinked="1"/>
        <c:majorTickMark val="out"/>
        <c:minorTickMark val="none"/>
        <c:tickLblPos val="nextTo"/>
        <c:crossAx val="251086687"/>
        <c:crosses val="autoZero"/>
        <c:auto val="1"/>
        <c:lblAlgn val="ctr"/>
        <c:lblOffset val="100"/>
        <c:noMultiLvlLbl val="0"/>
      </c:catAx>
      <c:valAx>
        <c:axId val="251086687"/>
        <c:scaling>
          <c:orientation val="minMax"/>
        </c:scaling>
        <c:delete val="1"/>
        <c:axPos val="l"/>
        <c:numFmt formatCode="0.00%" sourceLinked="1"/>
        <c:majorTickMark val="none"/>
        <c:minorTickMark val="none"/>
        <c:tickLblPos val="nextTo"/>
        <c:crossAx val="341513455"/>
        <c:crosses val="autoZero"/>
        <c:crossBetween val="midCat"/>
      </c:valAx>
      <c:serAx>
        <c:axId val="199950239"/>
        <c:scaling>
          <c:orientation val="minMax"/>
        </c:scaling>
        <c:delete val="1"/>
        <c:axPos val="b"/>
        <c:majorTickMark val="out"/>
        <c:minorTickMark val="none"/>
        <c:tickLblPos val="nextTo"/>
        <c:crossAx val="251086687"/>
        <c:crosses val="autoZero"/>
      </c:serAx>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Processing!$B$12</c:f>
          <c:strCache>
            <c:ptCount val="1"/>
            <c:pt idx="0">
              <c:v>Cash Flow</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6.6283616573571402E-2"/>
          <c:y val="0.16560174117759208"/>
          <c:w val="0.91411603584887569"/>
          <c:h val="0.70662643446941398"/>
        </c:manualLayout>
      </c:layout>
      <c:areaChart>
        <c:grouping val="standard"/>
        <c:varyColors val="0"/>
        <c:ser>
          <c:idx val="1"/>
          <c:order val="1"/>
          <c:spPr>
            <a:gradFill>
              <a:gsLst>
                <a:gs pos="84000">
                  <a:srgbClr val="3B63B6">
                    <a:alpha val="0"/>
                  </a:srgbClr>
                </a:gs>
                <a:gs pos="0">
                  <a:srgbClr val="45EBEA">
                    <a:alpha val="20000"/>
                  </a:srgbClr>
                </a:gs>
              </a:gsLst>
              <a:lin ang="5400000" scaled="0"/>
            </a:gradFill>
            <a:ln>
              <a:noFill/>
            </a:ln>
            <a:effectLst/>
          </c:spPr>
          <c:val>
            <c:numRef>
              <c:f>Processing!$C$13:$C$24</c:f>
              <c:numCache>
                <c:formatCode>General</c:formatCode>
                <c:ptCount val="12"/>
                <c:pt idx="0">
                  <c:v>63000</c:v>
                </c:pt>
                <c:pt idx="1">
                  <c:v>51000</c:v>
                </c:pt>
                <c:pt idx="2">
                  <c:v>74000</c:v>
                </c:pt>
                <c:pt idx="3">
                  <c:v>75000</c:v>
                </c:pt>
                <c:pt idx="4">
                  <c:v>48000</c:v>
                </c:pt>
                <c:pt idx="5">
                  <c:v>49000</c:v>
                </c:pt>
                <c:pt idx="6">
                  <c:v>88000</c:v>
                </c:pt>
                <c:pt idx="7">
                  <c:v>95000</c:v>
                </c:pt>
                <c:pt idx="8">
                  <c:v>75000</c:v>
                </c:pt>
                <c:pt idx="9">
                  <c:v>97000</c:v>
                </c:pt>
                <c:pt idx="10">
                  <c:v>90000</c:v>
                </c:pt>
                <c:pt idx="11">
                  <c:v>55000</c:v>
                </c:pt>
              </c:numCache>
            </c:numRef>
          </c:val>
          <c:extLst>
            <c:ext xmlns:c16="http://schemas.microsoft.com/office/drawing/2014/chart" uri="{C3380CC4-5D6E-409C-BE32-E72D297353CC}">
              <c16:uniqueId val="{00000000-1410-4F3F-965E-416315E43B1A}"/>
            </c:ext>
          </c:extLst>
        </c:ser>
        <c:dLbls>
          <c:showLegendKey val="0"/>
          <c:showVal val="0"/>
          <c:showCatName val="0"/>
          <c:showSerName val="0"/>
          <c:showPercent val="0"/>
          <c:showBubbleSize val="0"/>
        </c:dLbls>
        <c:axId val="99121472"/>
        <c:axId val="328644176"/>
      </c:areaChart>
      <c:lineChart>
        <c:grouping val="standard"/>
        <c:varyColors val="0"/>
        <c:ser>
          <c:idx val="0"/>
          <c:order val="0"/>
          <c:spPr>
            <a:ln w="50800" cap="rnd">
              <a:gradFill>
                <a:gsLst>
                  <a:gs pos="10000">
                    <a:srgbClr val="3B63B6"/>
                  </a:gs>
                  <a:gs pos="100000">
                    <a:srgbClr val="3FFFDA"/>
                  </a:gs>
                </a:gsLst>
                <a:lin ang="0" scaled="0"/>
              </a:gradFill>
              <a:round/>
            </a:ln>
            <a:effectLst>
              <a:outerShdw blurRad="50800" dist="38100" dir="5400000" algn="t" rotWithShape="0">
                <a:prstClr val="black">
                  <a:alpha val="40000"/>
                </a:prstClr>
              </a:outerShdw>
            </a:effectLst>
          </c:spPr>
          <c:marker>
            <c:symbol val="none"/>
          </c:marker>
          <c:cat>
            <c:strRef>
              <c:f>Processing!$B$13:$B$24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Processing!$C$13:$C$24</c:f>
              <c:numCache>
                <c:formatCode>General</c:formatCode>
                <c:ptCount val="12"/>
                <c:pt idx="0">
                  <c:v>63000</c:v>
                </c:pt>
                <c:pt idx="1">
                  <c:v>51000</c:v>
                </c:pt>
                <c:pt idx="2">
                  <c:v>74000</c:v>
                </c:pt>
                <c:pt idx="3">
                  <c:v>75000</c:v>
                </c:pt>
                <c:pt idx="4">
                  <c:v>48000</c:v>
                </c:pt>
                <c:pt idx="5">
                  <c:v>49000</c:v>
                </c:pt>
                <c:pt idx="6">
                  <c:v>88000</c:v>
                </c:pt>
                <c:pt idx="7">
                  <c:v>95000</c:v>
                </c:pt>
                <c:pt idx="8">
                  <c:v>75000</c:v>
                </c:pt>
                <c:pt idx="9">
                  <c:v>97000</c:v>
                </c:pt>
                <c:pt idx="10">
                  <c:v>90000</c:v>
                </c:pt>
                <c:pt idx="11">
                  <c:v>55000</c:v>
                </c:pt>
              </c:numCache>
            </c:numRef>
          </c:val>
          <c:smooth val="1"/>
          <c:extLst>
            <c:ext xmlns:c16="http://schemas.microsoft.com/office/drawing/2014/chart" uri="{C3380CC4-5D6E-409C-BE32-E72D297353CC}">
              <c16:uniqueId val="{00000001-1410-4F3F-965E-416315E43B1A}"/>
            </c:ext>
          </c:extLst>
        </c:ser>
        <c:dLbls>
          <c:showLegendKey val="0"/>
          <c:showVal val="0"/>
          <c:showCatName val="0"/>
          <c:showSerName val="0"/>
          <c:showPercent val="0"/>
          <c:showBubbleSize val="0"/>
        </c:dLbls>
        <c:marker val="1"/>
        <c:smooth val="0"/>
        <c:axId val="99121472"/>
        <c:axId val="328644176"/>
      </c:lineChart>
      <c:scatterChart>
        <c:scatterStyle val="lineMarker"/>
        <c:varyColors val="0"/>
        <c:ser>
          <c:idx val="2"/>
          <c:order val="2"/>
          <c:tx>
            <c:v>Mark</c:v>
          </c:tx>
          <c:spPr>
            <a:ln w="25400" cap="rnd">
              <a:noFill/>
              <a:round/>
            </a:ln>
            <a:effectLst>
              <a:glow rad="88900">
                <a:srgbClr val="3B63B6">
                  <a:alpha val="40000"/>
                </a:srgbClr>
              </a:glow>
              <a:outerShdw blurRad="50800" dist="38100" dir="5400000" algn="t" rotWithShape="0">
                <a:prstClr val="black">
                  <a:alpha val="40000"/>
                </a:prstClr>
              </a:outerShdw>
            </a:effectLst>
          </c:spPr>
          <c:marker>
            <c:symbol val="circle"/>
            <c:size val="7"/>
            <c:spPr>
              <a:solidFill>
                <a:schemeClr val="bg1"/>
              </a:solidFill>
              <a:ln w="19050">
                <a:solidFill>
                  <a:srgbClr val="006699"/>
                </a:solidFill>
              </a:ln>
              <a:effectLst>
                <a:glow rad="88900">
                  <a:srgbClr val="3B63B6">
                    <a:alpha val="40000"/>
                  </a:srgbClr>
                </a:glow>
                <a:outerShdw blurRad="50800" dist="38100" dir="5400000" algn="t" rotWithShape="0">
                  <a:prstClr val="black">
                    <a:alpha val="40000"/>
                  </a:prstClr>
                </a:outerShdw>
              </a:effectLst>
            </c:spPr>
          </c:marker>
          <c:dLbls>
            <c:dLbl>
              <c:idx val="0"/>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1410-4F3F-965E-416315E43B1A}"/>
                </c:ext>
              </c:extLst>
            </c:dLbl>
            <c:dLbl>
              <c:idx val="1"/>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1410-4F3F-965E-416315E43B1A}"/>
                </c:ext>
              </c:extLst>
            </c:dLbl>
            <c:dLbl>
              <c:idx val="2"/>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1410-4F3F-965E-416315E43B1A}"/>
                </c:ext>
              </c:extLst>
            </c:dLbl>
            <c:dLbl>
              <c:idx val="3"/>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1410-4F3F-965E-416315E43B1A}"/>
                </c:ext>
              </c:extLst>
            </c:dLbl>
            <c:dLbl>
              <c:idx val="4"/>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1410-4F3F-965E-416315E43B1A}"/>
                </c:ext>
              </c:extLst>
            </c:dLbl>
            <c:dLbl>
              <c:idx val="5"/>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1410-4F3F-965E-416315E43B1A}"/>
                </c:ext>
              </c:extLst>
            </c:dLbl>
            <c:dLbl>
              <c:idx val="6"/>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1410-4F3F-965E-416315E43B1A}"/>
                </c:ext>
              </c:extLst>
            </c:dLbl>
            <c:dLbl>
              <c:idx val="7"/>
              <c:tx>
                <c:rich>
                  <a:bodyPr/>
                  <a:lstStyle/>
                  <a:p>
                    <a:fld id="{512BE2E9-E3F3-490E-8B11-12F09D9B4DCB}"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410-4F3F-965E-416315E43B1A}"/>
                </c:ext>
              </c:extLst>
            </c:dLbl>
            <c:dLbl>
              <c:idx val="8"/>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1410-4F3F-965E-416315E43B1A}"/>
                </c:ext>
              </c:extLst>
            </c:dLbl>
            <c:dLbl>
              <c:idx val="9"/>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1410-4F3F-965E-416315E43B1A}"/>
                </c:ext>
              </c:extLst>
            </c:dLbl>
            <c:dLbl>
              <c:idx val="10"/>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1410-4F3F-965E-416315E43B1A}"/>
                </c:ext>
              </c:extLst>
            </c:dLbl>
            <c:dLbl>
              <c:idx val="11"/>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1410-4F3F-965E-416315E43B1A}"/>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FFFDA"/>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y"/>
            <c:errBarType val="both"/>
            <c:errValType val="cust"/>
            <c:noEndCap val="1"/>
            <c:plus>
              <c:numLit>
                <c:formatCode>General</c:formatCode>
                <c:ptCount val="1"/>
                <c:pt idx="0">
                  <c:v>1</c:v>
                </c:pt>
              </c:numLit>
            </c:plus>
            <c:minus>
              <c:numRef>
                <c:f>Processing!$D$13:$D$24</c:f>
                <c:numCache>
                  <c:formatCode>General</c:formatCode>
                  <c:ptCount val="12"/>
                  <c:pt idx="0">
                    <c:v>#N/A</c:v>
                  </c:pt>
                  <c:pt idx="1">
                    <c:v>#N/A</c:v>
                  </c:pt>
                  <c:pt idx="2">
                    <c:v>#N/A</c:v>
                  </c:pt>
                  <c:pt idx="3">
                    <c:v>#N/A</c:v>
                  </c:pt>
                  <c:pt idx="4">
                    <c:v>#N/A</c:v>
                  </c:pt>
                  <c:pt idx="5">
                    <c:v>#N/A</c:v>
                  </c:pt>
                  <c:pt idx="6">
                    <c:v>#N/A</c:v>
                  </c:pt>
                  <c:pt idx="7">
                    <c:v>95000</c:v>
                  </c:pt>
                  <c:pt idx="8">
                    <c:v>#N/A</c:v>
                  </c:pt>
                  <c:pt idx="9">
                    <c:v>#N/A</c:v>
                  </c:pt>
                  <c:pt idx="10">
                    <c:v>#N/A</c:v>
                  </c:pt>
                  <c:pt idx="11">
                    <c:v>#N/A</c:v>
                  </c:pt>
                </c:numCache>
              </c:numRef>
            </c:minus>
            <c:spPr>
              <a:noFill/>
              <a:ln w="9525" cap="flat" cmpd="sng" algn="ctr">
                <a:gradFill>
                  <a:gsLst>
                    <a:gs pos="0">
                      <a:schemeClr val="accent1">
                        <a:lumMod val="5000"/>
                        <a:lumOff val="95000"/>
                        <a:alpha val="95000"/>
                      </a:schemeClr>
                    </a:gs>
                    <a:gs pos="47000">
                      <a:srgbClr val="3E5CBC"/>
                    </a:gs>
                  </a:gsLst>
                  <a:lin ang="5400000" scaled="0"/>
                </a:gradFill>
                <a:round/>
              </a:ln>
              <a:effectLst/>
            </c:spPr>
          </c:errBars>
          <c:xVal>
            <c:numRef>
              <c:f>Processing!$A$13:$A$24</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Processing!$D$13:$D$24</c:f>
              <c:numCache>
                <c:formatCode>General</c:formatCode>
                <c:ptCount val="12"/>
                <c:pt idx="0">
                  <c:v>#N/A</c:v>
                </c:pt>
                <c:pt idx="1">
                  <c:v>#N/A</c:v>
                </c:pt>
                <c:pt idx="2">
                  <c:v>#N/A</c:v>
                </c:pt>
                <c:pt idx="3">
                  <c:v>#N/A</c:v>
                </c:pt>
                <c:pt idx="4">
                  <c:v>#N/A</c:v>
                </c:pt>
                <c:pt idx="5">
                  <c:v>#N/A</c:v>
                </c:pt>
                <c:pt idx="6">
                  <c:v>#N/A</c:v>
                </c:pt>
                <c:pt idx="7">
                  <c:v>95000</c:v>
                </c:pt>
                <c:pt idx="8">
                  <c:v>#N/A</c:v>
                </c:pt>
                <c:pt idx="9">
                  <c:v>#N/A</c:v>
                </c:pt>
                <c:pt idx="10">
                  <c:v>#N/A</c:v>
                </c:pt>
                <c:pt idx="11">
                  <c:v>#N/A</c:v>
                </c:pt>
              </c:numCache>
            </c:numRef>
          </c:yVal>
          <c:smooth val="0"/>
          <c:extLst>
            <c:ext xmlns:c15="http://schemas.microsoft.com/office/drawing/2012/chart" uri="{02D57815-91ED-43cb-92C2-25804820EDAC}">
              <c15:datalabelsRange>
                <c15:f>Processing!$E$13:$E$24</c15:f>
                <c15:dlblRangeCache>
                  <c:ptCount val="12"/>
                  <c:pt idx="0">
                    <c:v>63K</c:v>
                  </c:pt>
                  <c:pt idx="1">
                    <c:v>51K</c:v>
                  </c:pt>
                  <c:pt idx="2">
                    <c:v>74K</c:v>
                  </c:pt>
                  <c:pt idx="3">
                    <c:v>75K</c:v>
                  </c:pt>
                  <c:pt idx="4">
                    <c:v>48K</c:v>
                  </c:pt>
                  <c:pt idx="5">
                    <c:v>49K</c:v>
                  </c:pt>
                  <c:pt idx="6">
                    <c:v>88K</c:v>
                  </c:pt>
                  <c:pt idx="7">
                    <c:v>95K</c:v>
                  </c:pt>
                  <c:pt idx="8">
                    <c:v>75K</c:v>
                  </c:pt>
                  <c:pt idx="9">
                    <c:v>97K</c:v>
                  </c:pt>
                  <c:pt idx="10">
                    <c:v>90K</c:v>
                  </c:pt>
                  <c:pt idx="11">
                    <c:v>55K</c:v>
                  </c:pt>
                </c15:dlblRangeCache>
              </c15:datalabelsRange>
            </c:ext>
            <c:ext xmlns:c16="http://schemas.microsoft.com/office/drawing/2014/chart" uri="{C3380CC4-5D6E-409C-BE32-E72D297353CC}">
              <c16:uniqueId val="{0000000E-1410-4F3F-965E-416315E43B1A}"/>
            </c:ext>
          </c:extLst>
        </c:ser>
        <c:dLbls>
          <c:showLegendKey val="0"/>
          <c:showVal val="0"/>
          <c:showCatName val="0"/>
          <c:showSerName val="0"/>
          <c:showPercent val="0"/>
          <c:showBubbleSize val="0"/>
        </c:dLbls>
        <c:axId val="99121472"/>
        <c:axId val="328644176"/>
      </c:scatterChart>
      <c:catAx>
        <c:axId val="9912147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644176"/>
        <c:crosses val="autoZero"/>
        <c:auto val="1"/>
        <c:lblAlgn val="ctr"/>
        <c:lblOffset val="100"/>
        <c:noMultiLvlLbl val="0"/>
      </c:catAx>
      <c:valAx>
        <c:axId val="328644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991214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Processing!$K$11</c:f>
          <c:strCache>
            <c:ptCount val="1"/>
            <c:pt idx="0">
              <c:v>Best Volatility and Volume</c:v>
            </c:pt>
          </c:strCache>
        </c:strRef>
      </c:tx>
      <c:layout>
        <c:manualLayout>
          <c:xMode val="edge"/>
          <c:yMode val="edge"/>
          <c:x val="0.2070282497582539"/>
          <c:y val="7.0175438596491224E-2"/>
        </c:manualLayout>
      </c:layout>
      <c:overlay val="0"/>
      <c:spPr>
        <a:solidFill>
          <a:srgbClr val="16142A"/>
        </a:solidFill>
        <a:ln>
          <a:noFill/>
        </a:ln>
        <a:effectLst/>
      </c:spPr>
      <c:txPr>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4.6724056880949584E-2"/>
          <c:y val="0.18011396601740573"/>
          <c:w val="0.92895822723652077"/>
          <c:h val="0.67653750518027356"/>
        </c:manualLayout>
      </c:layout>
      <c:barChart>
        <c:barDir val="col"/>
        <c:grouping val="stacked"/>
        <c:varyColors val="0"/>
        <c:ser>
          <c:idx val="0"/>
          <c:order val="0"/>
          <c:spPr>
            <a:noFill/>
            <a:ln>
              <a:noFill/>
            </a:ln>
            <a:effectLst/>
          </c:spPr>
          <c:invertIfNegative val="0"/>
          <c:cat>
            <c:strRef>
              <c:f>Processing!$B$13:$B$24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Processing!$G$13:$G$24</c:f>
              <c:numCache>
                <c:formatCode>General</c:formatCode>
                <c:ptCount val="12"/>
                <c:pt idx="0">
                  <c:v>95</c:v>
                </c:pt>
                <c:pt idx="1">
                  <c:v>60</c:v>
                </c:pt>
                <c:pt idx="2">
                  <c:v>92</c:v>
                </c:pt>
                <c:pt idx="3">
                  <c:v>89</c:v>
                </c:pt>
                <c:pt idx="4">
                  <c:v>81</c:v>
                </c:pt>
                <c:pt idx="5">
                  <c:v>25</c:v>
                </c:pt>
                <c:pt idx="6">
                  <c:v>49</c:v>
                </c:pt>
                <c:pt idx="7">
                  <c:v>60</c:v>
                </c:pt>
                <c:pt idx="8">
                  <c:v>92</c:v>
                </c:pt>
                <c:pt idx="9">
                  <c:v>73</c:v>
                </c:pt>
                <c:pt idx="10">
                  <c:v>41</c:v>
                </c:pt>
                <c:pt idx="11">
                  <c:v>74</c:v>
                </c:pt>
              </c:numCache>
            </c:numRef>
          </c:val>
          <c:extLst>
            <c:ext xmlns:c16="http://schemas.microsoft.com/office/drawing/2014/chart" uri="{C3380CC4-5D6E-409C-BE32-E72D297353CC}">
              <c16:uniqueId val="{00000000-C8B3-4FF3-864E-D6302C3DBA36}"/>
            </c:ext>
          </c:extLst>
        </c:ser>
        <c:ser>
          <c:idx val="1"/>
          <c:order val="1"/>
          <c:spPr>
            <a:blipFill>
              <a:blip xmlns:r="http://schemas.openxmlformats.org/officeDocument/2006/relationships" r:embed="rId3"/>
              <a:stretch>
                <a:fillRect/>
              </a:stretch>
            </a:blipFill>
            <a:ln>
              <a:noFill/>
            </a:ln>
            <a:effectLst/>
          </c:spPr>
          <c:invertIfNegative val="0"/>
          <c:cat>
            <c:strRef>
              <c:f>Processing!$B$13:$B$24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Processing!$H$13:$H$24</c:f>
              <c:numCache>
                <c:formatCode>General</c:formatCode>
                <c:ptCount val="12"/>
                <c:pt idx="0">
                  <c:v>8</c:v>
                </c:pt>
                <c:pt idx="1">
                  <c:v>8</c:v>
                </c:pt>
                <c:pt idx="2">
                  <c:v>8</c:v>
                </c:pt>
                <c:pt idx="3">
                  <c:v>8</c:v>
                </c:pt>
                <c:pt idx="4">
                  <c:v>8</c:v>
                </c:pt>
                <c:pt idx="5">
                  <c:v>8</c:v>
                </c:pt>
                <c:pt idx="6">
                  <c:v>8</c:v>
                </c:pt>
                <c:pt idx="7">
                  <c:v>8</c:v>
                </c:pt>
                <c:pt idx="8">
                  <c:v>8</c:v>
                </c:pt>
                <c:pt idx="9">
                  <c:v>8</c:v>
                </c:pt>
                <c:pt idx="10">
                  <c:v>8</c:v>
                </c:pt>
                <c:pt idx="11">
                  <c:v>8</c:v>
                </c:pt>
              </c:numCache>
            </c:numRef>
          </c:val>
          <c:extLst>
            <c:ext xmlns:c16="http://schemas.microsoft.com/office/drawing/2014/chart" uri="{C3380CC4-5D6E-409C-BE32-E72D297353CC}">
              <c16:uniqueId val="{00000001-C8B3-4FF3-864E-D6302C3DBA36}"/>
            </c:ext>
          </c:extLst>
        </c:ser>
        <c:ser>
          <c:idx val="2"/>
          <c:order val="2"/>
          <c:spPr>
            <a:solidFill>
              <a:srgbClr val="0D5743"/>
            </a:solidFill>
            <a:ln>
              <a:noFill/>
            </a:ln>
            <a:effectLst/>
          </c:spPr>
          <c:invertIfNegative val="0"/>
          <c:cat>
            <c:strRef>
              <c:f>Processing!$B$13:$B$24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Processing!$I$13:$I$24</c:f>
              <c:numCache>
                <c:formatCode>General</c:formatCode>
                <c:ptCount val="12"/>
                <c:pt idx="0">
                  <c:v>84</c:v>
                </c:pt>
                <c:pt idx="1">
                  <c:v>79</c:v>
                </c:pt>
                <c:pt idx="2">
                  <c:v>29</c:v>
                </c:pt>
                <c:pt idx="3">
                  <c:v>25</c:v>
                </c:pt>
                <c:pt idx="4">
                  <c:v>54</c:v>
                </c:pt>
                <c:pt idx="5">
                  <c:v>57</c:v>
                </c:pt>
                <c:pt idx="6">
                  <c:v>78</c:v>
                </c:pt>
                <c:pt idx="7">
                  <c:v>26</c:v>
                </c:pt>
                <c:pt idx="8">
                  <c:v>76</c:v>
                </c:pt>
                <c:pt idx="9">
                  <c:v>35</c:v>
                </c:pt>
                <c:pt idx="10">
                  <c:v>63</c:v>
                </c:pt>
                <c:pt idx="11">
                  <c:v>91</c:v>
                </c:pt>
              </c:numCache>
            </c:numRef>
          </c:val>
          <c:extLst>
            <c:ext xmlns:c16="http://schemas.microsoft.com/office/drawing/2014/chart" uri="{C3380CC4-5D6E-409C-BE32-E72D297353CC}">
              <c16:uniqueId val="{00000002-C8B3-4FF3-864E-D6302C3DBA36}"/>
            </c:ext>
          </c:extLst>
        </c:ser>
        <c:ser>
          <c:idx val="3"/>
          <c:order val="3"/>
          <c:spPr>
            <a:blipFill>
              <a:blip xmlns:r="http://schemas.openxmlformats.org/officeDocument/2006/relationships" r:embed="rId4"/>
              <a:stretch>
                <a:fillRect/>
              </a:stretch>
            </a:blipFill>
            <a:ln>
              <a:noFill/>
            </a:ln>
            <a:effectLst/>
          </c:spPr>
          <c:invertIfNegative val="0"/>
          <c:cat>
            <c:strRef>
              <c:f>Processing!$B$13:$B$24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Processing!$J$13:$J$24</c:f>
              <c:numCache>
                <c:formatCode>General</c:formatCode>
                <c:ptCount val="12"/>
                <c:pt idx="0">
                  <c:v>8</c:v>
                </c:pt>
                <c:pt idx="1">
                  <c:v>8</c:v>
                </c:pt>
                <c:pt idx="2">
                  <c:v>8</c:v>
                </c:pt>
                <c:pt idx="3">
                  <c:v>8</c:v>
                </c:pt>
                <c:pt idx="4">
                  <c:v>8</c:v>
                </c:pt>
                <c:pt idx="5">
                  <c:v>8</c:v>
                </c:pt>
                <c:pt idx="6">
                  <c:v>8</c:v>
                </c:pt>
                <c:pt idx="7">
                  <c:v>8</c:v>
                </c:pt>
                <c:pt idx="8">
                  <c:v>8</c:v>
                </c:pt>
                <c:pt idx="9">
                  <c:v>8</c:v>
                </c:pt>
                <c:pt idx="10">
                  <c:v>8</c:v>
                </c:pt>
                <c:pt idx="11">
                  <c:v>8</c:v>
                </c:pt>
              </c:numCache>
            </c:numRef>
          </c:val>
          <c:extLst>
            <c:ext xmlns:c16="http://schemas.microsoft.com/office/drawing/2014/chart" uri="{C3380CC4-5D6E-409C-BE32-E72D297353CC}">
              <c16:uniqueId val="{00000003-C8B3-4FF3-864E-D6302C3DBA36}"/>
            </c:ext>
          </c:extLst>
        </c:ser>
        <c:dLbls>
          <c:showLegendKey val="0"/>
          <c:showVal val="0"/>
          <c:showCatName val="0"/>
          <c:showSerName val="0"/>
          <c:showPercent val="0"/>
          <c:showBubbleSize val="0"/>
        </c:dLbls>
        <c:gapWidth val="180"/>
        <c:overlap val="100"/>
        <c:axId val="1134570768"/>
        <c:axId val="1260906672"/>
      </c:barChart>
      <c:barChart>
        <c:barDir val="col"/>
        <c:grouping val="stacked"/>
        <c:varyColors val="0"/>
        <c:ser>
          <c:idx val="4"/>
          <c:order val="4"/>
          <c:tx>
            <c:strRef>
              <c:f>Processing!$K$12</c:f>
              <c:strCache>
                <c:ptCount val="1"/>
                <c:pt idx="0">
                  <c:v>L2-1</c:v>
                </c:pt>
              </c:strCache>
            </c:strRef>
          </c:tx>
          <c:spPr>
            <a:noFill/>
            <a:ln>
              <a:noFill/>
            </a:ln>
            <a:effectLst/>
          </c:spPr>
          <c:invertIfNegative val="0"/>
          <c:val>
            <c:numRef>
              <c:f>Processing!$K$13:$K$24</c:f>
              <c:numCache>
                <c:formatCode>General</c:formatCode>
                <c:ptCount val="12"/>
                <c:pt idx="0">
                  <c:v>95</c:v>
                </c:pt>
                <c:pt idx="1">
                  <c:v>#N/A</c:v>
                </c:pt>
                <c:pt idx="2">
                  <c:v>#N/A</c:v>
                </c:pt>
                <c:pt idx="3">
                  <c:v>89</c:v>
                </c:pt>
                <c:pt idx="4">
                  <c:v>81</c:v>
                </c:pt>
                <c:pt idx="5">
                  <c:v>25</c:v>
                </c:pt>
                <c:pt idx="6">
                  <c:v>#N/A</c:v>
                </c:pt>
                <c:pt idx="7">
                  <c:v>#N/A</c:v>
                </c:pt>
                <c:pt idx="8">
                  <c:v>#N/A</c:v>
                </c:pt>
                <c:pt idx="9">
                  <c:v>73</c:v>
                </c:pt>
                <c:pt idx="10">
                  <c:v>41</c:v>
                </c:pt>
                <c:pt idx="11">
                  <c:v>74</c:v>
                </c:pt>
              </c:numCache>
            </c:numRef>
          </c:val>
          <c:extLst>
            <c:ext xmlns:c16="http://schemas.microsoft.com/office/drawing/2014/chart" uri="{C3380CC4-5D6E-409C-BE32-E72D297353CC}">
              <c16:uniqueId val="{00000004-C8B3-4FF3-864E-D6302C3DBA36}"/>
            </c:ext>
          </c:extLst>
        </c:ser>
        <c:ser>
          <c:idx val="5"/>
          <c:order val="5"/>
          <c:tx>
            <c:strRef>
              <c:f>Processing!$L$12</c:f>
              <c:strCache>
                <c:ptCount val="1"/>
                <c:pt idx="0">
                  <c:v>L2-2</c:v>
                </c:pt>
              </c:strCache>
            </c:strRef>
          </c:tx>
          <c:spPr>
            <a:blipFill>
              <a:blip xmlns:r="http://schemas.openxmlformats.org/officeDocument/2006/relationships" r:embed="rId5"/>
              <a:stretch>
                <a:fillRect/>
              </a:stretch>
            </a:blipFill>
            <a:ln>
              <a:noFill/>
            </a:ln>
            <a:effectLst/>
          </c:spPr>
          <c:invertIfNegative val="0"/>
          <c:val>
            <c:numRef>
              <c:f>Processing!$L$13:$L$24</c:f>
              <c:numCache>
                <c:formatCode>General</c:formatCode>
                <c:ptCount val="12"/>
                <c:pt idx="0">
                  <c:v>8</c:v>
                </c:pt>
                <c:pt idx="1">
                  <c:v>#N/A</c:v>
                </c:pt>
                <c:pt idx="2">
                  <c:v>#N/A</c:v>
                </c:pt>
                <c:pt idx="3">
                  <c:v>8</c:v>
                </c:pt>
                <c:pt idx="4">
                  <c:v>8</c:v>
                </c:pt>
                <c:pt idx="5">
                  <c:v>8</c:v>
                </c:pt>
                <c:pt idx="6">
                  <c:v>#N/A</c:v>
                </c:pt>
                <c:pt idx="7">
                  <c:v>#N/A</c:v>
                </c:pt>
                <c:pt idx="8">
                  <c:v>#N/A</c:v>
                </c:pt>
                <c:pt idx="9">
                  <c:v>8</c:v>
                </c:pt>
                <c:pt idx="10">
                  <c:v>8</c:v>
                </c:pt>
                <c:pt idx="11">
                  <c:v>8</c:v>
                </c:pt>
              </c:numCache>
            </c:numRef>
          </c:val>
          <c:extLst>
            <c:ext xmlns:c16="http://schemas.microsoft.com/office/drawing/2014/chart" uri="{C3380CC4-5D6E-409C-BE32-E72D297353CC}">
              <c16:uniqueId val="{00000005-C8B3-4FF3-864E-D6302C3DBA36}"/>
            </c:ext>
          </c:extLst>
        </c:ser>
        <c:ser>
          <c:idx val="6"/>
          <c:order val="6"/>
          <c:tx>
            <c:strRef>
              <c:f>Processing!$M$12</c:f>
              <c:strCache>
                <c:ptCount val="1"/>
                <c:pt idx="0">
                  <c:v>L2-3</c:v>
                </c:pt>
              </c:strCache>
            </c:strRef>
          </c:tx>
          <c:spPr>
            <a:solidFill>
              <a:srgbClr val="3FFFDA"/>
            </a:solidFill>
            <a:ln>
              <a:noFill/>
            </a:ln>
            <a:effectLst/>
          </c:spPr>
          <c:invertIfNegative val="0"/>
          <c:val>
            <c:numRef>
              <c:f>Processing!$M$13:$M$24</c:f>
              <c:numCache>
                <c:formatCode>General</c:formatCode>
                <c:ptCount val="12"/>
                <c:pt idx="0">
                  <c:v>84</c:v>
                </c:pt>
                <c:pt idx="1">
                  <c:v>#N/A</c:v>
                </c:pt>
                <c:pt idx="2">
                  <c:v>#N/A</c:v>
                </c:pt>
                <c:pt idx="3">
                  <c:v>25</c:v>
                </c:pt>
                <c:pt idx="4">
                  <c:v>54</c:v>
                </c:pt>
                <c:pt idx="5">
                  <c:v>57</c:v>
                </c:pt>
                <c:pt idx="6">
                  <c:v>#N/A</c:v>
                </c:pt>
                <c:pt idx="7">
                  <c:v>#N/A</c:v>
                </c:pt>
                <c:pt idx="8">
                  <c:v>#N/A</c:v>
                </c:pt>
                <c:pt idx="9">
                  <c:v>35</c:v>
                </c:pt>
                <c:pt idx="10">
                  <c:v>63</c:v>
                </c:pt>
                <c:pt idx="11">
                  <c:v>91</c:v>
                </c:pt>
              </c:numCache>
            </c:numRef>
          </c:val>
          <c:extLst>
            <c:ext xmlns:c16="http://schemas.microsoft.com/office/drawing/2014/chart" uri="{C3380CC4-5D6E-409C-BE32-E72D297353CC}">
              <c16:uniqueId val="{00000006-C8B3-4FF3-864E-D6302C3DBA36}"/>
            </c:ext>
          </c:extLst>
        </c:ser>
        <c:ser>
          <c:idx val="7"/>
          <c:order val="7"/>
          <c:tx>
            <c:strRef>
              <c:f>Processing!$N$12</c:f>
              <c:strCache>
                <c:ptCount val="1"/>
                <c:pt idx="0">
                  <c:v>L2-4</c:v>
                </c:pt>
              </c:strCache>
            </c:strRef>
          </c:tx>
          <c:spPr>
            <a:blipFill>
              <a:blip xmlns:r="http://schemas.openxmlformats.org/officeDocument/2006/relationships" r:embed="rId6"/>
              <a:stretch>
                <a:fillRect/>
              </a:stretch>
            </a:blipFill>
            <a:ln>
              <a:noFill/>
            </a:ln>
            <a:effectLst/>
          </c:spPr>
          <c:invertIfNegative val="0"/>
          <c:val>
            <c:numRef>
              <c:f>Processing!$N$13:$N$24</c:f>
              <c:numCache>
                <c:formatCode>General</c:formatCode>
                <c:ptCount val="12"/>
                <c:pt idx="0">
                  <c:v>8</c:v>
                </c:pt>
                <c:pt idx="1">
                  <c:v>#N/A</c:v>
                </c:pt>
                <c:pt idx="2">
                  <c:v>#N/A</c:v>
                </c:pt>
                <c:pt idx="3">
                  <c:v>8</c:v>
                </c:pt>
                <c:pt idx="4">
                  <c:v>8</c:v>
                </c:pt>
                <c:pt idx="5">
                  <c:v>8</c:v>
                </c:pt>
                <c:pt idx="6">
                  <c:v>#N/A</c:v>
                </c:pt>
                <c:pt idx="7">
                  <c:v>#N/A</c:v>
                </c:pt>
                <c:pt idx="8">
                  <c:v>#N/A</c:v>
                </c:pt>
                <c:pt idx="9">
                  <c:v>8</c:v>
                </c:pt>
                <c:pt idx="10">
                  <c:v>8</c:v>
                </c:pt>
                <c:pt idx="11">
                  <c:v>8</c:v>
                </c:pt>
              </c:numCache>
            </c:numRef>
          </c:val>
          <c:extLst>
            <c:ext xmlns:c16="http://schemas.microsoft.com/office/drawing/2014/chart" uri="{C3380CC4-5D6E-409C-BE32-E72D297353CC}">
              <c16:uniqueId val="{00000007-C8B3-4FF3-864E-D6302C3DBA36}"/>
            </c:ext>
          </c:extLst>
        </c:ser>
        <c:dLbls>
          <c:showLegendKey val="0"/>
          <c:showVal val="0"/>
          <c:showCatName val="0"/>
          <c:showSerName val="0"/>
          <c:showPercent val="0"/>
          <c:showBubbleSize val="0"/>
        </c:dLbls>
        <c:gapWidth val="180"/>
        <c:overlap val="100"/>
        <c:axId val="1248452623"/>
        <c:axId val="1285945792"/>
      </c:barChart>
      <c:scatterChart>
        <c:scatterStyle val="lineMarker"/>
        <c:varyColors val="0"/>
        <c:ser>
          <c:idx val="8"/>
          <c:order val="8"/>
          <c:tx>
            <c:strRef>
              <c:f>Processing!$P$12</c:f>
              <c:strCache>
                <c:ptCount val="1"/>
                <c:pt idx="0">
                  <c:v>Marker</c:v>
                </c:pt>
              </c:strCache>
            </c:strRef>
          </c:tx>
          <c:spPr>
            <a:ln w="25400" cap="rnd">
              <a:noFill/>
              <a:round/>
            </a:ln>
            <a:effectLst/>
          </c:spPr>
          <c:marker>
            <c:symbol val="circle"/>
            <c:size val="5"/>
            <c:spPr>
              <a:noFill/>
              <a:ln w="9525">
                <a:noFill/>
              </a:ln>
              <a:effectLst/>
            </c:spPr>
          </c:marker>
          <c:dLbls>
            <c:dLbl>
              <c:idx val="0"/>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1-7C93-43A2-8DD8-5AA6F3689CFB}"/>
                </c:ext>
              </c:extLst>
            </c:dLbl>
            <c:dLbl>
              <c:idx val="1"/>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7C93-43A2-8DD8-5AA6F3689CFB}"/>
                </c:ext>
              </c:extLst>
            </c:dLbl>
            <c:dLbl>
              <c:idx val="2"/>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7C93-43A2-8DD8-5AA6F3689CFB}"/>
                </c:ext>
              </c:extLst>
            </c:dLbl>
            <c:dLbl>
              <c:idx val="3"/>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7C93-43A2-8DD8-5AA6F3689CFB}"/>
                </c:ext>
              </c:extLst>
            </c:dLbl>
            <c:dLbl>
              <c:idx val="4"/>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7C93-43A2-8DD8-5AA6F3689CFB}"/>
                </c:ext>
              </c:extLst>
            </c:dLbl>
            <c:dLbl>
              <c:idx val="5"/>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7C93-43A2-8DD8-5AA6F3689CFB}"/>
                </c:ext>
              </c:extLst>
            </c:dLbl>
            <c:dLbl>
              <c:idx val="6"/>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7C93-43A2-8DD8-5AA6F3689CFB}"/>
                </c:ext>
              </c:extLst>
            </c:dLbl>
            <c:dLbl>
              <c:idx val="7"/>
              <c:tx>
                <c:rich>
                  <a:bodyPr/>
                  <a:lstStyle/>
                  <a:p>
                    <a:fld id="{CCB187E3-AE4C-4E1C-8351-86AB3D821D3E}"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C93-43A2-8DD8-5AA6F3689CFB}"/>
                </c:ext>
              </c:extLst>
            </c:dLbl>
            <c:dLbl>
              <c:idx val="8"/>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7C93-43A2-8DD8-5AA6F3689CFB}"/>
                </c:ext>
              </c:extLst>
            </c:dLbl>
            <c:dLbl>
              <c:idx val="9"/>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7C93-43A2-8DD8-5AA6F3689CFB}"/>
                </c:ext>
              </c:extLst>
            </c:dLbl>
            <c:dLbl>
              <c:idx val="10"/>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7C93-43A2-8DD8-5AA6F3689CFB}"/>
                </c:ext>
              </c:extLst>
            </c:dLbl>
            <c:dLbl>
              <c:idx val="11"/>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7C93-43A2-8DD8-5AA6F3689CFB}"/>
                </c:ext>
              </c:extLst>
            </c:dLbl>
            <c:spPr>
              <a:solidFill>
                <a:srgbClr val="16142A"/>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FFFF"/>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errBars>
            <c:errDir val="y"/>
            <c:errBarType val="both"/>
            <c:errValType val="cust"/>
            <c:noEndCap val="0"/>
            <c:plus>
              <c:numLit>
                <c:formatCode>General</c:formatCode>
                <c:ptCount val="1"/>
                <c:pt idx="0">
                  <c:v>1</c:v>
                </c:pt>
              </c:numLit>
            </c:plus>
            <c:minus>
              <c:numRef>
                <c:f>Processing!$P$13:$P$24</c:f>
                <c:numCache>
                  <c:formatCode>General</c:formatCode>
                  <c:ptCount val="12"/>
                  <c:pt idx="0">
                    <c:v>#N/A</c:v>
                  </c:pt>
                  <c:pt idx="1">
                    <c:v>#N/A</c:v>
                  </c:pt>
                  <c:pt idx="2">
                    <c:v>#N/A</c:v>
                  </c:pt>
                  <c:pt idx="3">
                    <c:v>#N/A</c:v>
                  </c:pt>
                  <c:pt idx="4">
                    <c:v>#N/A</c:v>
                  </c:pt>
                  <c:pt idx="5">
                    <c:v>#N/A</c:v>
                  </c:pt>
                  <c:pt idx="6">
                    <c:v>#N/A</c:v>
                  </c:pt>
                  <c:pt idx="7">
                    <c:v>102</c:v>
                  </c:pt>
                  <c:pt idx="8">
                    <c:v>#N/A</c:v>
                  </c:pt>
                  <c:pt idx="9">
                    <c:v>#N/A</c:v>
                  </c:pt>
                  <c:pt idx="10">
                    <c:v>#N/A</c:v>
                  </c:pt>
                  <c:pt idx="11">
                    <c:v>#N/A</c:v>
                  </c:pt>
                </c:numCache>
              </c:numRef>
            </c:minus>
            <c:spPr>
              <a:noFill/>
              <a:ln w="92075" cap="flat" cmpd="sng" algn="ctr">
                <a:gradFill>
                  <a:gsLst>
                    <a:gs pos="0">
                      <a:srgbClr val="10EBCD">
                        <a:alpha val="0"/>
                      </a:srgbClr>
                    </a:gs>
                    <a:gs pos="100000">
                      <a:srgbClr val="10EBCD">
                        <a:alpha val="25000"/>
                      </a:srgbClr>
                    </a:gs>
                  </a:gsLst>
                  <a:lin ang="5400000" scaled="1"/>
                </a:gradFill>
                <a:round/>
              </a:ln>
              <a:effectLst/>
            </c:spPr>
          </c:errBars>
          <c:yVal>
            <c:numRef>
              <c:f>Processing!$P$13:$P$24</c:f>
              <c:numCache>
                <c:formatCode>General</c:formatCode>
                <c:ptCount val="12"/>
                <c:pt idx="0">
                  <c:v>#N/A</c:v>
                </c:pt>
                <c:pt idx="1">
                  <c:v>#N/A</c:v>
                </c:pt>
                <c:pt idx="2">
                  <c:v>#N/A</c:v>
                </c:pt>
                <c:pt idx="3">
                  <c:v>#N/A</c:v>
                </c:pt>
                <c:pt idx="4">
                  <c:v>#N/A</c:v>
                </c:pt>
                <c:pt idx="5">
                  <c:v>#N/A</c:v>
                </c:pt>
                <c:pt idx="6">
                  <c:v>#N/A</c:v>
                </c:pt>
                <c:pt idx="7">
                  <c:v>102</c:v>
                </c:pt>
                <c:pt idx="8">
                  <c:v>#N/A</c:v>
                </c:pt>
                <c:pt idx="9">
                  <c:v>#N/A</c:v>
                </c:pt>
                <c:pt idx="10">
                  <c:v>#N/A</c:v>
                </c:pt>
                <c:pt idx="11">
                  <c:v>#N/A</c:v>
                </c:pt>
              </c:numCache>
            </c:numRef>
          </c:yVal>
          <c:smooth val="0"/>
          <c:extLst>
            <c:ext xmlns:c15="http://schemas.microsoft.com/office/drawing/2012/chart" uri="{02D57815-91ED-43cb-92C2-25804820EDAC}">
              <c15:datalabelsRange>
                <c15:f>Processing!$P$13:$P$24</c15:f>
                <c15:dlblRangeCache>
                  <c:ptCount val="12"/>
                  <c:pt idx="0">
                    <c:v>#N/A</c:v>
                  </c:pt>
                  <c:pt idx="1">
                    <c:v>#N/A</c:v>
                  </c:pt>
                  <c:pt idx="2">
                    <c:v>#N/A</c:v>
                  </c:pt>
                  <c:pt idx="3">
                    <c:v>#N/A</c:v>
                  </c:pt>
                  <c:pt idx="4">
                    <c:v>#N/A</c:v>
                  </c:pt>
                  <c:pt idx="5">
                    <c:v>#N/A</c:v>
                  </c:pt>
                  <c:pt idx="6">
                    <c:v>#N/A</c:v>
                  </c:pt>
                  <c:pt idx="7">
                    <c:v>102</c:v>
                  </c:pt>
                  <c:pt idx="8">
                    <c:v>#N/A</c:v>
                  </c:pt>
                  <c:pt idx="9">
                    <c:v>#N/A</c:v>
                  </c:pt>
                  <c:pt idx="10">
                    <c:v>#N/A</c:v>
                  </c:pt>
                  <c:pt idx="11">
                    <c:v>#N/A</c:v>
                  </c:pt>
                </c15:dlblRangeCache>
              </c15:datalabelsRange>
            </c:ext>
            <c:ext xmlns:c16="http://schemas.microsoft.com/office/drawing/2014/chart" uri="{C3380CC4-5D6E-409C-BE32-E72D297353CC}">
              <c16:uniqueId val="{00000000-7C93-43A2-8DD8-5AA6F3689CFB}"/>
            </c:ext>
          </c:extLst>
        </c:ser>
        <c:dLbls>
          <c:showLegendKey val="0"/>
          <c:showVal val="0"/>
          <c:showCatName val="0"/>
          <c:showSerName val="0"/>
          <c:showPercent val="0"/>
          <c:showBubbleSize val="0"/>
        </c:dLbls>
        <c:axId val="1134570768"/>
        <c:axId val="1260906672"/>
      </c:scatterChart>
      <c:catAx>
        <c:axId val="11345707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bg1">
                    <a:lumMod val="75000"/>
                  </a:schemeClr>
                </a:solidFill>
                <a:latin typeface="+mn-lt"/>
                <a:ea typeface="+mn-ea"/>
                <a:cs typeface="+mn-cs"/>
              </a:defRPr>
            </a:pPr>
            <a:endParaRPr lang="en-US"/>
          </a:p>
        </c:txPr>
        <c:crossAx val="1260906672"/>
        <c:crosses val="autoZero"/>
        <c:auto val="1"/>
        <c:lblAlgn val="ctr"/>
        <c:lblOffset val="100"/>
        <c:noMultiLvlLbl val="0"/>
      </c:catAx>
      <c:valAx>
        <c:axId val="12609066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134570768"/>
        <c:crosses val="autoZero"/>
        <c:crossBetween val="between"/>
      </c:valAx>
      <c:valAx>
        <c:axId val="1285945792"/>
        <c:scaling>
          <c:orientation val="minMax"/>
        </c:scaling>
        <c:delete val="1"/>
        <c:axPos val="r"/>
        <c:numFmt formatCode="General" sourceLinked="1"/>
        <c:majorTickMark val="out"/>
        <c:minorTickMark val="none"/>
        <c:tickLblPos val="nextTo"/>
        <c:crossAx val="1248452623"/>
        <c:crosses val="max"/>
        <c:crossBetween val="between"/>
      </c:valAx>
      <c:catAx>
        <c:axId val="1248452623"/>
        <c:scaling>
          <c:orientation val="minMax"/>
        </c:scaling>
        <c:delete val="1"/>
        <c:axPos val="b"/>
        <c:majorTickMark val="out"/>
        <c:minorTickMark val="none"/>
        <c:tickLblPos val="nextTo"/>
        <c:crossAx val="12859457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Processing!$R$10</c:f>
          <c:strCache>
            <c:ptCount val="1"/>
            <c:pt idx="0">
              <c:v>Withdrawal Price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stacked"/>
        <c:varyColors val="0"/>
        <c:ser>
          <c:idx val="0"/>
          <c:order val="0"/>
          <c:tx>
            <c:strRef>
              <c:f>Processing!$R$12</c:f>
              <c:strCache>
                <c:ptCount val="1"/>
                <c:pt idx="0">
                  <c:v>Price</c:v>
                </c:pt>
              </c:strCache>
            </c:strRef>
          </c:tx>
          <c:spPr>
            <a:gradFill flip="none" rotWithShape="1">
              <a:gsLst>
                <a:gs pos="0">
                  <a:srgbClr val="07DEFC"/>
                </a:gs>
                <a:gs pos="100000">
                  <a:srgbClr val="3A1C99"/>
                </a:gs>
                <a:gs pos="50000">
                  <a:srgbClr val="2648D8"/>
                </a:gs>
              </a:gsLst>
              <a:lin ang="5400000" scaled="0"/>
              <a:tileRect/>
            </a:gradFill>
            <a:ln>
              <a:noFill/>
            </a:ln>
            <a:effectLst/>
          </c:spPr>
          <c:invertIfNegative val="0"/>
          <c:cat>
            <c:strRef>
              <c:f>Processing!$B$13:$B$24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Processing!$R$13:$R$24</c:f>
              <c:numCache>
                <c:formatCode>General</c:formatCode>
                <c:ptCount val="12"/>
                <c:pt idx="0">
                  <c:v>62</c:v>
                </c:pt>
                <c:pt idx="1">
                  <c:v>55</c:v>
                </c:pt>
                <c:pt idx="2">
                  <c:v>40</c:v>
                </c:pt>
                <c:pt idx="3">
                  <c:v>80</c:v>
                </c:pt>
                <c:pt idx="4">
                  <c:v>95</c:v>
                </c:pt>
                <c:pt idx="5">
                  <c:v>67</c:v>
                </c:pt>
                <c:pt idx="6">
                  <c:v>36</c:v>
                </c:pt>
                <c:pt idx="7">
                  <c:v>83</c:v>
                </c:pt>
                <c:pt idx="8">
                  <c:v>58</c:v>
                </c:pt>
                <c:pt idx="9">
                  <c:v>62</c:v>
                </c:pt>
                <c:pt idx="10">
                  <c:v>64</c:v>
                </c:pt>
                <c:pt idx="11">
                  <c:v>44</c:v>
                </c:pt>
              </c:numCache>
            </c:numRef>
          </c:val>
          <c:extLst>
            <c:ext xmlns:c16="http://schemas.microsoft.com/office/drawing/2014/chart" uri="{C3380CC4-5D6E-409C-BE32-E72D297353CC}">
              <c16:uniqueId val="{00000000-9288-4E42-B310-3A0062945C85}"/>
            </c:ext>
          </c:extLst>
        </c:ser>
        <c:ser>
          <c:idx val="1"/>
          <c:order val="1"/>
          <c:tx>
            <c:strRef>
              <c:f>Processing!$S$12</c:f>
              <c:strCache>
                <c:ptCount val="1"/>
                <c:pt idx="0">
                  <c:v>indent</c:v>
                </c:pt>
              </c:strCache>
            </c:strRef>
          </c:tx>
          <c:spPr>
            <a:blipFill>
              <a:blip xmlns:r="http://schemas.openxmlformats.org/officeDocument/2006/relationships" r:embed="rId3"/>
              <a:stretch>
                <a:fillRect/>
              </a:stretch>
            </a:blipFill>
            <a:ln>
              <a:noFill/>
            </a:ln>
            <a:effectLst/>
          </c:spPr>
          <c:invertIfNegative val="0"/>
          <c:cat>
            <c:strRef>
              <c:f>Processing!$B$13:$B$24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Processing!$S$13:$S$24</c:f>
              <c:numCache>
                <c:formatCode>General</c:formatCode>
                <c:ptCount val="12"/>
                <c:pt idx="0">
                  <c:v>8</c:v>
                </c:pt>
                <c:pt idx="1">
                  <c:v>8</c:v>
                </c:pt>
                <c:pt idx="2">
                  <c:v>8</c:v>
                </c:pt>
                <c:pt idx="3">
                  <c:v>8</c:v>
                </c:pt>
                <c:pt idx="4">
                  <c:v>8</c:v>
                </c:pt>
                <c:pt idx="5">
                  <c:v>8</c:v>
                </c:pt>
                <c:pt idx="6">
                  <c:v>8</c:v>
                </c:pt>
                <c:pt idx="7">
                  <c:v>8</c:v>
                </c:pt>
                <c:pt idx="8">
                  <c:v>8</c:v>
                </c:pt>
                <c:pt idx="9">
                  <c:v>8</c:v>
                </c:pt>
                <c:pt idx="10">
                  <c:v>8</c:v>
                </c:pt>
                <c:pt idx="11">
                  <c:v>8</c:v>
                </c:pt>
              </c:numCache>
            </c:numRef>
          </c:val>
          <c:extLst>
            <c:ext xmlns:c16="http://schemas.microsoft.com/office/drawing/2014/chart" uri="{C3380CC4-5D6E-409C-BE32-E72D297353CC}">
              <c16:uniqueId val="{00000001-9288-4E42-B310-3A0062945C85}"/>
            </c:ext>
          </c:extLst>
        </c:ser>
        <c:dLbls>
          <c:showLegendKey val="0"/>
          <c:showVal val="0"/>
          <c:showCatName val="0"/>
          <c:showSerName val="0"/>
          <c:showPercent val="0"/>
          <c:showBubbleSize val="0"/>
        </c:dLbls>
        <c:gapWidth val="150"/>
        <c:overlap val="100"/>
        <c:axId val="1345710160"/>
        <c:axId val="1578112064"/>
      </c:barChart>
      <c:lineChart>
        <c:grouping val="standard"/>
        <c:varyColors val="0"/>
        <c:ser>
          <c:idx val="2"/>
          <c:order val="2"/>
          <c:tx>
            <c:strRef>
              <c:f>Processing!$T$12</c:f>
              <c:strCache>
                <c:ptCount val="1"/>
                <c:pt idx="0">
                  <c:v>Exit</c:v>
                </c:pt>
              </c:strCache>
            </c:strRef>
          </c:tx>
          <c:spPr>
            <a:ln w="19050" cap="rnd">
              <a:solidFill>
                <a:srgbClr val="F9CA13"/>
              </a:solidFill>
              <a:round/>
            </a:ln>
            <a:effectLst>
              <a:outerShdw blurRad="50800" dist="38100" dir="16200000" rotWithShape="0">
                <a:prstClr val="black">
                  <a:alpha val="40000"/>
                </a:prstClr>
              </a:outerShdw>
            </a:effectLst>
          </c:spPr>
          <c:marker>
            <c:symbol val="none"/>
          </c:marker>
          <c:val>
            <c:numRef>
              <c:f>Processing!$T$13:$T$24</c:f>
              <c:numCache>
                <c:formatCode>General</c:formatCode>
                <c:ptCount val="12"/>
                <c:pt idx="0">
                  <c:v>28</c:v>
                </c:pt>
                <c:pt idx="1">
                  <c:v>11</c:v>
                </c:pt>
                <c:pt idx="2">
                  <c:v>46</c:v>
                </c:pt>
                <c:pt idx="3">
                  <c:v>17</c:v>
                </c:pt>
                <c:pt idx="4">
                  <c:v>70</c:v>
                </c:pt>
                <c:pt idx="5">
                  <c:v>11</c:v>
                </c:pt>
                <c:pt idx="6">
                  <c:v>36</c:v>
                </c:pt>
                <c:pt idx="7">
                  <c:v>24</c:v>
                </c:pt>
                <c:pt idx="8">
                  <c:v>66</c:v>
                </c:pt>
                <c:pt idx="9">
                  <c:v>58</c:v>
                </c:pt>
                <c:pt idx="10">
                  <c:v>24</c:v>
                </c:pt>
                <c:pt idx="11">
                  <c:v>52</c:v>
                </c:pt>
              </c:numCache>
            </c:numRef>
          </c:val>
          <c:smooth val="0"/>
          <c:extLst>
            <c:ext xmlns:c16="http://schemas.microsoft.com/office/drawing/2014/chart" uri="{C3380CC4-5D6E-409C-BE32-E72D297353CC}">
              <c16:uniqueId val="{00000002-9288-4E42-B310-3A0062945C85}"/>
            </c:ext>
          </c:extLst>
        </c:ser>
        <c:dLbls>
          <c:showLegendKey val="0"/>
          <c:showVal val="0"/>
          <c:showCatName val="0"/>
          <c:showSerName val="0"/>
          <c:showPercent val="0"/>
          <c:showBubbleSize val="0"/>
        </c:dLbls>
        <c:marker val="1"/>
        <c:smooth val="0"/>
        <c:axId val="1345710160"/>
        <c:axId val="1578112064"/>
      </c:lineChart>
      <c:scatterChart>
        <c:scatterStyle val="lineMarker"/>
        <c:varyColors val="0"/>
        <c:ser>
          <c:idx val="3"/>
          <c:order val="3"/>
          <c:tx>
            <c:v>Exit Trend</c:v>
          </c:tx>
          <c:spPr>
            <a:ln w="25400" cap="rnd">
              <a:noFill/>
              <a:round/>
            </a:ln>
            <a:effectLst>
              <a:outerShdw blurRad="50800" dist="38100" dir="16200000" rotWithShape="0">
                <a:prstClr val="black">
                  <a:alpha val="40000"/>
                </a:prstClr>
              </a:outerShdw>
            </a:effectLst>
          </c:spPr>
          <c:marker>
            <c:symbol val="circle"/>
            <c:size val="5"/>
            <c:spPr>
              <a:solidFill>
                <a:schemeClr val="tx1"/>
              </a:solidFill>
              <a:ln w="15875">
                <a:solidFill>
                  <a:schemeClr val="bg1"/>
                </a:solidFill>
              </a:ln>
              <a:effectLst>
                <a:outerShdw blurRad="50800" dist="38100" dir="16200000" rotWithShape="0">
                  <a:prstClr val="black">
                    <a:alpha val="40000"/>
                  </a:prstClr>
                </a:outerShdw>
              </a:effectLst>
            </c:spPr>
          </c:marker>
          <c:yVal>
            <c:numRef>
              <c:f>Processing!$T$13:$T$24</c:f>
              <c:numCache>
                <c:formatCode>General</c:formatCode>
                <c:ptCount val="12"/>
                <c:pt idx="0">
                  <c:v>28</c:v>
                </c:pt>
                <c:pt idx="1">
                  <c:v>11</c:v>
                </c:pt>
                <c:pt idx="2">
                  <c:v>46</c:v>
                </c:pt>
                <c:pt idx="3">
                  <c:v>17</c:v>
                </c:pt>
                <c:pt idx="4">
                  <c:v>70</c:v>
                </c:pt>
                <c:pt idx="5">
                  <c:v>11</c:v>
                </c:pt>
                <c:pt idx="6">
                  <c:v>36</c:v>
                </c:pt>
                <c:pt idx="7">
                  <c:v>24</c:v>
                </c:pt>
                <c:pt idx="8">
                  <c:v>66</c:v>
                </c:pt>
                <c:pt idx="9">
                  <c:v>58</c:v>
                </c:pt>
                <c:pt idx="10">
                  <c:v>24</c:v>
                </c:pt>
                <c:pt idx="11">
                  <c:v>52</c:v>
                </c:pt>
              </c:numCache>
            </c:numRef>
          </c:yVal>
          <c:smooth val="0"/>
          <c:extLst>
            <c:ext xmlns:c16="http://schemas.microsoft.com/office/drawing/2014/chart" uri="{C3380CC4-5D6E-409C-BE32-E72D297353CC}">
              <c16:uniqueId val="{00000003-9288-4E42-B310-3A0062945C85}"/>
            </c:ext>
          </c:extLst>
        </c:ser>
        <c:ser>
          <c:idx val="4"/>
          <c:order val="4"/>
          <c:spPr>
            <a:ln w="25400" cap="rnd">
              <a:noFill/>
              <a:round/>
            </a:ln>
            <a:effectLst/>
          </c:spPr>
          <c:marker>
            <c:symbol val="circle"/>
            <c:size val="5"/>
            <c:spPr>
              <a:noFill/>
              <a:ln w="9525">
                <a:noFill/>
              </a:ln>
              <a:effectLst/>
            </c:spPr>
          </c:marker>
          <c:dLbls>
            <c:spPr>
              <a:solidFill>
                <a:srgbClr val="1B3154">
                  <a:alpha val="61000"/>
                </a:srgbClr>
              </a:solidFill>
              <a:ln>
                <a:solidFill>
                  <a:schemeClr val="tx1">
                    <a:lumMod val="65000"/>
                    <a:lumOff val="3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FFFFA7"/>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yVal>
            <c:numRef>
              <c:f>Processing!$U$13:$U$24</c:f>
              <c:numCache>
                <c:formatCode>General</c:formatCode>
                <c:ptCount val="12"/>
                <c:pt idx="0">
                  <c:v>#N/A</c:v>
                </c:pt>
                <c:pt idx="1">
                  <c:v>#N/A</c:v>
                </c:pt>
                <c:pt idx="2">
                  <c:v>#N/A</c:v>
                </c:pt>
                <c:pt idx="3">
                  <c:v>#N/A</c:v>
                </c:pt>
                <c:pt idx="4">
                  <c:v>#N/A</c:v>
                </c:pt>
                <c:pt idx="5">
                  <c:v>#N/A</c:v>
                </c:pt>
                <c:pt idx="6">
                  <c:v>#N/A</c:v>
                </c:pt>
                <c:pt idx="7">
                  <c:v>24</c:v>
                </c:pt>
                <c:pt idx="8">
                  <c:v>#N/A</c:v>
                </c:pt>
                <c:pt idx="9">
                  <c:v>#N/A</c:v>
                </c:pt>
                <c:pt idx="10">
                  <c:v>#N/A</c:v>
                </c:pt>
                <c:pt idx="11">
                  <c:v>#N/A</c:v>
                </c:pt>
              </c:numCache>
            </c:numRef>
          </c:yVal>
          <c:smooth val="0"/>
          <c:extLst>
            <c:ext xmlns:c16="http://schemas.microsoft.com/office/drawing/2014/chart" uri="{C3380CC4-5D6E-409C-BE32-E72D297353CC}">
              <c16:uniqueId val="{00000000-EEB3-4D5B-BEC7-271489D3345F}"/>
            </c:ext>
          </c:extLst>
        </c:ser>
        <c:dLbls>
          <c:showLegendKey val="0"/>
          <c:showVal val="0"/>
          <c:showCatName val="0"/>
          <c:showSerName val="0"/>
          <c:showPercent val="0"/>
          <c:showBubbleSize val="0"/>
        </c:dLbls>
        <c:axId val="1345710160"/>
        <c:axId val="1578112064"/>
      </c:scatterChart>
      <c:catAx>
        <c:axId val="134571016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bg1">
                    <a:lumMod val="75000"/>
                  </a:schemeClr>
                </a:solidFill>
                <a:latin typeface="+mn-lt"/>
                <a:ea typeface="+mn-ea"/>
                <a:cs typeface="+mn-cs"/>
              </a:defRPr>
            </a:pPr>
            <a:endParaRPr lang="en-US"/>
          </a:p>
        </c:txPr>
        <c:crossAx val="1578112064"/>
        <c:crosses val="autoZero"/>
        <c:auto val="1"/>
        <c:lblAlgn val="ctr"/>
        <c:lblOffset val="100"/>
        <c:noMultiLvlLbl val="0"/>
      </c:catAx>
      <c:valAx>
        <c:axId val="1578112064"/>
        <c:scaling>
          <c:orientation val="minMax"/>
        </c:scaling>
        <c:delete val="1"/>
        <c:axPos val="l"/>
        <c:numFmt formatCode="General" sourceLinked="1"/>
        <c:majorTickMark val="none"/>
        <c:minorTickMark val="none"/>
        <c:tickLblPos val="nextTo"/>
        <c:crossAx val="134571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Lbl>
          <c:idx val="0"/>
          <c:layout>
            <c:manualLayout>
              <c:x val="-0.27578108426112052"/>
              <c:y val="-0.189833263862351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Lbl>
          <c:idx val="0"/>
          <c:layout>
            <c:manualLayout>
              <c:x val="7.9225228710892048E-2"/>
              <c:y val="0.1467001669037930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Lbl>
          <c:idx val="0"/>
          <c:layout>
            <c:manualLayout>
              <c:x val="-0.27578108426112052"/>
              <c:y val="-0.189833263862351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Lbl>
          <c:idx val="0"/>
          <c:layout>
            <c:manualLayout>
              <c:x val="7.9225228710892048E-2"/>
              <c:y val="0.1467001669037930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410266546668713E-4"/>
          <c:y val="7.0924573013616501E-2"/>
          <c:w val="0.75094834764616314"/>
          <c:h val="0.92907542698638335"/>
        </c:manualLayout>
      </c:layout>
      <c:pieChart>
        <c:varyColors val="1"/>
        <c:dLbls>
          <c:dLblPos val="bestFit"/>
          <c:showLegendKey val="0"/>
          <c:showVal val="1"/>
          <c:showCatName val="0"/>
          <c:showSerName val="0"/>
          <c:showPercent val="0"/>
          <c:showBubbleSize val="0"/>
          <c:showLeaderLines val="0"/>
        </c:dLbls>
        <c:firstSliceAng val="0"/>
      </c:pieChart>
      <c:spPr>
        <a:noFill/>
        <a:ln>
          <a:noFill/>
        </a:ln>
        <a:effectLst/>
      </c:spPr>
    </c:plotArea>
    <c:legend>
      <c:legendPos val="r"/>
      <c:layout>
        <c:manualLayout>
          <c:xMode val="edge"/>
          <c:yMode val="edge"/>
          <c:x val="0.62575477631705601"/>
          <c:y val="6.8328227553405467E-3"/>
          <c:w val="0.37424522368294394"/>
          <c:h val="0.172543950272266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Processing!$W$11</c:f>
          <c:strCache>
            <c:ptCount val="1"/>
            <c:pt idx="0">
              <c:v>Profit Withdrawal</c:v>
            </c:pt>
          </c:strCache>
        </c:strRef>
      </c:tx>
      <c:layout>
        <c:manualLayout>
          <c:xMode val="edge"/>
          <c:yMode val="edge"/>
          <c:x val="5.2896613190730836E-2"/>
          <c:y val="3.77554999407902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areaChart>
        <c:grouping val="standard"/>
        <c:varyColors val="0"/>
        <c:ser>
          <c:idx val="1"/>
          <c:order val="1"/>
          <c:tx>
            <c:v>fill</c:v>
          </c:tx>
          <c:spPr>
            <a:pattFill prst="pct20">
              <a:fgClr>
                <a:srgbClr val="10EBCD"/>
              </a:fgClr>
              <a:bgClr>
                <a:schemeClr val="tx1"/>
              </a:bgClr>
            </a:pattFill>
            <a:ln w="25400">
              <a:noFill/>
            </a:ln>
            <a:effectLst/>
          </c:spPr>
          <c:val>
            <c:numRef>
              <c:f>Processing!$X$13:$X$24</c:f>
              <c:numCache>
                <c:formatCode>General</c:formatCode>
                <c:ptCount val="12"/>
                <c:pt idx="0">
                  <c:v>#N/A</c:v>
                </c:pt>
                <c:pt idx="1">
                  <c:v>#N/A</c:v>
                </c:pt>
                <c:pt idx="2">
                  <c:v>#N/A</c:v>
                </c:pt>
                <c:pt idx="3">
                  <c:v>#N/A</c:v>
                </c:pt>
                <c:pt idx="4">
                  <c:v>#N/A</c:v>
                </c:pt>
                <c:pt idx="5">
                  <c:v>#N/A</c:v>
                </c:pt>
                <c:pt idx="6">
                  <c:v>8800</c:v>
                </c:pt>
                <c:pt idx="7">
                  <c:v>9600</c:v>
                </c:pt>
                <c:pt idx="8">
                  <c:v>8500</c:v>
                </c:pt>
                <c:pt idx="9">
                  <c:v>#N/A</c:v>
                </c:pt>
                <c:pt idx="10">
                  <c:v>#N/A</c:v>
                </c:pt>
                <c:pt idx="11">
                  <c:v>4600</c:v>
                </c:pt>
              </c:numCache>
            </c:numRef>
          </c:val>
          <c:extLst>
            <c:ext xmlns:c16="http://schemas.microsoft.com/office/drawing/2014/chart" uri="{C3380CC4-5D6E-409C-BE32-E72D297353CC}">
              <c16:uniqueId val="{00000000-EAC0-4B9C-B6C9-DA4BF8ABE94D}"/>
            </c:ext>
          </c:extLst>
        </c:ser>
        <c:ser>
          <c:idx val="2"/>
          <c:order val="2"/>
          <c:tx>
            <c:v>fill L2</c:v>
          </c:tx>
          <c:spPr>
            <a:gradFill>
              <a:gsLst>
                <a:gs pos="8000">
                  <a:schemeClr val="tx1">
                    <a:alpha val="59000"/>
                  </a:schemeClr>
                </a:gs>
                <a:gs pos="100000">
                  <a:srgbClr val="52EC4C">
                    <a:alpha val="21000"/>
                  </a:srgbClr>
                </a:gs>
              </a:gsLst>
              <a:lin ang="5400000" scaled="1"/>
            </a:gradFill>
            <a:ln w="25400">
              <a:noFill/>
            </a:ln>
            <a:effectLst/>
          </c:spPr>
          <c:val>
            <c:numRef>
              <c:f>Processing!$X$13:$X$24</c:f>
              <c:numCache>
                <c:formatCode>General</c:formatCode>
                <c:ptCount val="12"/>
                <c:pt idx="0">
                  <c:v>#N/A</c:v>
                </c:pt>
                <c:pt idx="1">
                  <c:v>#N/A</c:v>
                </c:pt>
                <c:pt idx="2">
                  <c:v>#N/A</c:v>
                </c:pt>
                <c:pt idx="3">
                  <c:v>#N/A</c:v>
                </c:pt>
                <c:pt idx="4">
                  <c:v>#N/A</c:v>
                </c:pt>
                <c:pt idx="5">
                  <c:v>#N/A</c:v>
                </c:pt>
                <c:pt idx="6">
                  <c:v>8800</c:v>
                </c:pt>
                <c:pt idx="7">
                  <c:v>9600</c:v>
                </c:pt>
                <c:pt idx="8">
                  <c:v>8500</c:v>
                </c:pt>
                <c:pt idx="9">
                  <c:v>#N/A</c:v>
                </c:pt>
                <c:pt idx="10">
                  <c:v>#N/A</c:v>
                </c:pt>
                <c:pt idx="11">
                  <c:v>4600</c:v>
                </c:pt>
              </c:numCache>
              <c:extLst xmlns:c15="http://schemas.microsoft.com/office/drawing/2012/chart"/>
            </c:numRef>
          </c:val>
          <c:extLst xmlns:c15="http://schemas.microsoft.com/office/drawing/2012/chart">
            <c:ext xmlns:c16="http://schemas.microsoft.com/office/drawing/2014/chart" uri="{C3380CC4-5D6E-409C-BE32-E72D297353CC}">
              <c16:uniqueId val="{00000001-EAC0-4B9C-B6C9-DA4BF8ABE94D}"/>
            </c:ext>
          </c:extLst>
        </c:ser>
        <c:dLbls>
          <c:showLegendKey val="0"/>
          <c:showVal val="0"/>
          <c:showCatName val="0"/>
          <c:showSerName val="0"/>
          <c:showPercent val="0"/>
          <c:showBubbleSize val="0"/>
        </c:dLbls>
        <c:axId val="617927280"/>
        <c:axId val="606041952"/>
        <c:extLst/>
      </c:areaChart>
      <c:lineChart>
        <c:grouping val="standard"/>
        <c:varyColors val="0"/>
        <c:ser>
          <c:idx val="0"/>
          <c:order val="0"/>
          <c:tx>
            <c:v>Line</c:v>
          </c:tx>
          <c:spPr>
            <a:ln w="38100" cap="rnd">
              <a:gradFill>
                <a:gsLst>
                  <a:gs pos="0">
                    <a:srgbClr val="07DEFC"/>
                  </a:gs>
                  <a:gs pos="100000">
                    <a:srgbClr val="52EC4C"/>
                  </a:gs>
                </a:gsLst>
                <a:lin ang="0" scaled="0"/>
              </a:gradFill>
              <a:round/>
            </a:ln>
            <a:effectLst/>
          </c:spPr>
          <c:marker>
            <c:symbol val="none"/>
          </c:marker>
          <c:cat>
            <c:strRef>
              <c:f>Processing!$B$13:$B$24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Processing!$W$13:$W$24</c:f>
              <c:numCache>
                <c:formatCode>General</c:formatCode>
                <c:ptCount val="12"/>
                <c:pt idx="0">
                  <c:v>6300</c:v>
                </c:pt>
                <c:pt idx="1">
                  <c:v>5100</c:v>
                </c:pt>
                <c:pt idx="2">
                  <c:v>7400</c:v>
                </c:pt>
                <c:pt idx="3">
                  <c:v>7500</c:v>
                </c:pt>
                <c:pt idx="4">
                  <c:v>4800</c:v>
                </c:pt>
                <c:pt idx="5">
                  <c:v>4900</c:v>
                </c:pt>
                <c:pt idx="6">
                  <c:v>8800</c:v>
                </c:pt>
                <c:pt idx="7">
                  <c:v>9600</c:v>
                </c:pt>
                <c:pt idx="8">
                  <c:v>8500</c:v>
                </c:pt>
                <c:pt idx="9">
                  <c:v>10000</c:v>
                </c:pt>
                <c:pt idx="10">
                  <c:v>9400</c:v>
                </c:pt>
                <c:pt idx="11">
                  <c:v>4600</c:v>
                </c:pt>
              </c:numCache>
            </c:numRef>
          </c:val>
          <c:smooth val="1"/>
          <c:extLst>
            <c:ext xmlns:c16="http://schemas.microsoft.com/office/drawing/2014/chart" uri="{C3380CC4-5D6E-409C-BE32-E72D297353CC}">
              <c16:uniqueId val="{00000002-EAC0-4B9C-B6C9-DA4BF8ABE94D}"/>
            </c:ext>
          </c:extLst>
        </c:ser>
        <c:ser>
          <c:idx val="3"/>
          <c:order val="3"/>
          <c:tx>
            <c:v>Line L2</c:v>
          </c:tx>
          <c:spPr>
            <a:ln w="28575" cap="rnd">
              <a:solidFill>
                <a:srgbClr val="3FFFDA"/>
              </a:solidFill>
              <a:round/>
            </a:ln>
            <a:effectLst/>
          </c:spPr>
          <c:marker>
            <c:symbol val="none"/>
          </c:marker>
          <c:val>
            <c:numRef>
              <c:f>Processing!$Y$13:$Y$24</c:f>
              <c:numCache>
                <c:formatCode>General</c:formatCode>
                <c:ptCount val="12"/>
                <c:pt idx="0">
                  <c:v>#N/A</c:v>
                </c:pt>
                <c:pt idx="1">
                  <c:v>#N/A</c:v>
                </c:pt>
                <c:pt idx="2">
                  <c:v>#N/A</c:v>
                </c:pt>
                <c:pt idx="3">
                  <c:v>#N/A</c:v>
                </c:pt>
                <c:pt idx="4">
                  <c:v>#N/A</c:v>
                </c:pt>
                <c:pt idx="5">
                  <c:v>#N/A</c:v>
                </c:pt>
                <c:pt idx="6">
                  <c:v>0</c:v>
                </c:pt>
                <c:pt idx="7">
                  <c:v>0</c:v>
                </c:pt>
                <c:pt idx="8">
                  <c:v>0</c:v>
                </c:pt>
                <c:pt idx="9">
                  <c:v>#N/A</c:v>
                </c:pt>
                <c:pt idx="10">
                  <c:v>#N/A</c:v>
                </c:pt>
                <c:pt idx="11">
                  <c:v>0</c:v>
                </c:pt>
              </c:numCache>
            </c:numRef>
          </c:val>
          <c:smooth val="0"/>
          <c:extLst>
            <c:ext xmlns:c16="http://schemas.microsoft.com/office/drawing/2014/chart" uri="{C3380CC4-5D6E-409C-BE32-E72D297353CC}">
              <c16:uniqueId val="{00000003-EAC0-4B9C-B6C9-DA4BF8ABE94D}"/>
            </c:ext>
          </c:extLst>
        </c:ser>
        <c:dLbls>
          <c:showLegendKey val="0"/>
          <c:showVal val="0"/>
          <c:showCatName val="0"/>
          <c:showSerName val="0"/>
          <c:showPercent val="0"/>
          <c:showBubbleSize val="0"/>
        </c:dLbls>
        <c:marker val="1"/>
        <c:smooth val="0"/>
        <c:axId val="617927280"/>
        <c:axId val="606041952"/>
      </c:lineChart>
      <c:catAx>
        <c:axId val="617927280"/>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bg1">
                    <a:lumMod val="75000"/>
                  </a:schemeClr>
                </a:solidFill>
                <a:latin typeface="+mn-lt"/>
                <a:ea typeface="+mn-ea"/>
                <a:cs typeface="+mn-cs"/>
              </a:defRPr>
            </a:pPr>
            <a:endParaRPr lang="en-US"/>
          </a:p>
        </c:txPr>
        <c:crossAx val="606041952"/>
        <c:crosses val="autoZero"/>
        <c:auto val="1"/>
        <c:lblAlgn val="ctr"/>
        <c:lblOffset val="100"/>
        <c:noMultiLvlLbl val="0"/>
      </c:catAx>
      <c:valAx>
        <c:axId val="606041952"/>
        <c:scaling>
          <c:orientation val="minMax"/>
        </c:scaling>
        <c:delete val="1"/>
        <c:axPos val="l"/>
        <c:numFmt formatCode="General" sourceLinked="1"/>
        <c:majorTickMark val="none"/>
        <c:minorTickMark val="none"/>
        <c:tickLblPos val="nextTo"/>
        <c:crossAx val="61792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spPr>
            <a:blipFill>
              <a:blip xmlns:r="http://schemas.openxmlformats.org/officeDocument/2006/relationships" r:embed="rId4"/>
              <a:stretch>
                <a:fillRect/>
              </a:stretch>
            </a:blipFill>
            <a:ln>
              <a:noFill/>
            </a:ln>
            <a:effectLst/>
          </c:spPr>
          <c:invertIfNegative val="0"/>
          <c:val>
            <c:numRef>
              <c:f>Processing!$B$40:$K$40</c:f>
              <c:numCache>
                <c:formatCode>0%</c:formatCode>
                <c:ptCount val="10"/>
                <c:pt idx="0">
                  <c:v>0.34</c:v>
                </c:pt>
                <c:pt idx="1">
                  <c:v>0.14000000000000001</c:v>
                </c:pt>
                <c:pt idx="2">
                  <c:v>0.12</c:v>
                </c:pt>
                <c:pt idx="3">
                  <c:v>0.77</c:v>
                </c:pt>
                <c:pt idx="4">
                  <c:v>0.2</c:v>
                </c:pt>
                <c:pt idx="5">
                  <c:v>0.26</c:v>
                </c:pt>
                <c:pt idx="6">
                  <c:v>0.42</c:v>
                </c:pt>
                <c:pt idx="7">
                  <c:v>0.25</c:v>
                </c:pt>
                <c:pt idx="8">
                  <c:v>0.73</c:v>
                </c:pt>
                <c:pt idx="9">
                  <c:v>0.5</c:v>
                </c:pt>
              </c:numCache>
            </c:numRef>
          </c:val>
          <c:extLst>
            <c:ext xmlns:c16="http://schemas.microsoft.com/office/drawing/2014/chart" uri="{C3380CC4-5D6E-409C-BE32-E72D297353CC}">
              <c16:uniqueId val="{00000000-E35A-43F7-A723-BC4078E8EADC}"/>
            </c:ext>
          </c:extLst>
        </c:ser>
        <c:ser>
          <c:idx val="1"/>
          <c:order val="1"/>
          <c:spPr>
            <a:blipFill>
              <a:blip xmlns:r="http://schemas.openxmlformats.org/officeDocument/2006/relationships" r:embed="rId5"/>
              <a:stretch>
                <a:fillRect/>
              </a:stretch>
            </a:blipFill>
            <a:ln>
              <a:noFill/>
            </a:ln>
            <a:effectLst>
              <a:glow rad="139700">
                <a:schemeClr val="accent5">
                  <a:satMod val="175000"/>
                  <a:alpha val="30000"/>
                </a:schemeClr>
              </a:glow>
            </a:effectLst>
          </c:spPr>
          <c:invertIfNegative val="0"/>
          <c:val>
            <c:numRef>
              <c:f>Processing!$B$42:$K$42</c:f>
              <c:numCache>
                <c:formatCode>0%</c:formatCode>
                <c:ptCount val="10"/>
                <c:pt idx="0">
                  <c:v>5.2999999999999999E-2</c:v>
                </c:pt>
                <c:pt idx="1">
                  <c:v>5.2999999999999999E-2</c:v>
                </c:pt>
                <c:pt idx="2">
                  <c:v>5.2999999999999999E-2</c:v>
                </c:pt>
                <c:pt idx="3">
                  <c:v>5.2999999999999999E-2</c:v>
                </c:pt>
                <c:pt idx="4">
                  <c:v>5.2999999999999999E-2</c:v>
                </c:pt>
                <c:pt idx="5">
                  <c:v>5.2999999999999999E-2</c:v>
                </c:pt>
                <c:pt idx="6">
                  <c:v>5.2999999999999999E-2</c:v>
                </c:pt>
                <c:pt idx="7">
                  <c:v>5.2999999999999999E-2</c:v>
                </c:pt>
                <c:pt idx="8">
                  <c:v>5.2999999999999999E-2</c:v>
                </c:pt>
                <c:pt idx="9">
                  <c:v>5.2999999999999999E-2</c:v>
                </c:pt>
              </c:numCache>
            </c:numRef>
          </c:val>
          <c:extLst>
            <c:ext xmlns:c16="http://schemas.microsoft.com/office/drawing/2014/chart" uri="{C3380CC4-5D6E-409C-BE32-E72D297353CC}">
              <c16:uniqueId val="{00000001-E35A-43F7-A723-BC4078E8EADC}"/>
            </c:ext>
          </c:extLst>
        </c:ser>
        <c:dLbls>
          <c:showLegendKey val="0"/>
          <c:showVal val="0"/>
          <c:showCatName val="0"/>
          <c:showSerName val="0"/>
          <c:showPercent val="0"/>
          <c:showBubbleSize val="0"/>
        </c:dLbls>
        <c:gapWidth val="234"/>
        <c:overlap val="100"/>
        <c:axId val="1011084400"/>
        <c:axId val="963830911"/>
      </c:barChart>
      <c:catAx>
        <c:axId val="1011084400"/>
        <c:scaling>
          <c:orientation val="minMax"/>
        </c:scaling>
        <c:delete val="1"/>
        <c:axPos val="b"/>
        <c:majorTickMark val="none"/>
        <c:minorTickMark val="none"/>
        <c:tickLblPos val="nextTo"/>
        <c:crossAx val="963830911"/>
        <c:crosses val="autoZero"/>
        <c:auto val="1"/>
        <c:lblAlgn val="ctr"/>
        <c:lblOffset val="100"/>
        <c:noMultiLvlLbl val="0"/>
      </c:catAx>
      <c:valAx>
        <c:axId val="963830911"/>
        <c:scaling>
          <c:orientation val="minMax"/>
        </c:scaling>
        <c:delete val="1"/>
        <c:axPos val="l"/>
        <c:numFmt formatCode="0%" sourceLinked="1"/>
        <c:majorTickMark val="none"/>
        <c:minorTickMark val="none"/>
        <c:tickLblPos val="nextTo"/>
        <c:crossAx val="1011084400"/>
        <c:crosses val="autoZero"/>
        <c:crossBetween val="between"/>
      </c:val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hyperlink" Target="https://linkedin.com/in/meabhaykr" TargetMode="External"/><Relationship Id="rId3" Type="http://schemas.openxmlformats.org/officeDocument/2006/relationships/chart" Target="../charts/chart3.xml"/><Relationship Id="rId21" Type="http://schemas.openxmlformats.org/officeDocument/2006/relationships/image" Target="../media/image10.png"/><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image" Target="../media/image8.png"/><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hyperlink" Target="https://instagram.com/im_abhay_kr" TargetMode="Externa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image" Target="../media/image11.png"/><Relationship Id="rId10" Type="http://schemas.openxmlformats.org/officeDocument/2006/relationships/chart" Target="../charts/chart10.xml"/><Relationship Id="rId19" Type="http://schemas.openxmlformats.org/officeDocument/2006/relationships/image" Target="../media/image9.pn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hyperlink" Target="https://github.com/meabhaykr/" TargetMode="External"/></Relationships>
</file>

<file path=xl/drawings/drawing1.xml><?xml version="1.0" encoding="utf-8"?>
<xdr:wsDr xmlns:xdr="http://schemas.openxmlformats.org/drawingml/2006/spreadsheetDrawing" xmlns:a="http://schemas.openxmlformats.org/drawingml/2006/main">
  <xdr:twoCellAnchor>
    <xdr:from>
      <xdr:col>3</xdr:col>
      <xdr:colOff>409066</xdr:colOff>
      <xdr:row>2</xdr:row>
      <xdr:rowOff>34827</xdr:rowOff>
    </xdr:from>
    <xdr:to>
      <xdr:col>6</xdr:col>
      <xdr:colOff>134746</xdr:colOff>
      <xdr:row>15</xdr:row>
      <xdr:rowOff>63581</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2243182" y="433548"/>
          <a:ext cx="1559797" cy="2447661"/>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442182</xdr:colOff>
      <xdr:row>6</xdr:row>
      <xdr:rowOff>180956</xdr:rowOff>
    </xdr:from>
    <xdr:to>
      <xdr:col>9</xdr:col>
      <xdr:colOff>341389</xdr:colOff>
      <xdr:row>15</xdr:row>
      <xdr:rowOff>72545</xdr:rowOff>
    </xdr:to>
    <xdr:grpSp>
      <xdr:nvGrpSpPr>
        <xdr:cNvPr id="1244" name="Group 1243">
          <a:extLst>
            <a:ext uri="{FF2B5EF4-FFF2-40B4-BE49-F238E27FC236}">
              <a16:creationId xmlns:a16="http://schemas.microsoft.com/office/drawing/2014/main" id="{5CEBEF52-5B39-3DE1-0B52-431B25206B0C}"/>
            </a:ext>
          </a:extLst>
        </xdr:cNvPr>
        <xdr:cNvGrpSpPr/>
      </xdr:nvGrpSpPr>
      <xdr:grpSpPr>
        <a:xfrm>
          <a:off x="4110415" y="1323956"/>
          <a:ext cx="1733323" cy="1566217"/>
          <a:chOff x="4484531" y="1177401"/>
          <a:chExt cx="1728007" cy="1512011"/>
        </a:xfrm>
      </xdr:grpSpPr>
      <xdr:sp macro="" textlink="">
        <xdr:nvSpPr>
          <xdr:cNvPr id="1241" name="Rectangle: Rounded Corners 1240">
            <a:extLst>
              <a:ext uri="{FF2B5EF4-FFF2-40B4-BE49-F238E27FC236}">
                <a16:creationId xmlns:a16="http://schemas.microsoft.com/office/drawing/2014/main" id="{EB528F2E-0532-5D3C-A5D7-C50F3E222AED}"/>
              </a:ext>
            </a:extLst>
          </xdr:cNvPr>
          <xdr:cNvSpPr/>
        </xdr:nvSpPr>
        <xdr:spPr>
          <a:xfrm>
            <a:off x="4484531" y="1177401"/>
            <a:ext cx="1728007" cy="1512011"/>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243" name="Group 1242">
            <a:extLst>
              <a:ext uri="{FF2B5EF4-FFF2-40B4-BE49-F238E27FC236}">
                <a16:creationId xmlns:a16="http://schemas.microsoft.com/office/drawing/2014/main" id="{0405A198-8115-4555-1D32-9F1C50427B42}"/>
              </a:ext>
            </a:extLst>
          </xdr:cNvPr>
          <xdr:cNvGrpSpPr/>
        </xdr:nvGrpSpPr>
        <xdr:grpSpPr>
          <a:xfrm>
            <a:off x="4601472" y="1245025"/>
            <a:ext cx="1521740" cy="1435422"/>
            <a:chOff x="4592507" y="1227095"/>
            <a:chExt cx="1521740" cy="1435422"/>
          </a:xfrm>
        </xdr:grpSpPr>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4702541" y="1533746"/>
            <a:ext cx="1267954" cy="1128771"/>
          </xdr:xfrm>
          <a:graphic>
            <a:graphicData uri="http://schemas.openxmlformats.org/drawingml/2006/chart">
              <c:chart xmlns:c="http://schemas.openxmlformats.org/drawingml/2006/chart" xmlns:r="http://schemas.openxmlformats.org/officeDocument/2006/relationships" r:id="rId1"/>
            </a:graphicData>
          </a:graphic>
        </xdr:graphicFrame>
        <xdr:sp macro="" textlink="Processing!B10">
          <xdr:nvSpPr>
            <xdr:cNvPr id="22" name="TextBox 21">
              <a:extLst>
                <a:ext uri="{FF2B5EF4-FFF2-40B4-BE49-F238E27FC236}">
                  <a16:creationId xmlns:a16="http://schemas.microsoft.com/office/drawing/2014/main" id="{00000000-0008-0000-0000-000016000000}"/>
                </a:ext>
              </a:extLst>
            </xdr:cNvPr>
            <xdr:cNvSpPr txBox="1"/>
          </xdr:nvSpPr>
          <xdr:spPr>
            <a:xfrm>
              <a:off x="4898862" y="1876176"/>
              <a:ext cx="944880" cy="228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DCA1031-68AD-419B-B47A-F1A9D94910D2}" type="TxLink">
                <a:rPr lang="en-US" sz="1400" b="0" i="0" u="none" strike="noStrike">
                  <a:solidFill>
                    <a:srgbClr val="3FFFDA"/>
                  </a:solidFill>
                  <a:latin typeface="Calibri"/>
                  <a:cs typeface="Calibri"/>
                </a:rPr>
                <a:pPr algn="ctr"/>
                <a:t>10.47M</a:t>
              </a:fld>
              <a:endParaRPr lang="ru-RU" sz="1400" b="0">
                <a:solidFill>
                  <a:srgbClr val="3FFFDA"/>
                </a:solidFill>
              </a:endParaRPr>
            </a:p>
          </xdr:txBody>
        </xdr:sp>
        <xdr:sp macro="" textlink="Processing!A10">
          <xdr:nvSpPr>
            <xdr:cNvPr id="23" name="TextBox 22">
              <a:extLst>
                <a:ext uri="{FF2B5EF4-FFF2-40B4-BE49-F238E27FC236}">
                  <a16:creationId xmlns:a16="http://schemas.microsoft.com/office/drawing/2014/main" id="{00000000-0008-0000-0000-000017000000}"/>
                </a:ext>
              </a:extLst>
            </xdr:cNvPr>
            <xdr:cNvSpPr txBox="1"/>
          </xdr:nvSpPr>
          <xdr:spPr>
            <a:xfrm>
              <a:off x="4889899" y="2084795"/>
              <a:ext cx="944880" cy="228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C71B668-52E4-463C-801A-88F0DD15D8CC}" type="TxLink">
                <a:rPr lang="en-US" sz="1100" b="0" i="0" u="none" strike="noStrike">
                  <a:solidFill>
                    <a:schemeClr val="bg1">
                      <a:lumMod val="85000"/>
                    </a:schemeClr>
                  </a:solidFill>
                  <a:latin typeface="Calibri"/>
                  <a:cs typeface="Calibri"/>
                </a:rPr>
                <a:pPr algn="ctr"/>
                <a:t>Total</a:t>
              </a:fld>
              <a:endParaRPr lang="ru-RU" sz="1400" b="0">
                <a:solidFill>
                  <a:schemeClr val="bg1">
                    <a:lumMod val="85000"/>
                  </a:schemeClr>
                </a:solidFill>
              </a:endParaRPr>
            </a:p>
          </xdr:txBody>
        </xdr:sp>
        <xdr:sp macro="" textlink="Processing!A4">
          <xdr:nvSpPr>
            <xdr:cNvPr id="28" name="TextBox 27">
              <a:extLst>
                <a:ext uri="{FF2B5EF4-FFF2-40B4-BE49-F238E27FC236}">
                  <a16:creationId xmlns:a16="http://schemas.microsoft.com/office/drawing/2014/main" id="{00000000-0008-0000-0000-00001C000000}"/>
                </a:ext>
              </a:extLst>
            </xdr:cNvPr>
            <xdr:cNvSpPr txBox="1"/>
          </xdr:nvSpPr>
          <xdr:spPr>
            <a:xfrm>
              <a:off x="4592507" y="1227095"/>
              <a:ext cx="1521740" cy="538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61847F1-B316-4FBD-8DB5-9CE028DCF15C}" type="TxLink">
                <a:rPr lang="en-US" sz="1050" b="0" i="0" u="none" strike="noStrike">
                  <a:solidFill>
                    <a:schemeClr val="bg1"/>
                  </a:solidFill>
                  <a:latin typeface="Calibri"/>
                  <a:cs typeface="Calibri"/>
                </a:rPr>
                <a:pPr algn="ctr"/>
                <a:t>Weighted Pool
SOLANA</a:t>
              </a:fld>
              <a:endParaRPr lang="ru-RU" sz="1200" b="0">
                <a:solidFill>
                  <a:schemeClr val="bg1"/>
                </a:solidFill>
              </a:endParaRPr>
            </a:p>
          </xdr:txBody>
        </xdr:sp>
      </xdr:grpSp>
    </xdr:grpSp>
    <xdr:clientData/>
  </xdr:twoCellAnchor>
  <xdr:twoCellAnchor>
    <xdr:from>
      <xdr:col>9</xdr:col>
      <xdr:colOff>540792</xdr:colOff>
      <xdr:row>6</xdr:row>
      <xdr:rowOff>171992</xdr:rowOff>
    </xdr:from>
    <xdr:to>
      <xdr:col>12</xdr:col>
      <xdr:colOff>439999</xdr:colOff>
      <xdr:row>15</xdr:row>
      <xdr:rowOff>167108</xdr:rowOff>
    </xdr:to>
    <xdr:grpSp>
      <xdr:nvGrpSpPr>
        <xdr:cNvPr id="1249" name="Group 1248">
          <a:extLst>
            <a:ext uri="{FF2B5EF4-FFF2-40B4-BE49-F238E27FC236}">
              <a16:creationId xmlns:a16="http://schemas.microsoft.com/office/drawing/2014/main" id="{4957DEF6-580D-847A-48DC-569D4C37F031}"/>
            </a:ext>
          </a:extLst>
        </xdr:cNvPr>
        <xdr:cNvGrpSpPr/>
      </xdr:nvGrpSpPr>
      <xdr:grpSpPr>
        <a:xfrm>
          <a:off x="6043141" y="1314992"/>
          <a:ext cx="1733323" cy="1669744"/>
          <a:chOff x="6367119" y="1177401"/>
          <a:chExt cx="1728007" cy="1608763"/>
        </a:xfrm>
      </xdr:grpSpPr>
      <xdr:sp macro="" textlink="">
        <xdr:nvSpPr>
          <xdr:cNvPr id="1247" name="Rectangle: Rounded Corners 1246">
            <a:extLst>
              <a:ext uri="{FF2B5EF4-FFF2-40B4-BE49-F238E27FC236}">
                <a16:creationId xmlns:a16="http://schemas.microsoft.com/office/drawing/2014/main" id="{FB52E20B-71BC-4889-BDFF-30E178AD503F}"/>
              </a:ext>
            </a:extLst>
          </xdr:cNvPr>
          <xdr:cNvSpPr/>
        </xdr:nvSpPr>
        <xdr:spPr>
          <a:xfrm>
            <a:off x="6367119" y="1177401"/>
            <a:ext cx="1728007" cy="1512011"/>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246" name="Group 1245">
            <a:extLst>
              <a:ext uri="{FF2B5EF4-FFF2-40B4-BE49-F238E27FC236}">
                <a16:creationId xmlns:a16="http://schemas.microsoft.com/office/drawing/2014/main" id="{52BA8A09-A5AE-A29C-6646-4E36546D9D3B}"/>
              </a:ext>
            </a:extLst>
          </xdr:cNvPr>
          <xdr:cNvGrpSpPr/>
        </xdr:nvGrpSpPr>
        <xdr:grpSpPr>
          <a:xfrm>
            <a:off x="6396324" y="1236061"/>
            <a:ext cx="1673914" cy="1550103"/>
            <a:chOff x="6333569" y="1236061"/>
            <a:chExt cx="1673914" cy="1550103"/>
          </a:xfrm>
        </xdr:grpSpPr>
        <xdr:graphicFrame macro="">
          <xdr:nvGraphicFramePr>
            <xdr:cNvPr id="20" name="Chart 19">
              <a:extLst>
                <a:ext uri="{FF2B5EF4-FFF2-40B4-BE49-F238E27FC236}">
                  <a16:creationId xmlns:a16="http://schemas.microsoft.com/office/drawing/2014/main" id="{00000000-0008-0000-0000-000014000000}"/>
                </a:ext>
              </a:extLst>
            </xdr:cNvPr>
            <xdr:cNvGraphicFramePr>
              <a:graphicFrameLocks/>
            </xdr:cNvGraphicFramePr>
          </xdr:nvGraphicFramePr>
          <xdr:xfrm>
            <a:off x="6522490" y="1444098"/>
            <a:ext cx="1363980" cy="1342066"/>
          </xdr:xfrm>
          <a:graphic>
            <a:graphicData uri="http://schemas.openxmlformats.org/drawingml/2006/chart">
              <c:chart xmlns:c="http://schemas.openxmlformats.org/drawingml/2006/chart" xmlns:r="http://schemas.openxmlformats.org/officeDocument/2006/relationships" r:id="rId2"/>
            </a:graphicData>
          </a:graphic>
        </xdr:graphicFrame>
        <xdr:sp macro="" textlink="Processing!A10">
          <xdr:nvSpPr>
            <xdr:cNvPr id="24" name="TextBox 23">
              <a:extLst>
                <a:ext uri="{FF2B5EF4-FFF2-40B4-BE49-F238E27FC236}">
                  <a16:creationId xmlns:a16="http://schemas.microsoft.com/office/drawing/2014/main" id="{00000000-0008-0000-0000-000018000000}"/>
                </a:ext>
              </a:extLst>
            </xdr:cNvPr>
            <xdr:cNvSpPr txBox="1"/>
          </xdr:nvSpPr>
          <xdr:spPr>
            <a:xfrm>
              <a:off x="6749970" y="2057905"/>
              <a:ext cx="944880" cy="228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C71B668-52E4-463C-801A-88F0DD15D8CC}" type="TxLink">
                <a:rPr lang="en-US" sz="1100" b="0" i="0" u="none" strike="noStrike">
                  <a:solidFill>
                    <a:schemeClr val="bg1">
                      <a:lumMod val="85000"/>
                    </a:schemeClr>
                  </a:solidFill>
                  <a:latin typeface="Calibri"/>
                  <a:cs typeface="Calibri"/>
                </a:rPr>
                <a:pPr algn="ctr"/>
                <a:t>Total</a:t>
              </a:fld>
              <a:endParaRPr lang="ru-RU" sz="1400" b="0">
                <a:solidFill>
                  <a:schemeClr val="bg1">
                    <a:lumMod val="85000"/>
                  </a:schemeClr>
                </a:solidFill>
              </a:endParaRPr>
            </a:p>
          </xdr:txBody>
        </xdr:sp>
        <xdr:sp macro="" textlink="Processing!E8">
          <xdr:nvSpPr>
            <xdr:cNvPr id="26" name="TextBox 25">
              <a:extLst>
                <a:ext uri="{FF2B5EF4-FFF2-40B4-BE49-F238E27FC236}">
                  <a16:creationId xmlns:a16="http://schemas.microsoft.com/office/drawing/2014/main" id="{00000000-0008-0000-0000-00001A000000}"/>
                </a:ext>
              </a:extLst>
            </xdr:cNvPr>
            <xdr:cNvSpPr txBox="1"/>
          </xdr:nvSpPr>
          <xdr:spPr>
            <a:xfrm>
              <a:off x="6749970" y="1903076"/>
              <a:ext cx="944880" cy="228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E3088C3-51B6-4095-B639-1C9674CAD89C}" type="TxLink">
                <a:rPr lang="en-US" sz="1400" b="0" i="0" u="none" strike="noStrike">
                  <a:solidFill>
                    <a:srgbClr val="3FFFDA"/>
                  </a:solidFill>
                  <a:latin typeface="Calibri"/>
                  <a:ea typeface="+mn-ea"/>
                  <a:cs typeface="Calibri"/>
                </a:rPr>
                <a:pPr marL="0" indent="0" algn="ctr"/>
                <a:t>5.2M</a:t>
              </a:fld>
              <a:endParaRPr lang="ru-RU" sz="1400" b="0" i="0" u="none" strike="noStrike">
                <a:solidFill>
                  <a:srgbClr val="3FFFDA"/>
                </a:solidFill>
                <a:latin typeface="Calibri"/>
                <a:ea typeface="+mn-ea"/>
                <a:cs typeface="Calibri"/>
              </a:endParaRPr>
            </a:p>
          </xdr:txBody>
        </xdr:sp>
        <xdr:sp macro="" textlink="Processing!D4">
          <xdr:nvSpPr>
            <xdr:cNvPr id="29" name="TextBox 28">
              <a:extLst>
                <a:ext uri="{FF2B5EF4-FFF2-40B4-BE49-F238E27FC236}">
                  <a16:creationId xmlns:a16="http://schemas.microsoft.com/office/drawing/2014/main" id="{00000000-0008-0000-0000-00001D000000}"/>
                </a:ext>
              </a:extLst>
            </xdr:cNvPr>
            <xdr:cNvSpPr txBox="1"/>
          </xdr:nvSpPr>
          <xdr:spPr>
            <a:xfrm>
              <a:off x="6333569" y="1236061"/>
              <a:ext cx="1673914" cy="458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0F5D617-2FF0-4390-ABFB-690A73A71641}" type="TxLink">
                <a:rPr lang="en-US" sz="1050" b="0" i="0" u="none" strike="noStrike">
                  <a:solidFill>
                    <a:schemeClr val="bg1"/>
                  </a:solidFill>
                  <a:latin typeface="Calibri"/>
                  <a:cs typeface="Calibri"/>
                </a:rPr>
                <a:pPr algn="ctr"/>
                <a:t>Weighted Pool
ARBITRUM</a:t>
              </a:fld>
              <a:endParaRPr lang="ru-RU" sz="1100" b="0">
                <a:solidFill>
                  <a:schemeClr val="bg1"/>
                </a:solidFill>
              </a:endParaRPr>
            </a:p>
          </xdr:txBody>
        </xdr:sp>
      </xdr:grpSp>
    </xdr:grpSp>
    <xdr:clientData/>
  </xdr:twoCellAnchor>
  <xdr:twoCellAnchor>
    <xdr:from>
      <xdr:col>13</xdr:col>
      <xdr:colOff>29420</xdr:colOff>
      <xdr:row>6</xdr:row>
      <xdr:rowOff>163027</xdr:rowOff>
    </xdr:from>
    <xdr:to>
      <xdr:col>15</xdr:col>
      <xdr:colOff>538613</xdr:colOff>
      <xdr:row>16</xdr:row>
      <xdr:rowOff>7933</xdr:rowOff>
    </xdr:to>
    <xdr:grpSp>
      <xdr:nvGrpSpPr>
        <xdr:cNvPr id="1250" name="Group 1249">
          <a:extLst>
            <a:ext uri="{FF2B5EF4-FFF2-40B4-BE49-F238E27FC236}">
              <a16:creationId xmlns:a16="http://schemas.microsoft.com/office/drawing/2014/main" id="{00F438A0-1A78-2871-1731-D2CB6C0E5B19}"/>
            </a:ext>
          </a:extLst>
        </xdr:cNvPr>
        <xdr:cNvGrpSpPr/>
      </xdr:nvGrpSpPr>
      <xdr:grpSpPr>
        <a:xfrm>
          <a:off x="7977257" y="1306027"/>
          <a:ext cx="1731937" cy="1705604"/>
          <a:chOff x="8168641" y="1195330"/>
          <a:chExt cx="1728393" cy="1644623"/>
        </a:xfrm>
      </xdr:grpSpPr>
      <xdr:sp macro="" textlink="">
        <xdr:nvSpPr>
          <xdr:cNvPr id="1248" name="Rectangle: Rounded Corners 1247">
            <a:extLst>
              <a:ext uri="{FF2B5EF4-FFF2-40B4-BE49-F238E27FC236}">
                <a16:creationId xmlns:a16="http://schemas.microsoft.com/office/drawing/2014/main" id="{1A060399-113E-4CC2-A372-0E205EF69DB4}"/>
              </a:ext>
            </a:extLst>
          </xdr:cNvPr>
          <xdr:cNvSpPr/>
        </xdr:nvSpPr>
        <xdr:spPr>
          <a:xfrm>
            <a:off x="8169027" y="1195330"/>
            <a:ext cx="1728007" cy="1512011"/>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204" name="Group 1203">
            <a:extLst>
              <a:ext uri="{FF2B5EF4-FFF2-40B4-BE49-F238E27FC236}">
                <a16:creationId xmlns:a16="http://schemas.microsoft.com/office/drawing/2014/main" id="{F493E3C3-0D82-C971-32FD-3734D5A7E56F}"/>
              </a:ext>
            </a:extLst>
          </xdr:cNvPr>
          <xdr:cNvGrpSpPr/>
        </xdr:nvGrpSpPr>
        <xdr:grpSpPr>
          <a:xfrm>
            <a:off x="8168641" y="1262956"/>
            <a:ext cx="1673914" cy="1576997"/>
            <a:chOff x="5864708" y="672801"/>
            <a:chExt cx="1673914" cy="2214245"/>
          </a:xfrm>
        </xdr:grpSpPr>
        <xdr:graphicFrame macro="">
          <xdr:nvGraphicFramePr>
            <xdr:cNvPr id="21" name="Chart 20">
              <a:extLst>
                <a:ext uri="{FF2B5EF4-FFF2-40B4-BE49-F238E27FC236}">
                  <a16:creationId xmlns:a16="http://schemas.microsoft.com/office/drawing/2014/main" id="{00000000-0008-0000-0000-000015000000}"/>
                </a:ext>
              </a:extLst>
            </xdr:cNvPr>
            <xdr:cNvGraphicFramePr>
              <a:graphicFrameLocks/>
            </xdr:cNvGraphicFramePr>
          </xdr:nvGraphicFramePr>
          <xdr:xfrm>
            <a:off x="6008805" y="1002665"/>
            <a:ext cx="1363980" cy="1884381"/>
          </xdr:xfrm>
          <a:graphic>
            <a:graphicData uri="http://schemas.openxmlformats.org/drawingml/2006/chart">
              <c:chart xmlns:c="http://schemas.openxmlformats.org/drawingml/2006/chart" xmlns:r="http://schemas.openxmlformats.org/officeDocument/2006/relationships" r:id="rId3"/>
            </a:graphicData>
          </a:graphic>
        </xdr:graphicFrame>
        <xdr:sp macro="" textlink="Processing!A10">
          <xdr:nvSpPr>
            <xdr:cNvPr id="25" name="TextBox 24">
              <a:extLst>
                <a:ext uri="{FF2B5EF4-FFF2-40B4-BE49-F238E27FC236}">
                  <a16:creationId xmlns:a16="http://schemas.microsoft.com/office/drawing/2014/main" id="{00000000-0008-0000-0000-000019000000}"/>
                </a:ext>
              </a:extLst>
            </xdr:cNvPr>
            <xdr:cNvSpPr txBox="1"/>
          </xdr:nvSpPr>
          <xdr:spPr>
            <a:xfrm>
              <a:off x="6227320" y="1864502"/>
              <a:ext cx="944880" cy="320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C71B668-52E4-463C-801A-88F0DD15D8CC}" type="TxLink">
                <a:rPr lang="en-US" sz="1100" b="0" i="0" u="none" strike="noStrike">
                  <a:solidFill>
                    <a:schemeClr val="bg1">
                      <a:lumMod val="85000"/>
                    </a:schemeClr>
                  </a:solidFill>
                  <a:latin typeface="Calibri"/>
                  <a:cs typeface="Calibri"/>
                </a:rPr>
                <a:pPr algn="ctr"/>
                <a:t>Total</a:t>
              </a:fld>
              <a:endParaRPr lang="ru-RU" sz="1400" b="0">
                <a:solidFill>
                  <a:schemeClr val="bg1">
                    <a:lumMod val="85000"/>
                  </a:schemeClr>
                </a:solidFill>
              </a:endParaRPr>
            </a:p>
          </xdr:txBody>
        </xdr:sp>
        <xdr:sp macro="" textlink="Processing!H8">
          <xdr:nvSpPr>
            <xdr:cNvPr id="27" name="TextBox 26">
              <a:extLst>
                <a:ext uri="{FF2B5EF4-FFF2-40B4-BE49-F238E27FC236}">
                  <a16:creationId xmlns:a16="http://schemas.microsoft.com/office/drawing/2014/main" id="{00000000-0008-0000-0000-00001B000000}"/>
                </a:ext>
              </a:extLst>
            </xdr:cNvPr>
            <xdr:cNvSpPr txBox="1"/>
          </xdr:nvSpPr>
          <xdr:spPr>
            <a:xfrm>
              <a:off x="6227320" y="1647107"/>
              <a:ext cx="944880" cy="320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A16ADCE-0A0D-4E76-B159-57544CC73B16}" type="TxLink">
                <a:rPr lang="en-US" sz="1400" b="0" i="0" u="none" strike="noStrike">
                  <a:solidFill>
                    <a:srgbClr val="3FFFDA"/>
                  </a:solidFill>
                  <a:latin typeface="Calibri"/>
                  <a:ea typeface="+mn-ea"/>
                  <a:cs typeface="Calibri"/>
                </a:rPr>
                <a:pPr marL="0" indent="0" algn="ctr"/>
                <a:t>9.59M</a:t>
              </a:fld>
              <a:endParaRPr lang="ru-RU" sz="1400" b="0" i="0" u="none" strike="noStrike">
                <a:solidFill>
                  <a:srgbClr val="3FFFDA"/>
                </a:solidFill>
                <a:latin typeface="Calibri"/>
                <a:ea typeface="+mn-ea"/>
                <a:cs typeface="Calibri"/>
              </a:endParaRPr>
            </a:p>
          </xdr:txBody>
        </xdr:sp>
        <xdr:sp macro="" textlink="Processing!G4">
          <xdr:nvSpPr>
            <xdr:cNvPr id="30" name="TextBox 29">
              <a:extLst>
                <a:ext uri="{FF2B5EF4-FFF2-40B4-BE49-F238E27FC236}">
                  <a16:creationId xmlns:a16="http://schemas.microsoft.com/office/drawing/2014/main" id="{00000000-0008-0000-0000-00001E000000}"/>
                </a:ext>
              </a:extLst>
            </xdr:cNvPr>
            <xdr:cNvSpPr txBox="1"/>
          </xdr:nvSpPr>
          <xdr:spPr>
            <a:xfrm>
              <a:off x="5864708" y="672801"/>
              <a:ext cx="1673914" cy="769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EC641C7-C8D3-4AC4-BF4E-3AB503FE7324}" type="TxLink">
                <a:rPr lang="en-US" sz="1050" b="0" i="0" u="none" strike="noStrike">
                  <a:solidFill>
                    <a:schemeClr val="bg1"/>
                  </a:solidFill>
                  <a:latin typeface="Calibri"/>
                  <a:cs typeface="Calibri"/>
                </a:rPr>
                <a:pPr algn="ctr"/>
                <a:t>Weighted Pool
ETHEREUM</a:t>
              </a:fld>
              <a:endParaRPr lang="ru-RU" sz="1100" b="0">
                <a:solidFill>
                  <a:schemeClr val="bg1"/>
                </a:solidFill>
              </a:endParaRPr>
            </a:p>
          </xdr:txBody>
        </xdr:sp>
      </xdr:grpSp>
    </xdr:grpSp>
    <xdr:clientData/>
  </xdr:twoCellAnchor>
  <xdr:twoCellAnchor>
    <xdr:from>
      <xdr:col>16</xdr:col>
      <xdr:colOff>146345</xdr:colOff>
      <xdr:row>2</xdr:row>
      <xdr:rowOff>21782</xdr:rowOff>
    </xdr:from>
    <xdr:to>
      <xdr:col>21</xdr:col>
      <xdr:colOff>135202</xdr:colOff>
      <xdr:row>15</xdr:row>
      <xdr:rowOff>26423</xdr:rowOff>
    </xdr:to>
    <xdr:grpSp>
      <xdr:nvGrpSpPr>
        <xdr:cNvPr id="1252" name="Group 1251">
          <a:extLst>
            <a:ext uri="{FF2B5EF4-FFF2-40B4-BE49-F238E27FC236}">
              <a16:creationId xmlns:a16="http://schemas.microsoft.com/office/drawing/2014/main" id="{31EB35EE-A8C9-741E-BE16-CCA1A77B6C32}"/>
            </a:ext>
          </a:extLst>
        </xdr:cNvPr>
        <xdr:cNvGrpSpPr/>
      </xdr:nvGrpSpPr>
      <xdr:grpSpPr>
        <a:xfrm>
          <a:off x="9928298" y="420503"/>
          <a:ext cx="3045718" cy="2423548"/>
          <a:chOff x="10024719" y="558837"/>
          <a:chExt cx="3036857" cy="2335464"/>
        </a:xfrm>
      </xdr:grpSpPr>
      <xdr:sp macro="" textlink="">
        <xdr:nvSpPr>
          <xdr:cNvPr id="1251" name="Rectangle: Rounded Corners 1250">
            <a:extLst>
              <a:ext uri="{FF2B5EF4-FFF2-40B4-BE49-F238E27FC236}">
                <a16:creationId xmlns:a16="http://schemas.microsoft.com/office/drawing/2014/main" id="{AAE81D21-97EC-4FE9-8728-0F814B82CEA3}"/>
              </a:ext>
            </a:extLst>
          </xdr:cNvPr>
          <xdr:cNvSpPr/>
        </xdr:nvSpPr>
        <xdr:spPr>
          <a:xfrm>
            <a:off x="10024719" y="558837"/>
            <a:ext cx="3036857" cy="2058857"/>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199" name="Group 1198">
            <a:extLst>
              <a:ext uri="{FF2B5EF4-FFF2-40B4-BE49-F238E27FC236}">
                <a16:creationId xmlns:a16="http://schemas.microsoft.com/office/drawing/2014/main" id="{DC07BE72-FB3F-F223-CD0F-2C9BB86E6A02}"/>
              </a:ext>
            </a:extLst>
          </xdr:cNvPr>
          <xdr:cNvGrpSpPr/>
        </xdr:nvGrpSpPr>
        <xdr:grpSpPr>
          <a:xfrm>
            <a:off x="10335082" y="672801"/>
            <a:ext cx="2498674" cy="2221500"/>
            <a:chOff x="7807033" y="672801"/>
            <a:chExt cx="2498674" cy="2221500"/>
          </a:xfrm>
        </xdr:grpSpPr>
        <xdr:grpSp>
          <xdr:nvGrpSpPr>
            <xdr:cNvPr id="1198" name="Group 1197">
              <a:extLst>
                <a:ext uri="{FF2B5EF4-FFF2-40B4-BE49-F238E27FC236}">
                  <a16:creationId xmlns:a16="http://schemas.microsoft.com/office/drawing/2014/main" id="{FA2FFBB7-A03E-E56F-E231-F5636334095F}"/>
                </a:ext>
              </a:extLst>
            </xdr:cNvPr>
            <xdr:cNvGrpSpPr/>
          </xdr:nvGrpSpPr>
          <xdr:grpSpPr>
            <a:xfrm>
              <a:off x="7807033" y="672801"/>
              <a:ext cx="2498674" cy="2221500"/>
              <a:chOff x="7807033" y="672801"/>
              <a:chExt cx="2498674" cy="2221500"/>
            </a:xfrm>
          </xdr:grpSpPr>
          <xdr:grpSp>
            <xdr:nvGrpSpPr>
              <xdr:cNvPr id="6" name="Group 5">
                <a:extLst>
                  <a:ext uri="{FF2B5EF4-FFF2-40B4-BE49-F238E27FC236}">
                    <a16:creationId xmlns:a16="http://schemas.microsoft.com/office/drawing/2014/main" id="{00000000-0008-0000-0000-000006000000}"/>
                  </a:ext>
                </a:extLst>
              </xdr:cNvPr>
              <xdr:cNvGrpSpPr/>
            </xdr:nvGrpSpPr>
            <xdr:grpSpPr>
              <a:xfrm>
                <a:off x="7807033" y="775895"/>
                <a:ext cx="2498674" cy="2118406"/>
                <a:chOff x="7807033" y="754380"/>
                <a:chExt cx="2498674" cy="2157850"/>
              </a:xfrm>
            </xdr:grpSpPr>
            <xdr:grpSp>
              <xdr:nvGrpSpPr>
                <xdr:cNvPr id="36" name="Group 35">
                  <a:extLst>
                    <a:ext uri="{FF2B5EF4-FFF2-40B4-BE49-F238E27FC236}">
                      <a16:creationId xmlns:a16="http://schemas.microsoft.com/office/drawing/2014/main" id="{00000000-0008-0000-0000-000024000000}"/>
                    </a:ext>
                  </a:extLst>
                </xdr:cNvPr>
                <xdr:cNvGrpSpPr/>
              </xdr:nvGrpSpPr>
              <xdr:grpSpPr>
                <a:xfrm>
                  <a:off x="8240747" y="1010345"/>
                  <a:ext cx="1618488" cy="1618488"/>
                  <a:chOff x="5873729" y="2246997"/>
                  <a:chExt cx="3172409" cy="3172409"/>
                </a:xfrm>
              </xdr:grpSpPr>
              <xdr:sp macro="" textlink="">
                <xdr:nvSpPr>
                  <xdr:cNvPr id="37" name="Oval 36">
                    <a:extLst>
                      <a:ext uri="{FF2B5EF4-FFF2-40B4-BE49-F238E27FC236}">
                        <a16:creationId xmlns:a16="http://schemas.microsoft.com/office/drawing/2014/main" id="{00000000-0008-0000-0000-000025000000}"/>
                      </a:ext>
                    </a:extLst>
                  </xdr:cNvPr>
                  <xdr:cNvSpPr/>
                </xdr:nvSpPr>
                <xdr:spPr>
                  <a:xfrm>
                    <a:off x="5873729" y="2246997"/>
                    <a:ext cx="3172409" cy="3172409"/>
                  </a:xfrm>
                  <a:prstGeom prst="ellipse">
                    <a:avLst/>
                  </a:prstGeom>
                  <a:gradFill flip="none" rotWithShape="1">
                    <a:gsLst>
                      <a:gs pos="55000">
                        <a:srgbClr val="F9CA13"/>
                      </a:gs>
                      <a:gs pos="37000">
                        <a:srgbClr val="F9CA13">
                          <a:alpha val="0"/>
                        </a:srgb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38" name="Oval 37">
                    <a:extLst>
                      <a:ext uri="{FF2B5EF4-FFF2-40B4-BE49-F238E27FC236}">
                        <a16:creationId xmlns:a16="http://schemas.microsoft.com/office/drawing/2014/main" id="{00000000-0008-0000-0000-000026000000}"/>
                      </a:ext>
                    </a:extLst>
                  </xdr:cNvPr>
                  <xdr:cNvSpPr/>
                </xdr:nvSpPr>
                <xdr:spPr>
                  <a:xfrm>
                    <a:off x="5873729" y="2246997"/>
                    <a:ext cx="3172409" cy="3172409"/>
                  </a:xfrm>
                  <a:prstGeom prst="ellipse">
                    <a:avLst/>
                  </a:prstGeom>
                  <a:gradFill flip="none" rotWithShape="1">
                    <a:gsLst>
                      <a:gs pos="77000">
                        <a:srgbClr val="10EBCD"/>
                      </a:gs>
                      <a:gs pos="59000">
                        <a:srgbClr val="10EBCD">
                          <a:alpha val="0"/>
                        </a:srgbClr>
                      </a:gs>
                    </a:gsLst>
                    <a:path path="circle">
                      <a:fillToRect l="100000" b="100000"/>
                    </a:path>
                    <a:tileRect t="-100000" r="-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39" name="Oval 38">
                    <a:extLst>
                      <a:ext uri="{FF2B5EF4-FFF2-40B4-BE49-F238E27FC236}">
                        <a16:creationId xmlns:a16="http://schemas.microsoft.com/office/drawing/2014/main" id="{00000000-0008-0000-0000-000027000000}"/>
                      </a:ext>
                    </a:extLst>
                  </xdr:cNvPr>
                  <xdr:cNvSpPr/>
                </xdr:nvSpPr>
                <xdr:spPr>
                  <a:xfrm>
                    <a:off x="5873729" y="2246997"/>
                    <a:ext cx="3172409" cy="3172409"/>
                  </a:xfrm>
                  <a:prstGeom prst="ellipse">
                    <a:avLst/>
                  </a:prstGeom>
                  <a:gradFill flip="none" rotWithShape="1">
                    <a:gsLst>
                      <a:gs pos="80000">
                        <a:srgbClr val="F21650"/>
                      </a:gs>
                      <a:gs pos="65000">
                        <a:srgbClr val="F43E6F">
                          <a:alpha val="0"/>
                        </a:srgbClr>
                      </a:gs>
                    </a:gsLst>
                    <a:path path="circle">
                      <a:fillToRect t="100000" r="100000"/>
                    </a:path>
                    <a:tileRect l="-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0" name="Oval 39">
                    <a:extLst>
                      <a:ext uri="{FF2B5EF4-FFF2-40B4-BE49-F238E27FC236}">
                        <a16:creationId xmlns:a16="http://schemas.microsoft.com/office/drawing/2014/main" id="{00000000-0008-0000-0000-000028000000}"/>
                      </a:ext>
                    </a:extLst>
                  </xdr:cNvPr>
                  <xdr:cNvSpPr/>
                </xdr:nvSpPr>
                <xdr:spPr>
                  <a:xfrm>
                    <a:off x="5873729" y="2246997"/>
                    <a:ext cx="3172409" cy="3172409"/>
                  </a:xfrm>
                  <a:prstGeom prst="ellipse">
                    <a:avLst/>
                  </a:prstGeom>
                  <a:gradFill flip="none" rotWithShape="1">
                    <a:gsLst>
                      <a:gs pos="76000">
                        <a:srgbClr val="5B35D3"/>
                      </a:gs>
                      <a:gs pos="53000">
                        <a:srgbClr val="7353D9">
                          <a:alpha val="0"/>
                        </a:srgbClr>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sp macro="" textlink="">
              <xdr:nvSpPr>
                <xdr:cNvPr id="35" name="Oval 34">
                  <a:extLst>
                    <a:ext uri="{FF2B5EF4-FFF2-40B4-BE49-F238E27FC236}">
                      <a16:creationId xmlns:a16="http://schemas.microsoft.com/office/drawing/2014/main" id="{00000000-0008-0000-0000-000023000000}"/>
                    </a:ext>
                  </a:extLst>
                </xdr:cNvPr>
                <xdr:cNvSpPr/>
              </xdr:nvSpPr>
              <xdr:spPr>
                <a:xfrm>
                  <a:off x="8408387" y="1200845"/>
                  <a:ext cx="1280160" cy="1280160"/>
                </a:xfrm>
                <a:prstGeom prst="ellipse">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 name="Isosceles Triangle 1">
                  <a:extLst>
                    <a:ext uri="{FF2B5EF4-FFF2-40B4-BE49-F238E27FC236}">
                      <a16:creationId xmlns:a16="http://schemas.microsoft.com/office/drawing/2014/main" id="{00000000-0008-0000-0000-000002000000}"/>
                    </a:ext>
                  </a:extLst>
                </xdr:cNvPr>
                <xdr:cNvSpPr/>
              </xdr:nvSpPr>
              <xdr:spPr>
                <a:xfrm>
                  <a:off x="7807033" y="1806673"/>
                  <a:ext cx="2498674" cy="824403"/>
                </a:xfrm>
                <a:prstGeom prst="triangle">
                  <a:avLst>
                    <a:gd name="adj" fmla="val 49631"/>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4" name="Oval 3">
                  <a:extLst>
                    <a:ext uri="{FF2B5EF4-FFF2-40B4-BE49-F238E27FC236}">
                      <a16:creationId xmlns:a16="http://schemas.microsoft.com/office/drawing/2014/main" id="{00000000-0008-0000-0000-000004000000}"/>
                    </a:ext>
                  </a:extLst>
                </xdr:cNvPr>
                <xdr:cNvSpPr/>
              </xdr:nvSpPr>
              <xdr:spPr>
                <a:xfrm>
                  <a:off x="8343900" y="2125980"/>
                  <a:ext cx="155448" cy="155448"/>
                </a:xfrm>
                <a:prstGeom prst="ellipse">
                  <a:avLst/>
                </a:prstGeom>
                <a:solidFill>
                  <a:srgbClr val="10EBC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5" name="Oval 4">
                  <a:extLst>
                    <a:ext uri="{FF2B5EF4-FFF2-40B4-BE49-F238E27FC236}">
                      <a16:creationId xmlns:a16="http://schemas.microsoft.com/office/drawing/2014/main" id="{00000000-0008-0000-0000-000005000000}"/>
                    </a:ext>
                  </a:extLst>
                </xdr:cNvPr>
                <xdr:cNvSpPr/>
              </xdr:nvSpPr>
              <xdr:spPr>
                <a:xfrm>
                  <a:off x="9593580" y="2133600"/>
                  <a:ext cx="155448" cy="155448"/>
                </a:xfrm>
                <a:prstGeom prst="ellipse">
                  <a:avLst/>
                </a:prstGeom>
                <a:solidFill>
                  <a:srgbClr val="16142A"/>
                </a:solidFill>
                <a:ln>
                  <a:solidFill>
                    <a:srgbClr val="3F229A">
                      <a:alpha val="46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aphicFrame macro="">
              <xdr:nvGraphicFramePr>
                <xdr:cNvPr id="32" name="Chart 31">
                  <a:extLst>
                    <a:ext uri="{FF2B5EF4-FFF2-40B4-BE49-F238E27FC236}">
                      <a16:creationId xmlns:a16="http://schemas.microsoft.com/office/drawing/2014/main" id="{00000000-0008-0000-0000-000020000000}"/>
                    </a:ext>
                  </a:extLst>
                </xdr:cNvPr>
                <xdr:cNvGraphicFramePr>
                  <a:graphicFrameLocks/>
                </xdr:cNvGraphicFramePr>
              </xdr:nvGraphicFramePr>
              <xdr:xfrm>
                <a:off x="7816695" y="754380"/>
                <a:ext cx="2463544" cy="2157850"/>
              </xdr:xfrm>
              <a:graphic>
                <a:graphicData uri="http://schemas.openxmlformats.org/drawingml/2006/chart">
                  <c:chart xmlns:c="http://schemas.openxmlformats.org/drawingml/2006/chart" xmlns:r="http://schemas.openxmlformats.org/officeDocument/2006/relationships" r:id="rId4"/>
                </a:graphicData>
              </a:graphic>
            </xdr:graphicFrame>
          </xdr:grpSp>
          <xdr:sp macro="" textlink="Processing!J1">
            <xdr:nvSpPr>
              <xdr:cNvPr id="34" name="TextBox 33">
                <a:extLst>
                  <a:ext uri="{FF2B5EF4-FFF2-40B4-BE49-F238E27FC236}">
                    <a16:creationId xmlns:a16="http://schemas.microsoft.com/office/drawing/2014/main" id="{00000000-0008-0000-0000-000022000000}"/>
                  </a:ext>
                </a:extLst>
              </xdr:cNvPr>
              <xdr:cNvSpPr txBox="1"/>
            </xdr:nvSpPr>
            <xdr:spPr>
              <a:xfrm>
                <a:off x="8211510" y="672801"/>
                <a:ext cx="1673914" cy="446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D38380B-0A81-456B-A63C-117297F87F2F}" type="TxLink">
                  <a:rPr lang="en-US" sz="1100" b="0" i="0" u="none" strike="noStrike">
                    <a:solidFill>
                      <a:schemeClr val="bg1"/>
                    </a:solidFill>
                    <a:latin typeface="Calibri"/>
                    <a:cs typeface="Calibri"/>
                  </a:rPr>
                  <a:pPr algn="ctr"/>
                  <a:t>Fear &amp; Greed Index</a:t>
                </a:fld>
                <a:endParaRPr lang="ru-RU" sz="1100" b="0">
                  <a:solidFill>
                    <a:schemeClr val="bg1"/>
                  </a:solidFill>
                </a:endParaRPr>
              </a:p>
            </xdr:txBody>
          </xdr:sp>
        </xdr:grpSp>
        <xdr:sp macro="" textlink="Processing!J2">
          <xdr:nvSpPr>
            <xdr:cNvPr id="13" name="TextBox 12">
              <a:extLst>
                <a:ext uri="{FF2B5EF4-FFF2-40B4-BE49-F238E27FC236}">
                  <a16:creationId xmlns:a16="http://schemas.microsoft.com/office/drawing/2014/main" id="{00000000-0008-0000-0000-00000D000000}"/>
                </a:ext>
              </a:extLst>
            </xdr:cNvPr>
            <xdr:cNvSpPr txBox="1"/>
          </xdr:nvSpPr>
          <xdr:spPr>
            <a:xfrm>
              <a:off x="8597140" y="1640987"/>
              <a:ext cx="944880" cy="566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3ADD462-C05A-4C14-AADD-BD0D93CC318A}" type="TxLink">
                <a:rPr lang="en-US" sz="2400" b="0" i="0" u="none" strike="noStrike">
                  <a:solidFill>
                    <a:srgbClr val="3FFFDA"/>
                  </a:solidFill>
                  <a:latin typeface="Calibri"/>
                  <a:ea typeface="+mn-ea"/>
                  <a:cs typeface="Calibri"/>
                </a:rPr>
                <a:pPr marL="0" indent="0" algn="ctr"/>
                <a:t>29%</a:t>
              </a:fld>
              <a:endParaRPr lang="ru-RU" sz="3200" b="0" i="0" u="none" strike="noStrike">
                <a:solidFill>
                  <a:srgbClr val="3FFFDA"/>
                </a:solidFill>
                <a:latin typeface="Calibri"/>
                <a:ea typeface="+mn-ea"/>
                <a:cs typeface="Calibri"/>
              </a:endParaRPr>
            </a:p>
          </xdr:txBody>
        </xdr:sp>
      </xdr:grpSp>
    </xdr:grpSp>
    <xdr:clientData/>
  </xdr:twoCellAnchor>
  <xdr:twoCellAnchor>
    <xdr:from>
      <xdr:col>3</xdr:col>
      <xdr:colOff>460846</xdr:colOff>
      <xdr:row>30</xdr:row>
      <xdr:rowOff>118208</xdr:rowOff>
    </xdr:from>
    <xdr:to>
      <xdr:col>9</xdr:col>
      <xdr:colOff>478465</xdr:colOff>
      <xdr:row>39</xdr:row>
      <xdr:rowOff>142075</xdr:rowOff>
    </xdr:to>
    <xdr:grpSp>
      <xdr:nvGrpSpPr>
        <xdr:cNvPr id="1260" name="Group 1259">
          <a:extLst>
            <a:ext uri="{FF2B5EF4-FFF2-40B4-BE49-F238E27FC236}">
              <a16:creationId xmlns:a16="http://schemas.microsoft.com/office/drawing/2014/main" id="{92FDF5AD-00EB-1CA9-89AF-6E925F6F7F37}"/>
            </a:ext>
          </a:extLst>
        </xdr:cNvPr>
        <xdr:cNvGrpSpPr/>
      </xdr:nvGrpSpPr>
      <xdr:grpSpPr>
        <a:xfrm>
          <a:off x="2294962" y="5726882"/>
          <a:ext cx="3685852" cy="1698495"/>
          <a:chOff x="2521262" y="5650793"/>
          <a:chExt cx="3574738" cy="1637514"/>
        </a:xfrm>
      </xdr:grpSpPr>
      <xdr:sp macro="" textlink="">
        <xdr:nvSpPr>
          <xdr:cNvPr id="1258" name="Rectangle: Rounded Corners 1257">
            <a:extLst>
              <a:ext uri="{FF2B5EF4-FFF2-40B4-BE49-F238E27FC236}">
                <a16:creationId xmlns:a16="http://schemas.microsoft.com/office/drawing/2014/main" id="{636AFA17-5F22-468F-893A-4F28BA225679}"/>
              </a:ext>
            </a:extLst>
          </xdr:cNvPr>
          <xdr:cNvSpPr/>
        </xdr:nvSpPr>
        <xdr:spPr>
          <a:xfrm>
            <a:off x="2521262" y="5650793"/>
            <a:ext cx="3574738" cy="1637514"/>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211" name="Group 1210">
            <a:extLst>
              <a:ext uri="{FF2B5EF4-FFF2-40B4-BE49-F238E27FC236}">
                <a16:creationId xmlns:a16="http://schemas.microsoft.com/office/drawing/2014/main" id="{FC5B5620-AD23-0DA7-998B-A1806D93E337}"/>
              </a:ext>
            </a:extLst>
          </xdr:cNvPr>
          <xdr:cNvGrpSpPr/>
        </xdr:nvGrpSpPr>
        <xdr:grpSpPr>
          <a:xfrm>
            <a:off x="2672580" y="5700204"/>
            <a:ext cx="3409156" cy="1529297"/>
            <a:chOff x="834817" y="5601596"/>
            <a:chExt cx="3253845" cy="1529297"/>
          </a:xfrm>
        </xdr:grpSpPr>
        <xdr:grpSp>
          <xdr:nvGrpSpPr>
            <xdr:cNvPr id="1210" name="Group 1209">
              <a:extLst>
                <a:ext uri="{FF2B5EF4-FFF2-40B4-BE49-F238E27FC236}">
                  <a16:creationId xmlns:a16="http://schemas.microsoft.com/office/drawing/2014/main" id="{01228D6F-AE65-4177-E7ED-0B907CDBE92A}"/>
                </a:ext>
              </a:extLst>
            </xdr:cNvPr>
            <xdr:cNvGrpSpPr/>
          </xdr:nvGrpSpPr>
          <xdr:grpSpPr>
            <a:xfrm>
              <a:off x="834817" y="5601596"/>
              <a:ext cx="3253845" cy="1510553"/>
              <a:chOff x="834817" y="5601596"/>
              <a:chExt cx="3253845" cy="1510553"/>
            </a:xfrm>
          </xdr:grpSpPr>
          <xdr:grpSp>
            <xdr:nvGrpSpPr>
              <xdr:cNvPr id="44" name="Group 43">
                <a:extLst>
                  <a:ext uri="{FF2B5EF4-FFF2-40B4-BE49-F238E27FC236}">
                    <a16:creationId xmlns:a16="http://schemas.microsoft.com/office/drawing/2014/main" id="{00000000-0008-0000-0000-00002C000000}"/>
                  </a:ext>
                </a:extLst>
              </xdr:cNvPr>
              <xdr:cNvGrpSpPr/>
            </xdr:nvGrpSpPr>
            <xdr:grpSpPr>
              <a:xfrm>
                <a:off x="834817" y="5601596"/>
                <a:ext cx="1691745" cy="1510553"/>
                <a:chOff x="834656" y="5710668"/>
                <a:chExt cx="1730006" cy="1574052"/>
              </a:xfrm>
            </xdr:grpSpPr>
            <xdr:graphicFrame macro="">
              <xdr:nvGraphicFramePr>
                <xdr:cNvPr id="43" name="Chart 42">
                  <a:extLst>
                    <a:ext uri="{FF2B5EF4-FFF2-40B4-BE49-F238E27FC236}">
                      <a16:creationId xmlns:a16="http://schemas.microsoft.com/office/drawing/2014/main" id="{00000000-0008-0000-0000-00002B000000}"/>
                    </a:ext>
                  </a:extLst>
                </xdr:cNvPr>
                <xdr:cNvGraphicFramePr>
                  <a:graphicFrameLocks/>
                </xdr:cNvGraphicFramePr>
              </xdr:nvGraphicFramePr>
              <xdr:xfrm>
                <a:off x="842010" y="5710668"/>
                <a:ext cx="1722652" cy="1574052"/>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42" name="Oval 41">
                  <a:extLst>
                    <a:ext uri="{FF2B5EF4-FFF2-40B4-BE49-F238E27FC236}">
                      <a16:creationId xmlns:a16="http://schemas.microsoft.com/office/drawing/2014/main" id="{00000000-0008-0000-0000-00002A000000}"/>
                    </a:ext>
                  </a:extLst>
                </xdr:cNvPr>
                <xdr:cNvSpPr/>
              </xdr:nvSpPr>
              <xdr:spPr>
                <a:xfrm>
                  <a:off x="1063256" y="5857614"/>
                  <a:ext cx="1280160" cy="1280160"/>
                </a:xfrm>
                <a:prstGeom prst="ellipse">
                  <a:avLst/>
                </a:prstGeom>
                <a:gradFill>
                  <a:gsLst>
                    <a:gs pos="0">
                      <a:srgbClr val="16142A">
                        <a:alpha val="66000"/>
                      </a:srgbClr>
                    </a:gs>
                    <a:gs pos="58000">
                      <a:srgbClr val="16142A"/>
                    </a:gs>
                    <a:gs pos="74000">
                      <a:srgbClr val="16142A">
                        <a:alpha val="0"/>
                      </a:srgbClr>
                    </a:gs>
                  </a:gsLst>
                  <a:path path="circle">
                    <a:fillToRect l="50000" t="50000" r="50000" b="5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aphicFrame macro="">
              <xdr:nvGraphicFramePr>
                <xdr:cNvPr id="41" name="Chart 40">
                  <a:extLst>
                    <a:ext uri="{FF2B5EF4-FFF2-40B4-BE49-F238E27FC236}">
                      <a16:creationId xmlns:a16="http://schemas.microsoft.com/office/drawing/2014/main" id="{00000000-0008-0000-0000-000029000000}"/>
                    </a:ext>
                  </a:extLst>
                </xdr:cNvPr>
                <xdr:cNvGraphicFramePr>
                  <a:graphicFrameLocks/>
                </xdr:cNvGraphicFramePr>
              </xdr:nvGraphicFramePr>
              <xdr:xfrm>
                <a:off x="834656" y="5750934"/>
                <a:ext cx="1661160" cy="1417320"/>
              </xdr:xfrm>
              <a:graphic>
                <a:graphicData uri="http://schemas.openxmlformats.org/drawingml/2006/chart">
                  <c:chart xmlns:c="http://schemas.openxmlformats.org/drawingml/2006/chart" xmlns:r="http://schemas.openxmlformats.org/officeDocument/2006/relationships" r:id="rId6"/>
                </a:graphicData>
              </a:graphic>
            </xdr:graphicFrame>
          </xdr:grpSp>
          <xdr:grpSp>
            <xdr:nvGrpSpPr>
              <xdr:cNvPr id="45" name="Group 44">
                <a:extLst>
                  <a:ext uri="{FF2B5EF4-FFF2-40B4-BE49-F238E27FC236}">
                    <a16:creationId xmlns:a16="http://schemas.microsoft.com/office/drawing/2014/main" id="{00000000-0008-0000-0000-00002D000000}"/>
                  </a:ext>
                </a:extLst>
              </xdr:cNvPr>
              <xdr:cNvGrpSpPr/>
            </xdr:nvGrpSpPr>
            <xdr:grpSpPr>
              <a:xfrm>
                <a:off x="2396917" y="5601596"/>
                <a:ext cx="1691745" cy="1510553"/>
                <a:chOff x="834656" y="5710668"/>
                <a:chExt cx="1730006" cy="1574052"/>
              </a:xfrm>
            </xdr:grpSpPr>
            <xdr:graphicFrame macro="">
              <xdr:nvGraphicFramePr>
                <xdr:cNvPr id="46" name="Chart 45">
                  <a:extLst>
                    <a:ext uri="{FF2B5EF4-FFF2-40B4-BE49-F238E27FC236}">
                      <a16:creationId xmlns:a16="http://schemas.microsoft.com/office/drawing/2014/main" id="{00000000-0008-0000-0000-00002E000000}"/>
                    </a:ext>
                  </a:extLst>
                </xdr:cNvPr>
                <xdr:cNvGraphicFramePr>
                  <a:graphicFrameLocks/>
                </xdr:cNvGraphicFramePr>
              </xdr:nvGraphicFramePr>
              <xdr:xfrm>
                <a:off x="842010" y="5710668"/>
                <a:ext cx="1722652" cy="1574052"/>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47" name="Oval 46">
                  <a:extLst>
                    <a:ext uri="{FF2B5EF4-FFF2-40B4-BE49-F238E27FC236}">
                      <a16:creationId xmlns:a16="http://schemas.microsoft.com/office/drawing/2014/main" id="{00000000-0008-0000-0000-00002F000000}"/>
                    </a:ext>
                  </a:extLst>
                </xdr:cNvPr>
                <xdr:cNvSpPr/>
              </xdr:nvSpPr>
              <xdr:spPr>
                <a:xfrm>
                  <a:off x="1063256" y="5857614"/>
                  <a:ext cx="1280160" cy="1280160"/>
                </a:xfrm>
                <a:prstGeom prst="ellipse">
                  <a:avLst/>
                </a:prstGeom>
                <a:gradFill>
                  <a:gsLst>
                    <a:gs pos="0">
                      <a:srgbClr val="16142A">
                        <a:alpha val="85000"/>
                      </a:srgbClr>
                    </a:gs>
                    <a:gs pos="58000">
                      <a:srgbClr val="16142A"/>
                    </a:gs>
                    <a:gs pos="74000">
                      <a:srgbClr val="16142A">
                        <a:alpha val="0"/>
                      </a:srgbClr>
                    </a:gs>
                  </a:gsLst>
                  <a:path path="circle">
                    <a:fillToRect l="50000" t="50000" r="50000" b="50000"/>
                  </a:path>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aphicFrame macro="">
              <xdr:nvGraphicFramePr>
                <xdr:cNvPr id="48" name="Chart 47">
                  <a:extLst>
                    <a:ext uri="{FF2B5EF4-FFF2-40B4-BE49-F238E27FC236}">
                      <a16:creationId xmlns:a16="http://schemas.microsoft.com/office/drawing/2014/main" id="{00000000-0008-0000-0000-000030000000}"/>
                    </a:ext>
                  </a:extLst>
                </xdr:cNvPr>
                <xdr:cNvGraphicFramePr>
                  <a:graphicFrameLocks/>
                </xdr:cNvGraphicFramePr>
              </xdr:nvGraphicFramePr>
              <xdr:xfrm>
                <a:off x="834656" y="5750934"/>
                <a:ext cx="1661160" cy="1417320"/>
              </xdr:xfrm>
              <a:graphic>
                <a:graphicData uri="http://schemas.openxmlformats.org/drawingml/2006/chart">
                  <c:chart xmlns:c="http://schemas.openxmlformats.org/drawingml/2006/chart" xmlns:r="http://schemas.openxmlformats.org/officeDocument/2006/relationships" r:id="rId8"/>
                </a:graphicData>
              </a:graphic>
            </xdr:graphicFrame>
          </xdr:grpSp>
          <xdr:sp macro="" textlink="Processing!AC11">
            <xdr:nvSpPr>
              <xdr:cNvPr id="1148" name="TextBox 1147">
                <a:extLst>
                  <a:ext uri="{FF2B5EF4-FFF2-40B4-BE49-F238E27FC236}">
                    <a16:creationId xmlns:a16="http://schemas.microsoft.com/office/drawing/2014/main" id="{00000000-0008-0000-0000-00007C040000}"/>
                  </a:ext>
                </a:extLst>
              </xdr:cNvPr>
              <xdr:cNvSpPr txBox="1"/>
            </xdr:nvSpPr>
            <xdr:spPr>
              <a:xfrm>
                <a:off x="1916240" y="5650704"/>
                <a:ext cx="1108841" cy="311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23CA745-2C00-4664-BC11-706C7931D387}" type="TxLink">
                  <a:rPr lang="en-US" sz="1200" b="0" i="0" u="none" strike="noStrike">
                    <a:solidFill>
                      <a:schemeClr val="bg1"/>
                    </a:solidFill>
                    <a:latin typeface="Calibri"/>
                    <a:cs typeface="Calibri"/>
                  </a:rPr>
                  <a:pPr algn="ctr"/>
                  <a:t>Pools</a:t>
                </a:fld>
                <a:endParaRPr lang="ru-RU" sz="1400" b="1">
                  <a:solidFill>
                    <a:schemeClr val="bg1"/>
                  </a:solidFill>
                </a:endParaRPr>
              </a:p>
            </xdr:txBody>
          </xdr:sp>
        </xdr:grpSp>
        <xdr:sp macro="" textlink="Processing!AB12">
          <xdr:nvSpPr>
            <xdr:cNvPr id="1149" name="TextBox 1148">
              <a:extLst>
                <a:ext uri="{FF2B5EF4-FFF2-40B4-BE49-F238E27FC236}">
                  <a16:creationId xmlns:a16="http://schemas.microsoft.com/office/drawing/2014/main" id="{00000000-0008-0000-0000-00007D040000}"/>
                </a:ext>
              </a:extLst>
            </xdr:cNvPr>
            <xdr:cNvSpPr txBox="1"/>
          </xdr:nvSpPr>
          <xdr:spPr>
            <a:xfrm>
              <a:off x="1916240" y="6819602"/>
              <a:ext cx="1108841" cy="311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2DBB083-653A-48C2-A62D-DDD3CF999B6D}" type="TxLink">
                <a:rPr lang="en-US" sz="1000" b="0" i="0" u="none" strike="noStrike">
                  <a:solidFill>
                    <a:schemeClr val="bg1">
                      <a:lumMod val="65000"/>
                    </a:schemeClr>
                  </a:solidFill>
                  <a:latin typeface="Calibri"/>
                  <a:cs typeface="Calibri"/>
                </a:rPr>
                <a:pPr algn="ctr"/>
                <a:t>Distribution</a:t>
              </a:fld>
              <a:endParaRPr lang="ru-RU" sz="1050" b="1">
                <a:solidFill>
                  <a:schemeClr val="bg1">
                    <a:lumMod val="65000"/>
                  </a:schemeClr>
                </a:solidFill>
              </a:endParaRPr>
            </a:p>
          </xdr:txBody>
        </xdr:sp>
      </xdr:grpSp>
    </xdr:grpSp>
    <xdr:clientData/>
  </xdr:twoCellAnchor>
  <xdr:twoCellAnchor>
    <xdr:from>
      <xdr:col>21</xdr:col>
      <xdr:colOff>406322</xdr:colOff>
      <xdr:row>15</xdr:row>
      <xdr:rowOff>118203</xdr:rowOff>
    </xdr:from>
    <xdr:to>
      <xdr:col>26</xdr:col>
      <xdr:colOff>603141</xdr:colOff>
      <xdr:row>27</xdr:row>
      <xdr:rowOff>72545</xdr:rowOff>
    </xdr:to>
    <xdr:grpSp>
      <xdr:nvGrpSpPr>
        <xdr:cNvPr id="1271" name="Group 1270">
          <a:extLst>
            <a:ext uri="{FF2B5EF4-FFF2-40B4-BE49-F238E27FC236}">
              <a16:creationId xmlns:a16="http://schemas.microsoft.com/office/drawing/2014/main" id="{97312383-49E0-B14E-AB77-91E0AF73B20E}"/>
            </a:ext>
          </a:extLst>
        </xdr:cNvPr>
        <xdr:cNvGrpSpPr/>
      </xdr:nvGrpSpPr>
      <xdr:grpSpPr>
        <a:xfrm>
          <a:off x="13245136" y="2935831"/>
          <a:ext cx="3253679" cy="2187179"/>
          <a:chOff x="13216154" y="2934483"/>
          <a:chExt cx="3243046" cy="2578811"/>
        </a:xfrm>
      </xdr:grpSpPr>
      <xdr:sp macro="" textlink="">
        <xdr:nvSpPr>
          <xdr:cNvPr id="1268" name="Rectangle: Rounded Corners 1267">
            <a:extLst>
              <a:ext uri="{FF2B5EF4-FFF2-40B4-BE49-F238E27FC236}">
                <a16:creationId xmlns:a16="http://schemas.microsoft.com/office/drawing/2014/main" id="{33EECE62-F5CF-4E0B-9C14-49884397D7B5}"/>
              </a:ext>
            </a:extLst>
          </xdr:cNvPr>
          <xdr:cNvSpPr/>
        </xdr:nvSpPr>
        <xdr:spPr>
          <a:xfrm>
            <a:off x="13216154" y="2934483"/>
            <a:ext cx="3243046" cy="2578811"/>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196" name="Group 1195">
            <a:extLst>
              <a:ext uri="{FF2B5EF4-FFF2-40B4-BE49-F238E27FC236}">
                <a16:creationId xmlns:a16="http://schemas.microsoft.com/office/drawing/2014/main" id="{058C01C6-8FFB-EA74-1A5C-A853E9BB96FC}"/>
              </a:ext>
            </a:extLst>
          </xdr:cNvPr>
          <xdr:cNvGrpSpPr/>
        </xdr:nvGrpSpPr>
        <xdr:grpSpPr>
          <a:xfrm>
            <a:off x="13374615" y="3065521"/>
            <a:ext cx="2959079" cy="2277443"/>
            <a:chOff x="10493684" y="2595281"/>
            <a:chExt cx="3545981" cy="2510637"/>
          </a:xfrm>
        </xdr:grpSpPr>
        <xdr:grpSp>
          <xdr:nvGrpSpPr>
            <xdr:cNvPr id="1106" name="Group 1105">
              <a:extLst>
                <a:ext uri="{FF2B5EF4-FFF2-40B4-BE49-F238E27FC236}">
                  <a16:creationId xmlns:a16="http://schemas.microsoft.com/office/drawing/2014/main" id="{00000000-0008-0000-0000-000052040000}"/>
                </a:ext>
              </a:extLst>
            </xdr:cNvPr>
            <xdr:cNvGrpSpPr/>
          </xdr:nvGrpSpPr>
          <xdr:grpSpPr>
            <a:xfrm>
              <a:off x="12067741" y="3210889"/>
              <a:ext cx="1971924" cy="1895029"/>
              <a:chOff x="12067741" y="5528437"/>
              <a:chExt cx="1971924" cy="1921579"/>
            </a:xfrm>
          </xdr:grpSpPr>
          <xdr:sp macro="" textlink="">
            <xdr:nvSpPr>
              <xdr:cNvPr id="1107" name="TextBox 1106">
                <a:extLst>
                  <a:ext uri="{FF2B5EF4-FFF2-40B4-BE49-F238E27FC236}">
                    <a16:creationId xmlns:a16="http://schemas.microsoft.com/office/drawing/2014/main" id="{00000000-0008-0000-0000-000053040000}"/>
                  </a:ext>
                </a:extLst>
              </xdr:cNvPr>
              <xdr:cNvSpPr txBox="1"/>
            </xdr:nvSpPr>
            <xdr:spPr>
              <a:xfrm>
                <a:off x="13266426" y="6860346"/>
                <a:ext cx="315270" cy="256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1</a:t>
                </a:r>
              </a:p>
            </xdr:txBody>
          </xdr:sp>
          <xdr:sp macro="" textlink="">
            <xdr:nvSpPr>
              <xdr:cNvPr id="1108" name="TextBox 1107">
                <a:extLst>
                  <a:ext uri="{FF2B5EF4-FFF2-40B4-BE49-F238E27FC236}">
                    <a16:creationId xmlns:a16="http://schemas.microsoft.com/office/drawing/2014/main" id="{00000000-0008-0000-0000-000054040000}"/>
                  </a:ext>
                </a:extLst>
              </xdr:cNvPr>
              <xdr:cNvSpPr txBox="1"/>
            </xdr:nvSpPr>
            <xdr:spPr>
              <a:xfrm>
                <a:off x="12963970" y="6955302"/>
                <a:ext cx="315270" cy="257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2</a:t>
                </a:r>
              </a:p>
            </xdr:txBody>
          </xdr:sp>
          <xdr:sp macro="" textlink="">
            <xdr:nvSpPr>
              <xdr:cNvPr id="1109" name="TextBox 1108">
                <a:extLst>
                  <a:ext uri="{FF2B5EF4-FFF2-40B4-BE49-F238E27FC236}">
                    <a16:creationId xmlns:a16="http://schemas.microsoft.com/office/drawing/2014/main" id="{00000000-0008-0000-0000-000055040000}"/>
                  </a:ext>
                </a:extLst>
              </xdr:cNvPr>
              <xdr:cNvSpPr txBox="1"/>
            </xdr:nvSpPr>
            <xdr:spPr>
              <a:xfrm>
                <a:off x="12674996" y="7026812"/>
                <a:ext cx="315270" cy="257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3</a:t>
                </a:r>
              </a:p>
            </xdr:txBody>
          </xdr:sp>
          <xdr:sp macro="" textlink="">
            <xdr:nvSpPr>
              <xdr:cNvPr id="1110" name="TextBox 1109">
                <a:extLst>
                  <a:ext uri="{FF2B5EF4-FFF2-40B4-BE49-F238E27FC236}">
                    <a16:creationId xmlns:a16="http://schemas.microsoft.com/office/drawing/2014/main" id="{00000000-0008-0000-0000-000056040000}"/>
                  </a:ext>
                </a:extLst>
              </xdr:cNvPr>
              <xdr:cNvSpPr txBox="1"/>
            </xdr:nvSpPr>
            <xdr:spPr>
              <a:xfrm>
                <a:off x="12349095" y="7115909"/>
                <a:ext cx="315270" cy="257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4</a:t>
                </a:r>
              </a:p>
            </xdr:txBody>
          </xdr:sp>
          <xdr:sp macro="" textlink="">
            <xdr:nvSpPr>
              <xdr:cNvPr id="1111" name="TextBox 1110">
                <a:extLst>
                  <a:ext uri="{FF2B5EF4-FFF2-40B4-BE49-F238E27FC236}">
                    <a16:creationId xmlns:a16="http://schemas.microsoft.com/office/drawing/2014/main" id="{00000000-0008-0000-0000-000057040000}"/>
                  </a:ext>
                </a:extLst>
              </xdr:cNvPr>
              <xdr:cNvSpPr txBox="1"/>
            </xdr:nvSpPr>
            <xdr:spPr>
              <a:xfrm>
                <a:off x="12067741" y="7192109"/>
                <a:ext cx="315270" cy="257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5</a:t>
                </a:r>
              </a:p>
            </xdr:txBody>
          </xdr:sp>
          <xdr:sp macro="" textlink="">
            <xdr:nvSpPr>
              <xdr:cNvPr id="1112" name="TextBox 1111">
                <a:extLst>
                  <a:ext uri="{FF2B5EF4-FFF2-40B4-BE49-F238E27FC236}">
                    <a16:creationId xmlns:a16="http://schemas.microsoft.com/office/drawing/2014/main" id="{00000000-0008-0000-0000-000058040000}"/>
                  </a:ext>
                </a:extLst>
              </xdr:cNvPr>
              <xdr:cNvSpPr txBox="1"/>
            </xdr:nvSpPr>
            <xdr:spPr>
              <a:xfrm>
                <a:off x="13531918" y="6656784"/>
                <a:ext cx="507747" cy="260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0%</a:t>
                </a:r>
              </a:p>
            </xdr:txBody>
          </xdr:sp>
          <xdr:sp macro="" textlink="">
            <xdr:nvSpPr>
              <xdr:cNvPr id="1113" name="TextBox 1112">
                <a:extLst>
                  <a:ext uri="{FF2B5EF4-FFF2-40B4-BE49-F238E27FC236}">
                    <a16:creationId xmlns:a16="http://schemas.microsoft.com/office/drawing/2014/main" id="{00000000-0008-0000-0000-000059040000}"/>
                  </a:ext>
                </a:extLst>
              </xdr:cNvPr>
              <xdr:cNvSpPr txBox="1"/>
            </xdr:nvSpPr>
            <xdr:spPr>
              <a:xfrm>
                <a:off x="13531918" y="6386985"/>
                <a:ext cx="507747" cy="25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25%</a:t>
                </a:r>
              </a:p>
            </xdr:txBody>
          </xdr:sp>
          <xdr:sp macro="" textlink="">
            <xdr:nvSpPr>
              <xdr:cNvPr id="1114" name="TextBox 1113">
                <a:extLst>
                  <a:ext uri="{FF2B5EF4-FFF2-40B4-BE49-F238E27FC236}">
                    <a16:creationId xmlns:a16="http://schemas.microsoft.com/office/drawing/2014/main" id="{00000000-0008-0000-0000-00005A040000}"/>
                  </a:ext>
                </a:extLst>
              </xdr:cNvPr>
              <xdr:cNvSpPr txBox="1"/>
            </xdr:nvSpPr>
            <xdr:spPr>
              <a:xfrm>
                <a:off x="13531918" y="6104041"/>
                <a:ext cx="507747" cy="260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50%</a:t>
                </a:r>
              </a:p>
            </xdr:txBody>
          </xdr:sp>
          <xdr:sp macro="" textlink="">
            <xdr:nvSpPr>
              <xdr:cNvPr id="1115" name="TextBox 1114">
                <a:extLst>
                  <a:ext uri="{FF2B5EF4-FFF2-40B4-BE49-F238E27FC236}">
                    <a16:creationId xmlns:a16="http://schemas.microsoft.com/office/drawing/2014/main" id="{00000000-0008-0000-0000-00005B040000}"/>
                  </a:ext>
                </a:extLst>
              </xdr:cNvPr>
              <xdr:cNvSpPr txBox="1"/>
            </xdr:nvSpPr>
            <xdr:spPr>
              <a:xfrm>
                <a:off x="13531918" y="5834242"/>
                <a:ext cx="507747" cy="25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75%</a:t>
                </a:r>
              </a:p>
            </xdr:txBody>
          </xdr:sp>
          <xdr:sp macro="" textlink="">
            <xdr:nvSpPr>
              <xdr:cNvPr id="1116" name="TextBox 1115">
                <a:extLst>
                  <a:ext uri="{FF2B5EF4-FFF2-40B4-BE49-F238E27FC236}">
                    <a16:creationId xmlns:a16="http://schemas.microsoft.com/office/drawing/2014/main" id="{00000000-0008-0000-0000-00005C040000}"/>
                  </a:ext>
                </a:extLst>
              </xdr:cNvPr>
              <xdr:cNvSpPr txBox="1"/>
            </xdr:nvSpPr>
            <xdr:spPr>
              <a:xfrm>
                <a:off x="13531918" y="5528437"/>
                <a:ext cx="507747" cy="257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100%</a:t>
                </a:r>
              </a:p>
            </xdr:txBody>
          </xdr:sp>
        </xdr:grpSp>
        <xdr:grpSp>
          <xdr:nvGrpSpPr>
            <xdr:cNvPr id="1195" name="Group 1194">
              <a:extLst>
                <a:ext uri="{FF2B5EF4-FFF2-40B4-BE49-F238E27FC236}">
                  <a16:creationId xmlns:a16="http://schemas.microsoft.com/office/drawing/2014/main" id="{CAA5A272-ACFB-315E-D2C4-2F1BC5F52073}"/>
                </a:ext>
              </a:extLst>
            </xdr:cNvPr>
            <xdr:cNvGrpSpPr/>
          </xdr:nvGrpSpPr>
          <xdr:grpSpPr>
            <a:xfrm>
              <a:off x="10493684" y="2595281"/>
              <a:ext cx="3209544" cy="2378237"/>
              <a:chOff x="11650132" y="2658034"/>
              <a:chExt cx="3209544" cy="2378237"/>
            </a:xfrm>
          </xdr:grpSpPr>
          <xdr:grpSp>
            <xdr:nvGrpSpPr>
              <xdr:cNvPr id="1035" name="Group 1034">
                <a:extLst>
                  <a:ext uri="{FF2B5EF4-FFF2-40B4-BE49-F238E27FC236}">
                    <a16:creationId xmlns:a16="http://schemas.microsoft.com/office/drawing/2014/main" id="{00000000-0008-0000-0000-00000B040000}"/>
                  </a:ext>
                </a:extLst>
              </xdr:cNvPr>
              <xdr:cNvGrpSpPr/>
            </xdr:nvGrpSpPr>
            <xdr:grpSpPr>
              <a:xfrm>
                <a:off x="11974157" y="2834644"/>
                <a:ext cx="2699836" cy="2084527"/>
                <a:chOff x="4758347" y="1381760"/>
                <a:chExt cx="2120716" cy="1671193"/>
              </a:xfrm>
            </xdr:grpSpPr>
            <xdr:sp macro="" textlink="">
              <xdr:nvSpPr>
                <xdr:cNvPr id="1036" name="Rectangle 3">
                  <a:extLst>
                    <a:ext uri="{FF2B5EF4-FFF2-40B4-BE49-F238E27FC236}">
                      <a16:creationId xmlns:a16="http://schemas.microsoft.com/office/drawing/2014/main" id="{00000000-0008-0000-0000-00000C040000}"/>
                    </a:ext>
                  </a:extLst>
                </xdr:cNvPr>
                <xdr:cNvSpPr/>
              </xdr:nvSpPr>
              <xdr:spPr>
                <a:xfrm>
                  <a:off x="4760701" y="1381760"/>
                  <a:ext cx="1176020" cy="1231900"/>
                </a:xfrm>
                <a:custGeom>
                  <a:avLst/>
                  <a:gdLst>
                    <a:gd name="connsiteX0" fmla="*/ 0 w 1386840"/>
                    <a:gd name="connsiteY0" fmla="*/ 0 h 939800"/>
                    <a:gd name="connsiteX1" fmla="*/ 1386840 w 1386840"/>
                    <a:gd name="connsiteY1" fmla="*/ 0 h 939800"/>
                    <a:gd name="connsiteX2" fmla="*/ 1386840 w 1386840"/>
                    <a:gd name="connsiteY2" fmla="*/ 939800 h 939800"/>
                    <a:gd name="connsiteX3" fmla="*/ 0 w 1386840"/>
                    <a:gd name="connsiteY3" fmla="*/ 939800 h 939800"/>
                    <a:gd name="connsiteX4" fmla="*/ 0 w 1386840"/>
                    <a:gd name="connsiteY4" fmla="*/ 0 h 939800"/>
                    <a:gd name="connsiteX0" fmla="*/ 0 w 1386840"/>
                    <a:gd name="connsiteY0" fmla="*/ 0 h 1229360"/>
                    <a:gd name="connsiteX1" fmla="*/ 1386840 w 1386840"/>
                    <a:gd name="connsiteY1" fmla="*/ 0 h 1229360"/>
                    <a:gd name="connsiteX2" fmla="*/ 1386840 w 1386840"/>
                    <a:gd name="connsiteY2" fmla="*/ 939800 h 1229360"/>
                    <a:gd name="connsiteX3" fmla="*/ 228600 w 1386840"/>
                    <a:gd name="connsiteY3" fmla="*/ 1229360 h 1229360"/>
                    <a:gd name="connsiteX4" fmla="*/ 0 w 1386840"/>
                    <a:gd name="connsiteY4" fmla="*/ 0 h 1229360"/>
                    <a:gd name="connsiteX0" fmla="*/ 0 w 1178560"/>
                    <a:gd name="connsiteY0" fmla="*/ 22860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228600 h 1229360"/>
                    <a:gd name="connsiteX0" fmla="*/ 55880 w 1158240"/>
                    <a:gd name="connsiteY0" fmla="*/ 426720 h 1229360"/>
                    <a:gd name="connsiteX1" fmla="*/ 1158240 w 1158240"/>
                    <a:gd name="connsiteY1" fmla="*/ 0 h 1229360"/>
                    <a:gd name="connsiteX2" fmla="*/ 1158240 w 1158240"/>
                    <a:gd name="connsiteY2" fmla="*/ 939800 h 1229360"/>
                    <a:gd name="connsiteX3" fmla="*/ 0 w 1158240"/>
                    <a:gd name="connsiteY3" fmla="*/ 1229360 h 1229360"/>
                    <a:gd name="connsiteX4" fmla="*/ 55880 w 1158240"/>
                    <a:gd name="connsiteY4" fmla="*/ 426720 h 1229360"/>
                    <a:gd name="connsiteX0" fmla="*/ 0 w 1173480"/>
                    <a:gd name="connsiteY0" fmla="*/ 325120 h 1229360"/>
                    <a:gd name="connsiteX1" fmla="*/ 1173480 w 1173480"/>
                    <a:gd name="connsiteY1" fmla="*/ 0 h 1229360"/>
                    <a:gd name="connsiteX2" fmla="*/ 1173480 w 1173480"/>
                    <a:gd name="connsiteY2" fmla="*/ 939800 h 1229360"/>
                    <a:gd name="connsiteX3" fmla="*/ 15240 w 1173480"/>
                    <a:gd name="connsiteY3" fmla="*/ 1229360 h 1229360"/>
                    <a:gd name="connsiteX4" fmla="*/ 0 w 1173480"/>
                    <a:gd name="connsiteY4" fmla="*/ 325120 h 1229360"/>
                    <a:gd name="connsiteX0" fmla="*/ 0 w 1178560"/>
                    <a:gd name="connsiteY0" fmla="*/ 32512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092200 w 1178560"/>
                    <a:gd name="connsiteY2" fmla="*/ 84836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173480 w 1178560"/>
                    <a:gd name="connsiteY2" fmla="*/ 89408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173480 w 1178560"/>
                    <a:gd name="connsiteY2" fmla="*/ 894080 h 1229360"/>
                    <a:gd name="connsiteX3" fmla="*/ 5080 w 1178560"/>
                    <a:gd name="connsiteY3" fmla="*/ 1229360 h 1229360"/>
                    <a:gd name="connsiteX4" fmla="*/ 0 w 1178560"/>
                    <a:gd name="connsiteY4" fmla="*/ 325120 h 1229360"/>
                    <a:gd name="connsiteX0" fmla="*/ 0 w 1176020"/>
                    <a:gd name="connsiteY0" fmla="*/ 327660 h 1231900"/>
                    <a:gd name="connsiteX1" fmla="*/ 1176020 w 1176020"/>
                    <a:gd name="connsiteY1" fmla="*/ 0 h 1231900"/>
                    <a:gd name="connsiteX2" fmla="*/ 1173480 w 1176020"/>
                    <a:gd name="connsiteY2" fmla="*/ 896620 h 1231900"/>
                    <a:gd name="connsiteX3" fmla="*/ 5080 w 1176020"/>
                    <a:gd name="connsiteY3" fmla="*/ 1231900 h 1231900"/>
                    <a:gd name="connsiteX4" fmla="*/ 0 w 1176020"/>
                    <a:gd name="connsiteY4" fmla="*/ 327660 h 12319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76020" h="1231900">
                      <a:moveTo>
                        <a:pt x="0" y="327660"/>
                      </a:moveTo>
                      <a:lnTo>
                        <a:pt x="1176020" y="0"/>
                      </a:lnTo>
                      <a:cubicBezTo>
                        <a:pt x="1174327" y="298027"/>
                        <a:pt x="1175173" y="598593"/>
                        <a:pt x="1173480" y="896620"/>
                      </a:cubicBezTo>
                      <a:lnTo>
                        <a:pt x="5080" y="1231900"/>
                      </a:lnTo>
                      <a:cubicBezTo>
                        <a:pt x="3387" y="930487"/>
                        <a:pt x="1693" y="629073"/>
                        <a:pt x="0" y="327660"/>
                      </a:cubicBez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037" name="Rectangle 3">
                  <a:extLst>
                    <a:ext uri="{FF2B5EF4-FFF2-40B4-BE49-F238E27FC236}">
                      <a16:creationId xmlns:a16="http://schemas.microsoft.com/office/drawing/2014/main" id="{00000000-0008-0000-0000-00000D040000}"/>
                    </a:ext>
                  </a:extLst>
                </xdr:cNvPr>
                <xdr:cNvSpPr/>
              </xdr:nvSpPr>
              <xdr:spPr>
                <a:xfrm>
                  <a:off x="5934817" y="1381760"/>
                  <a:ext cx="944245" cy="1346200"/>
                </a:xfrm>
                <a:custGeom>
                  <a:avLst/>
                  <a:gdLst>
                    <a:gd name="connsiteX0" fmla="*/ 0 w 1386840"/>
                    <a:gd name="connsiteY0" fmla="*/ 0 h 939800"/>
                    <a:gd name="connsiteX1" fmla="*/ 1386840 w 1386840"/>
                    <a:gd name="connsiteY1" fmla="*/ 0 h 939800"/>
                    <a:gd name="connsiteX2" fmla="*/ 1386840 w 1386840"/>
                    <a:gd name="connsiteY2" fmla="*/ 939800 h 939800"/>
                    <a:gd name="connsiteX3" fmla="*/ 0 w 1386840"/>
                    <a:gd name="connsiteY3" fmla="*/ 939800 h 939800"/>
                    <a:gd name="connsiteX4" fmla="*/ 0 w 1386840"/>
                    <a:gd name="connsiteY4" fmla="*/ 0 h 939800"/>
                    <a:gd name="connsiteX0" fmla="*/ 0 w 1386840"/>
                    <a:gd name="connsiteY0" fmla="*/ 0 h 1229360"/>
                    <a:gd name="connsiteX1" fmla="*/ 1386840 w 1386840"/>
                    <a:gd name="connsiteY1" fmla="*/ 0 h 1229360"/>
                    <a:gd name="connsiteX2" fmla="*/ 1386840 w 1386840"/>
                    <a:gd name="connsiteY2" fmla="*/ 939800 h 1229360"/>
                    <a:gd name="connsiteX3" fmla="*/ 228600 w 1386840"/>
                    <a:gd name="connsiteY3" fmla="*/ 1229360 h 1229360"/>
                    <a:gd name="connsiteX4" fmla="*/ 0 w 1386840"/>
                    <a:gd name="connsiteY4" fmla="*/ 0 h 1229360"/>
                    <a:gd name="connsiteX0" fmla="*/ 0 w 1178560"/>
                    <a:gd name="connsiteY0" fmla="*/ 22860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228600 h 1229360"/>
                    <a:gd name="connsiteX0" fmla="*/ 55880 w 1158240"/>
                    <a:gd name="connsiteY0" fmla="*/ 426720 h 1229360"/>
                    <a:gd name="connsiteX1" fmla="*/ 1158240 w 1158240"/>
                    <a:gd name="connsiteY1" fmla="*/ 0 h 1229360"/>
                    <a:gd name="connsiteX2" fmla="*/ 1158240 w 1158240"/>
                    <a:gd name="connsiteY2" fmla="*/ 939800 h 1229360"/>
                    <a:gd name="connsiteX3" fmla="*/ 0 w 1158240"/>
                    <a:gd name="connsiteY3" fmla="*/ 1229360 h 1229360"/>
                    <a:gd name="connsiteX4" fmla="*/ 55880 w 1158240"/>
                    <a:gd name="connsiteY4" fmla="*/ 426720 h 1229360"/>
                    <a:gd name="connsiteX0" fmla="*/ 0 w 1173480"/>
                    <a:gd name="connsiteY0" fmla="*/ 325120 h 1229360"/>
                    <a:gd name="connsiteX1" fmla="*/ 1173480 w 1173480"/>
                    <a:gd name="connsiteY1" fmla="*/ 0 h 1229360"/>
                    <a:gd name="connsiteX2" fmla="*/ 1173480 w 1173480"/>
                    <a:gd name="connsiteY2" fmla="*/ 939800 h 1229360"/>
                    <a:gd name="connsiteX3" fmla="*/ 15240 w 1173480"/>
                    <a:gd name="connsiteY3" fmla="*/ 1229360 h 1229360"/>
                    <a:gd name="connsiteX4" fmla="*/ 0 w 1173480"/>
                    <a:gd name="connsiteY4" fmla="*/ 325120 h 1229360"/>
                    <a:gd name="connsiteX0" fmla="*/ 0 w 1178560"/>
                    <a:gd name="connsiteY0" fmla="*/ 32512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092200 w 1178560"/>
                    <a:gd name="connsiteY2" fmla="*/ 84836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173480 w 1178560"/>
                    <a:gd name="connsiteY2" fmla="*/ 894080 h 1229360"/>
                    <a:gd name="connsiteX3" fmla="*/ 20320 w 1178560"/>
                    <a:gd name="connsiteY3" fmla="*/ 1229360 h 1229360"/>
                    <a:gd name="connsiteX4" fmla="*/ 0 w 1178560"/>
                    <a:gd name="connsiteY4" fmla="*/ 325120 h 1229360"/>
                    <a:gd name="connsiteX0" fmla="*/ 5080 w 1183640"/>
                    <a:gd name="connsiteY0" fmla="*/ 325120 h 1229360"/>
                    <a:gd name="connsiteX1" fmla="*/ 1183640 w 1183640"/>
                    <a:gd name="connsiteY1" fmla="*/ 0 h 1229360"/>
                    <a:gd name="connsiteX2" fmla="*/ 1178560 w 1183640"/>
                    <a:gd name="connsiteY2" fmla="*/ 894080 h 1229360"/>
                    <a:gd name="connsiteX3" fmla="*/ 0 w 1183640"/>
                    <a:gd name="connsiteY3" fmla="*/ 1229360 h 1229360"/>
                    <a:gd name="connsiteX4" fmla="*/ 5080 w 1183640"/>
                    <a:gd name="connsiteY4" fmla="*/ 325120 h 1229360"/>
                    <a:gd name="connsiteX0" fmla="*/ 5080 w 1183640"/>
                    <a:gd name="connsiteY0" fmla="*/ 325120 h 1676400"/>
                    <a:gd name="connsiteX1" fmla="*/ 1183640 w 1183640"/>
                    <a:gd name="connsiteY1" fmla="*/ 0 h 1676400"/>
                    <a:gd name="connsiteX2" fmla="*/ 960120 w 1183640"/>
                    <a:gd name="connsiteY2" fmla="*/ 1676400 h 1676400"/>
                    <a:gd name="connsiteX3" fmla="*/ 0 w 1183640"/>
                    <a:gd name="connsiteY3" fmla="*/ 1229360 h 1676400"/>
                    <a:gd name="connsiteX4" fmla="*/ 5080 w 1183640"/>
                    <a:gd name="connsiteY4" fmla="*/ 325120 h 1676400"/>
                    <a:gd name="connsiteX0" fmla="*/ 5080 w 960134"/>
                    <a:gd name="connsiteY0" fmla="*/ 0 h 1351280"/>
                    <a:gd name="connsiteX1" fmla="*/ 817880 w 960134"/>
                    <a:gd name="connsiteY1" fmla="*/ 248920 h 1351280"/>
                    <a:gd name="connsiteX2" fmla="*/ 960120 w 960134"/>
                    <a:gd name="connsiteY2" fmla="*/ 1351280 h 1351280"/>
                    <a:gd name="connsiteX3" fmla="*/ 0 w 960134"/>
                    <a:gd name="connsiteY3" fmla="*/ 904240 h 1351280"/>
                    <a:gd name="connsiteX4" fmla="*/ 5080 w 960134"/>
                    <a:gd name="connsiteY4" fmla="*/ 0 h 1351280"/>
                    <a:gd name="connsiteX0" fmla="*/ 5080 w 960228"/>
                    <a:gd name="connsiteY0" fmla="*/ 0 h 1351280"/>
                    <a:gd name="connsiteX1" fmla="*/ 944880 w 960228"/>
                    <a:gd name="connsiteY1" fmla="*/ 421640 h 1351280"/>
                    <a:gd name="connsiteX2" fmla="*/ 960120 w 960228"/>
                    <a:gd name="connsiteY2" fmla="*/ 1351280 h 1351280"/>
                    <a:gd name="connsiteX3" fmla="*/ 0 w 960228"/>
                    <a:gd name="connsiteY3" fmla="*/ 904240 h 1351280"/>
                    <a:gd name="connsiteX4" fmla="*/ 5080 w 960228"/>
                    <a:gd name="connsiteY4" fmla="*/ 0 h 1351280"/>
                    <a:gd name="connsiteX0" fmla="*/ 5080 w 970280"/>
                    <a:gd name="connsiteY0" fmla="*/ 0 h 1351280"/>
                    <a:gd name="connsiteX1" fmla="*/ 970280 w 970280"/>
                    <a:gd name="connsiteY1" fmla="*/ 436880 h 1351280"/>
                    <a:gd name="connsiteX2" fmla="*/ 960120 w 970280"/>
                    <a:gd name="connsiteY2" fmla="*/ 1351280 h 1351280"/>
                    <a:gd name="connsiteX3" fmla="*/ 0 w 970280"/>
                    <a:gd name="connsiteY3" fmla="*/ 904240 h 1351280"/>
                    <a:gd name="connsiteX4" fmla="*/ 5080 w 970280"/>
                    <a:gd name="connsiteY4" fmla="*/ 0 h 1351280"/>
                    <a:gd name="connsiteX0" fmla="*/ 5080 w 960266"/>
                    <a:gd name="connsiteY0" fmla="*/ 0 h 1351280"/>
                    <a:gd name="connsiteX1" fmla="*/ 949960 w 960266"/>
                    <a:gd name="connsiteY1" fmla="*/ 431800 h 1351280"/>
                    <a:gd name="connsiteX2" fmla="*/ 960120 w 960266"/>
                    <a:gd name="connsiteY2" fmla="*/ 1351280 h 1351280"/>
                    <a:gd name="connsiteX3" fmla="*/ 0 w 960266"/>
                    <a:gd name="connsiteY3" fmla="*/ 904240 h 1351280"/>
                    <a:gd name="connsiteX4" fmla="*/ 5080 w 960266"/>
                    <a:gd name="connsiteY4" fmla="*/ 0 h 1351280"/>
                    <a:gd name="connsiteX0" fmla="*/ 5080 w 960345"/>
                    <a:gd name="connsiteY0" fmla="*/ 0 h 1351280"/>
                    <a:gd name="connsiteX1" fmla="*/ 955040 w 960345"/>
                    <a:gd name="connsiteY1" fmla="*/ 426720 h 1351280"/>
                    <a:gd name="connsiteX2" fmla="*/ 960120 w 960345"/>
                    <a:gd name="connsiteY2" fmla="*/ 1351280 h 1351280"/>
                    <a:gd name="connsiteX3" fmla="*/ 0 w 960345"/>
                    <a:gd name="connsiteY3" fmla="*/ 904240 h 1351280"/>
                    <a:gd name="connsiteX4" fmla="*/ 5080 w 960345"/>
                    <a:gd name="connsiteY4" fmla="*/ 0 h 1351280"/>
                    <a:gd name="connsiteX0" fmla="*/ 5080 w 965200"/>
                    <a:gd name="connsiteY0" fmla="*/ 0 h 1351280"/>
                    <a:gd name="connsiteX1" fmla="*/ 965200 w 965200"/>
                    <a:gd name="connsiteY1" fmla="*/ 426720 h 1351280"/>
                    <a:gd name="connsiteX2" fmla="*/ 960120 w 965200"/>
                    <a:gd name="connsiteY2" fmla="*/ 1351280 h 1351280"/>
                    <a:gd name="connsiteX3" fmla="*/ 0 w 965200"/>
                    <a:gd name="connsiteY3" fmla="*/ 904240 h 1351280"/>
                    <a:gd name="connsiteX4" fmla="*/ 5080 w 965200"/>
                    <a:gd name="connsiteY4" fmla="*/ 0 h 1351280"/>
                    <a:gd name="connsiteX0" fmla="*/ 5080 w 960345"/>
                    <a:gd name="connsiteY0" fmla="*/ 0 h 1351280"/>
                    <a:gd name="connsiteX1" fmla="*/ 955040 w 960345"/>
                    <a:gd name="connsiteY1" fmla="*/ 426720 h 1351280"/>
                    <a:gd name="connsiteX2" fmla="*/ 960120 w 960345"/>
                    <a:gd name="connsiteY2" fmla="*/ 1351280 h 1351280"/>
                    <a:gd name="connsiteX3" fmla="*/ 0 w 960345"/>
                    <a:gd name="connsiteY3" fmla="*/ 904240 h 1351280"/>
                    <a:gd name="connsiteX4" fmla="*/ 5080 w 960345"/>
                    <a:gd name="connsiteY4" fmla="*/ 0 h 1351280"/>
                    <a:gd name="connsiteX0" fmla="*/ 5080 w 965200"/>
                    <a:gd name="connsiteY0" fmla="*/ 0 h 1351280"/>
                    <a:gd name="connsiteX1" fmla="*/ 965200 w 965200"/>
                    <a:gd name="connsiteY1" fmla="*/ 436880 h 1351280"/>
                    <a:gd name="connsiteX2" fmla="*/ 960120 w 965200"/>
                    <a:gd name="connsiteY2" fmla="*/ 1351280 h 1351280"/>
                    <a:gd name="connsiteX3" fmla="*/ 0 w 965200"/>
                    <a:gd name="connsiteY3" fmla="*/ 904240 h 1351280"/>
                    <a:gd name="connsiteX4" fmla="*/ 5080 w 965200"/>
                    <a:gd name="connsiteY4" fmla="*/ 0 h 1351280"/>
                    <a:gd name="connsiteX0" fmla="*/ 10160 w 970280"/>
                    <a:gd name="connsiteY0" fmla="*/ 0 h 1351280"/>
                    <a:gd name="connsiteX1" fmla="*/ 970280 w 970280"/>
                    <a:gd name="connsiteY1" fmla="*/ 436880 h 1351280"/>
                    <a:gd name="connsiteX2" fmla="*/ 965200 w 970280"/>
                    <a:gd name="connsiteY2" fmla="*/ 1351280 h 1351280"/>
                    <a:gd name="connsiteX3" fmla="*/ 0 w 970280"/>
                    <a:gd name="connsiteY3" fmla="*/ 904240 h 1351280"/>
                    <a:gd name="connsiteX4" fmla="*/ 10160 w 970280"/>
                    <a:gd name="connsiteY4" fmla="*/ 0 h 1351280"/>
                    <a:gd name="connsiteX0" fmla="*/ 8255 w 968375"/>
                    <a:gd name="connsiteY0" fmla="*/ 0 h 1351280"/>
                    <a:gd name="connsiteX1" fmla="*/ 968375 w 968375"/>
                    <a:gd name="connsiteY1" fmla="*/ 436880 h 1351280"/>
                    <a:gd name="connsiteX2" fmla="*/ 963295 w 968375"/>
                    <a:gd name="connsiteY2" fmla="*/ 1351280 h 1351280"/>
                    <a:gd name="connsiteX3" fmla="*/ 0 w 968375"/>
                    <a:gd name="connsiteY3" fmla="*/ 885190 h 1351280"/>
                    <a:gd name="connsiteX4" fmla="*/ 8255 w 968375"/>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902970 h 1351280"/>
                    <a:gd name="connsiteX4" fmla="*/ 188 w 960308"/>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892810 h 1351280"/>
                    <a:gd name="connsiteX4" fmla="*/ 188 w 960308"/>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892810 h 1351280"/>
                    <a:gd name="connsiteX4" fmla="*/ 188 w 960308"/>
                    <a:gd name="connsiteY4" fmla="*/ 0 h 1351280"/>
                    <a:gd name="connsiteX0" fmla="*/ 635 w 960755"/>
                    <a:gd name="connsiteY0" fmla="*/ 0 h 1351280"/>
                    <a:gd name="connsiteX1" fmla="*/ 960755 w 960755"/>
                    <a:gd name="connsiteY1" fmla="*/ 436880 h 1351280"/>
                    <a:gd name="connsiteX2" fmla="*/ 955675 w 960755"/>
                    <a:gd name="connsiteY2" fmla="*/ 1351280 h 1351280"/>
                    <a:gd name="connsiteX3" fmla="*/ 0 w 960755"/>
                    <a:gd name="connsiteY3" fmla="*/ 892810 h 1351280"/>
                    <a:gd name="connsiteX4" fmla="*/ 635 w 960755"/>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892810 h 1351280"/>
                    <a:gd name="connsiteX4" fmla="*/ 188 w 960308"/>
                    <a:gd name="connsiteY4" fmla="*/ 0 h 1351280"/>
                    <a:gd name="connsiteX0" fmla="*/ 188 w 960308"/>
                    <a:gd name="connsiteY0" fmla="*/ 0 h 1346200"/>
                    <a:gd name="connsiteX1" fmla="*/ 960308 w 960308"/>
                    <a:gd name="connsiteY1" fmla="*/ 436880 h 1346200"/>
                    <a:gd name="connsiteX2" fmla="*/ 934908 w 960308"/>
                    <a:gd name="connsiteY2" fmla="*/ 1346200 h 1346200"/>
                    <a:gd name="connsiteX3" fmla="*/ 7173 w 960308"/>
                    <a:gd name="connsiteY3" fmla="*/ 892810 h 1346200"/>
                    <a:gd name="connsiteX4" fmla="*/ 188 w 960308"/>
                    <a:gd name="connsiteY4" fmla="*/ 0 h 1346200"/>
                    <a:gd name="connsiteX0" fmla="*/ 188 w 942528"/>
                    <a:gd name="connsiteY0" fmla="*/ 0 h 1346200"/>
                    <a:gd name="connsiteX1" fmla="*/ 942528 w 942528"/>
                    <a:gd name="connsiteY1" fmla="*/ 431800 h 1346200"/>
                    <a:gd name="connsiteX2" fmla="*/ 934908 w 942528"/>
                    <a:gd name="connsiteY2" fmla="*/ 1346200 h 1346200"/>
                    <a:gd name="connsiteX3" fmla="*/ 7173 w 942528"/>
                    <a:gd name="connsiteY3" fmla="*/ 892810 h 1346200"/>
                    <a:gd name="connsiteX4" fmla="*/ 188 w 942528"/>
                    <a:gd name="connsiteY4" fmla="*/ 0 h 1346200"/>
                    <a:gd name="connsiteX0" fmla="*/ 188 w 935215"/>
                    <a:gd name="connsiteY0" fmla="*/ 0 h 1346200"/>
                    <a:gd name="connsiteX1" fmla="*/ 932368 w 935215"/>
                    <a:gd name="connsiteY1" fmla="*/ 431800 h 1346200"/>
                    <a:gd name="connsiteX2" fmla="*/ 934908 w 935215"/>
                    <a:gd name="connsiteY2" fmla="*/ 1346200 h 1346200"/>
                    <a:gd name="connsiteX3" fmla="*/ 7173 w 935215"/>
                    <a:gd name="connsiteY3" fmla="*/ 892810 h 1346200"/>
                    <a:gd name="connsiteX4" fmla="*/ 188 w 935215"/>
                    <a:gd name="connsiteY4" fmla="*/ 0 h 1346200"/>
                    <a:gd name="connsiteX0" fmla="*/ 188 w 939988"/>
                    <a:gd name="connsiteY0" fmla="*/ 0 h 1346200"/>
                    <a:gd name="connsiteX1" fmla="*/ 939988 w 939988"/>
                    <a:gd name="connsiteY1" fmla="*/ 431800 h 1346200"/>
                    <a:gd name="connsiteX2" fmla="*/ 934908 w 939988"/>
                    <a:gd name="connsiteY2" fmla="*/ 1346200 h 1346200"/>
                    <a:gd name="connsiteX3" fmla="*/ 7173 w 939988"/>
                    <a:gd name="connsiteY3" fmla="*/ 892810 h 1346200"/>
                    <a:gd name="connsiteX4" fmla="*/ 188 w 939988"/>
                    <a:gd name="connsiteY4" fmla="*/ 0 h 1346200"/>
                    <a:gd name="connsiteX0" fmla="*/ 4445 w 944245"/>
                    <a:gd name="connsiteY0" fmla="*/ 0 h 1346200"/>
                    <a:gd name="connsiteX1" fmla="*/ 944245 w 944245"/>
                    <a:gd name="connsiteY1" fmla="*/ 431800 h 1346200"/>
                    <a:gd name="connsiteX2" fmla="*/ 939165 w 944245"/>
                    <a:gd name="connsiteY2" fmla="*/ 1346200 h 1346200"/>
                    <a:gd name="connsiteX3" fmla="*/ 0 w 944245"/>
                    <a:gd name="connsiteY3" fmla="*/ 894715 h 1346200"/>
                    <a:gd name="connsiteX4" fmla="*/ 4445 w 944245"/>
                    <a:gd name="connsiteY4" fmla="*/ 0 h 13462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944245" h="1346200">
                      <a:moveTo>
                        <a:pt x="4445" y="0"/>
                      </a:moveTo>
                      <a:lnTo>
                        <a:pt x="944245" y="431800"/>
                      </a:lnTo>
                      <a:cubicBezTo>
                        <a:pt x="942552" y="729827"/>
                        <a:pt x="940858" y="1048173"/>
                        <a:pt x="939165" y="1346200"/>
                      </a:cubicBezTo>
                      <a:lnTo>
                        <a:pt x="0" y="894715"/>
                      </a:lnTo>
                      <a:cubicBezTo>
                        <a:pt x="1693" y="593302"/>
                        <a:pt x="2752" y="301413"/>
                        <a:pt x="4445" y="0"/>
                      </a:cubicBez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xnSp macro="">
              <xdr:nvCxnSpPr>
                <xdr:cNvPr id="1038" name="Straight Connector 1037">
                  <a:extLst>
                    <a:ext uri="{FF2B5EF4-FFF2-40B4-BE49-F238E27FC236}">
                      <a16:creationId xmlns:a16="http://schemas.microsoft.com/office/drawing/2014/main" id="{00000000-0008-0000-0000-00000E040000}"/>
                    </a:ext>
                  </a:extLst>
                </xdr:cNvPr>
                <xdr:cNvCxnSpPr>
                  <a:cxnSpLocks/>
                </xdr:cNvCxnSpPr>
              </xdr:nvCxnSpPr>
              <xdr:spPr>
                <a:xfrm flipH="1">
                  <a:off x="4758347" y="1605280"/>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39" name="Straight Connector 1038">
                  <a:extLst>
                    <a:ext uri="{FF2B5EF4-FFF2-40B4-BE49-F238E27FC236}">
                      <a16:creationId xmlns:a16="http://schemas.microsoft.com/office/drawing/2014/main" id="{00000000-0008-0000-0000-00000F040000}"/>
                    </a:ext>
                  </a:extLst>
                </xdr:cNvPr>
                <xdr:cNvCxnSpPr>
                  <a:cxnSpLocks/>
                </xdr:cNvCxnSpPr>
              </xdr:nvCxnSpPr>
              <xdr:spPr>
                <a:xfrm flipH="1">
                  <a:off x="4758347" y="1830070"/>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40" name="Straight Connector 1039">
                  <a:extLst>
                    <a:ext uri="{FF2B5EF4-FFF2-40B4-BE49-F238E27FC236}">
                      <a16:creationId xmlns:a16="http://schemas.microsoft.com/office/drawing/2014/main" id="{00000000-0008-0000-0000-000010040000}"/>
                    </a:ext>
                  </a:extLst>
                </xdr:cNvPr>
                <xdr:cNvCxnSpPr>
                  <a:cxnSpLocks/>
                </xdr:cNvCxnSpPr>
              </xdr:nvCxnSpPr>
              <xdr:spPr>
                <a:xfrm flipH="1">
                  <a:off x="4758347" y="2062819"/>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41" name="Straight Connector 1040">
                  <a:extLst>
                    <a:ext uri="{FF2B5EF4-FFF2-40B4-BE49-F238E27FC236}">
                      <a16:creationId xmlns:a16="http://schemas.microsoft.com/office/drawing/2014/main" id="{00000000-0008-0000-0000-000011040000}"/>
                    </a:ext>
                  </a:extLst>
                </xdr:cNvPr>
                <xdr:cNvCxnSpPr>
                  <a:cxnSpLocks/>
                </xdr:cNvCxnSpPr>
              </xdr:nvCxnSpPr>
              <xdr:spPr>
                <a:xfrm flipH="1">
                  <a:off x="5002187" y="2391410"/>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42" name="Straight Connector 1041">
                  <a:extLst>
                    <a:ext uri="{FF2B5EF4-FFF2-40B4-BE49-F238E27FC236}">
                      <a16:creationId xmlns:a16="http://schemas.microsoft.com/office/drawing/2014/main" id="{00000000-0008-0000-0000-000012040000}"/>
                    </a:ext>
                  </a:extLst>
                </xdr:cNvPr>
                <xdr:cNvCxnSpPr>
                  <a:cxnSpLocks/>
                </xdr:cNvCxnSpPr>
              </xdr:nvCxnSpPr>
              <xdr:spPr>
                <a:xfrm flipH="1">
                  <a:off x="5230695" y="2501265"/>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43" name="Straight Connector 1042">
                  <a:extLst>
                    <a:ext uri="{FF2B5EF4-FFF2-40B4-BE49-F238E27FC236}">
                      <a16:creationId xmlns:a16="http://schemas.microsoft.com/office/drawing/2014/main" id="{00000000-0008-0000-0000-000013040000}"/>
                    </a:ext>
                  </a:extLst>
                </xdr:cNvPr>
                <xdr:cNvCxnSpPr>
                  <a:cxnSpLocks/>
                </xdr:cNvCxnSpPr>
              </xdr:nvCxnSpPr>
              <xdr:spPr>
                <a:xfrm flipH="1">
                  <a:off x="5459203" y="2606971"/>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44" name="Straight Connector 1043">
                  <a:extLst>
                    <a:ext uri="{FF2B5EF4-FFF2-40B4-BE49-F238E27FC236}">
                      <a16:creationId xmlns:a16="http://schemas.microsoft.com/office/drawing/2014/main" id="{00000000-0008-0000-0000-000014040000}"/>
                    </a:ext>
                  </a:extLst>
                </xdr:cNvPr>
                <xdr:cNvCxnSpPr>
                  <a:cxnSpLocks/>
                </xdr:cNvCxnSpPr>
              </xdr:nvCxnSpPr>
              <xdr:spPr>
                <a:xfrm flipH="1">
                  <a:off x="5700689" y="2720213"/>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45" name="Straight Connector 1044">
                  <a:extLst>
                    <a:ext uri="{FF2B5EF4-FFF2-40B4-BE49-F238E27FC236}">
                      <a16:creationId xmlns:a16="http://schemas.microsoft.com/office/drawing/2014/main" id="{00000000-0008-0000-0000-000015040000}"/>
                    </a:ext>
                  </a:extLst>
                </xdr:cNvPr>
                <xdr:cNvCxnSpPr>
                  <a:cxnSpLocks/>
                </xdr:cNvCxnSpPr>
              </xdr:nvCxnSpPr>
              <xdr:spPr>
                <a:xfrm flipH="1" flipV="1">
                  <a:off x="4768740" y="2616200"/>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46" name="Straight Connector 1045">
                  <a:extLst>
                    <a:ext uri="{FF2B5EF4-FFF2-40B4-BE49-F238E27FC236}">
                      <a16:creationId xmlns:a16="http://schemas.microsoft.com/office/drawing/2014/main" id="{00000000-0008-0000-0000-000016040000}"/>
                    </a:ext>
                  </a:extLst>
                </xdr:cNvPr>
                <xdr:cNvCxnSpPr>
                  <a:cxnSpLocks/>
                </xdr:cNvCxnSpPr>
              </xdr:nvCxnSpPr>
              <xdr:spPr>
                <a:xfrm flipH="1" flipV="1">
                  <a:off x="5003276" y="2549355"/>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47" name="Straight Connector 1046">
                  <a:extLst>
                    <a:ext uri="{FF2B5EF4-FFF2-40B4-BE49-F238E27FC236}">
                      <a16:creationId xmlns:a16="http://schemas.microsoft.com/office/drawing/2014/main" id="{00000000-0008-0000-0000-000017040000}"/>
                    </a:ext>
                  </a:extLst>
                </xdr:cNvPr>
                <xdr:cNvCxnSpPr>
                  <a:cxnSpLocks/>
                </xdr:cNvCxnSpPr>
              </xdr:nvCxnSpPr>
              <xdr:spPr>
                <a:xfrm flipH="1" flipV="1">
                  <a:off x="5239653" y="2472605"/>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48" name="Straight Connector 1047">
                  <a:extLst>
                    <a:ext uri="{FF2B5EF4-FFF2-40B4-BE49-F238E27FC236}">
                      <a16:creationId xmlns:a16="http://schemas.microsoft.com/office/drawing/2014/main" id="{00000000-0008-0000-0000-000018040000}"/>
                    </a:ext>
                  </a:extLst>
                </xdr:cNvPr>
                <xdr:cNvCxnSpPr>
                  <a:cxnSpLocks/>
                </xdr:cNvCxnSpPr>
              </xdr:nvCxnSpPr>
              <xdr:spPr>
                <a:xfrm flipH="1" flipV="1">
                  <a:off x="5474766" y="2418990"/>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49" name="Straight Connector 1048">
                  <a:extLst>
                    <a:ext uri="{FF2B5EF4-FFF2-40B4-BE49-F238E27FC236}">
                      <a16:creationId xmlns:a16="http://schemas.microsoft.com/office/drawing/2014/main" id="{00000000-0008-0000-0000-000019040000}"/>
                    </a:ext>
                  </a:extLst>
                </xdr:cNvPr>
                <xdr:cNvCxnSpPr>
                  <a:cxnSpLocks/>
                </xdr:cNvCxnSpPr>
              </xdr:nvCxnSpPr>
              <xdr:spPr>
                <a:xfrm flipH="1" flipV="1">
                  <a:off x="5709960" y="2342791"/>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50" name="Straight Connector 1049">
                  <a:extLst>
                    <a:ext uri="{FF2B5EF4-FFF2-40B4-BE49-F238E27FC236}">
                      <a16:creationId xmlns:a16="http://schemas.microsoft.com/office/drawing/2014/main" id="{00000000-0008-0000-0000-00001A040000}"/>
                    </a:ext>
                  </a:extLst>
                </xdr:cNvPr>
                <xdr:cNvCxnSpPr>
                  <a:cxnSpLocks/>
                </xdr:cNvCxnSpPr>
              </xdr:nvCxnSpPr>
              <xdr:spPr>
                <a:xfrm flipH="1" flipV="1">
                  <a:off x="5931182" y="2062395"/>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51" name="Straight Connector 1050">
                  <a:extLst>
                    <a:ext uri="{FF2B5EF4-FFF2-40B4-BE49-F238E27FC236}">
                      <a16:creationId xmlns:a16="http://schemas.microsoft.com/office/drawing/2014/main" id="{00000000-0008-0000-0000-00001B040000}"/>
                    </a:ext>
                  </a:extLst>
                </xdr:cNvPr>
                <xdr:cNvCxnSpPr>
                  <a:cxnSpLocks/>
                </xdr:cNvCxnSpPr>
              </xdr:nvCxnSpPr>
              <xdr:spPr>
                <a:xfrm flipH="1" flipV="1">
                  <a:off x="5931753" y="1831382"/>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52" name="Straight Connector 1051">
                  <a:extLst>
                    <a:ext uri="{FF2B5EF4-FFF2-40B4-BE49-F238E27FC236}">
                      <a16:creationId xmlns:a16="http://schemas.microsoft.com/office/drawing/2014/main" id="{00000000-0008-0000-0000-00001C040000}"/>
                    </a:ext>
                  </a:extLst>
                </xdr:cNvPr>
                <xdr:cNvCxnSpPr>
                  <a:cxnSpLocks/>
                </xdr:cNvCxnSpPr>
              </xdr:nvCxnSpPr>
              <xdr:spPr>
                <a:xfrm flipH="1" flipV="1">
                  <a:off x="5936721" y="1598951"/>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53" name="Straight Connector 1052">
                  <a:extLst>
                    <a:ext uri="{FF2B5EF4-FFF2-40B4-BE49-F238E27FC236}">
                      <a16:creationId xmlns:a16="http://schemas.microsoft.com/office/drawing/2014/main" id="{00000000-0008-0000-0000-00001D040000}"/>
                    </a:ext>
                  </a:extLst>
                </xdr:cNvPr>
                <xdr:cNvCxnSpPr>
                  <a:cxnSpLocks/>
                </xdr:cNvCxnSpPr>
              </xdr:nvCxnSpPr>
              <xdr:spPr>
                <a:xfrm>
                  <a:off x="5000244" y="1640840"/>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54" name="Straight Connector 1053">
                  <a:extLst>
                    <a:ext uri="{FF2B5EF4-FFF2-40B4-BE49-F238E27FC236}">
                      <a16:creationId xmlns:a16="http://schemas.microsoft.com/office/drawing/2014/main" id="{00000000-0008-0000-0000-00001E040000}"/>
                    </a:ext>
                  </a:extLst>
                </xdr:cNvPr>
                <xdr:cNvCxnSpPr>
                  <a:cxnSpLocks/>
                </xdr:cNvCxnSpPr>
              </xdr:nvCxnSpPr>
              <xdr:spPr>
                <a:xfrm>
                  <a:off x="5242193" y="1575054"/>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55" name="Straight Connector 1054">
                  <a:extLst>
                    <a:ext uri="{FF2B5EF4-FFF2-40B4-BE49-F238E27FC236}">
                      <a16:creationId xmlns:a16="http://schemas.microsoft.com/office/drawing/2014/main" id="{00000000-0008-0000-0000-00001F040000}"/>
                    </a:ext>
                  </a:extLst>
                </xdr:cNvPr>
                <xdr:cNvCxnSpPr>
                  <a:cxnSpLocks/>
                </xdr:cNvCxnSpPr>
              </xdr:nvCxnSpPr>
              <xdr:spPr>
                <a:xfrm>
                  <a:off x="5472919" y="1513354"/>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56" name="Straight Connector 1055">
                  <a:extLst>
                    <a:ext uri="{FF2B5EF4-FFF2-40B4-BE49-F238E27FC236}">
                      <a16:creationId xmlns:a16="http://schemas.microsoft.com/office/drawing/2014/main" id="{00000000-0008-0000-0000-000020040000}"/>
                    </a:ext>
                  </a:extLst>
                </xdr:cNvPr>
                <xdr:cNvCxnSpPr>
                  <a:cxnSpLocks/>
                </xdr:cNvCxnSpPr>
              </xdr:nvCxnSpPr>
              <xdr:spPr>
                <a:xfrm>
                  <a:off x="5714854" y="1441916"/>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57" name="Straight Connector 1056">
                  <a:extLst>
                    <a:ext uri="{FF2B5EF4-FFF2-40B4-BE49-F238E27FC236}">
                      <a16:creationId xmlns:a16="http://schemas.microsoft.com/office/drawing/2014/main" id="{00000000-0008-0000-0000-000021040000}"/>
                    </a:ext>
                  </a:extLst>
                </xdr:cNvPr>
                <xdr:cNvCxnSpPr>
                  <a:cxnSpLocks/>
                </xdr:cNvCxnSpPr>
              </xdr:nvCxnSpPr>
              <xdr:spPr>
                <a:xfrm>
                  <a:off x="6180561" y="1490176"/>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58" name="Straight Connector 1057">
                  <a:extLst>
                    <a:ext uri="{FF2B5EF4-FFF2-40B4-BE49-F238E27FC236}">
                      <a16:creationId xmlns:a16="http://schemas.microsoft.com/office/drawing/2014/main" id="{00000000-0008-0000-0000-000022040000}"/>
                    </a:ext>
                  </a:extLst>
                </xdr:cNvPr>
                <xdr:cNvCxnSpPr>
                  <a:cxnSpLocks/>
                </xdr:cNvCxnSpPr>
              </xdr:nvCxnSpPr>
              <xdr:spPr>
                <a:xfrm>
                  <a:off x="6407175" y="1598951"/>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59" name="Straight Connector 1058">
                  <a:extLst>
                    <a:ext uri="{FF2B5EF4-FFF2-40B4-BE49-F238E27FC236}">
                      <a16:creationId xmlns:a16="http://schemas.microsoft.com/office/drawing/2014/main" id="{00000000-0008-0000-0000-000023040000}"/>
                    </a:ext>
                  </a:extLst>
                </xdr:cNvPr>
                <xdr:cNvCxnSpPr>
                  <a:cxnSpLocks/>
                </xdr:cNvCxnSpPr>
              </xdr:nvCxnSpPr>
              <xdr:spPr>
                <a:xfrm>
                  <a:off x="6637577" y="1701335"/>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1153" name="Group 1152">
                <a:extLst>
                  <a:ext uri="{FF2B5EF4-FFF2-40B4-BE49-F238E27FC236}">
                    <a16:creationId xmlns:a16="http://schemas.microsoft.com/office/drawing/2014/main" id="{EA9AEEA6-97E5-35C0-7704-964888DF2175}"/>
                  </a:ext>
                </a:extLst>
              </xdr:cNvPr>
              <xdr:cNvGrpSpPr/>
            </xdr:nvGrpSpPr>
            <xdr:grpSpPr>
              <a:xfrm>
                <a:off x="11650132" y="2658034"/>
                <a:ext cx="3209544" cy="2378237"/>
                <a:chOff x="10735732" y="2622175"/>
                <a:chExt cx="3209544" cy="2378237"/>
              </a:xfrm>
            </xdr:grpSpPr>
            <xdr:graphicFrame macro="">
              <xdr:nvGraphicFramePr>
                <xdr:cNvPr id="1088" name="Chart 1087">
                  <a:extLst>
                    <a:ext uri="{FF2B5EF4-FFF2-40B4-BE49-F238E27FC236}">
                      <a16:creationId xmlns:a16="http://schemas.microsoft.com/office/drawing/2014/main" id="{00000000-0008-0000-0000-000040040000}"/>
                    </a:ext>
                  </a:extLst>
                </xdr:cNvPr>
                <xdr:cNvGraphicFramePr>
                  <a:graphicFrameLocks/>
                </xdr:cNvGraphicFramePr>
              </xdr:nvGraphicFramePr>
              <xdr:xfrm>
                <a:off x="10735732" y="2622175"/>
                <a:ext cx="3209544" cy="2378237"/>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1134" name="Rectangle 1133">
                  <a:extLst>
                    <a:ext uri="{FF2B5EF4-FFF2-40B4-BE49-F238E27FC236}">
                      <a16:creationId xmlns:a16="http://schemas.microsoft.com/office/drawing/2014/main" id="{00000000-0008-0000-0000-00006E040000}"/>
                    </a:ext>
                  </a:extLst>
                </xdr:cNvPr>
                <xdr:cNvSpPr/>
              </xdr:nvSpPr>
              <xdr:spPr>
                <a:xfrm>
                  <a:off x="10840220" y="2835603"/>
                  <a:ext cx="894580" cy="324008"/>
                </a:xfrm>
                <a:prstGeom prst="rect">
                  <a:avLst/>
                </a:prstGeom>
                <a:noFill/>
              </xdr:spPr>
              <xdr:txBody>
                <a:bodyPr wrap="none" lIns="91440" tIns="45720" rIns="91440" bIns="45720">
                  <a:prstTxWarp prst="textSlantUp">
                    <a:avLst>
                      <a:gd name="adj" fmla="val 71431"/>
                    </a:avLst>
                  </a:prstTxWarp>
                  <a:noAutofit/>
                </a:bodyPr>
                <a:lstStyle/>
                <a:p>
                  <a:pPr algn="ctr"/>
                  <a:r>
                    <a:rPr lang="en-US" sz="2400" b="0"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CRYPTOBUBBLES</a:t>
                  </a:r>
                  <a:endParaRPr lang="en-US" sz="4000" b="0"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grpSp>
        </xdr:grpSp>
      </xdr:grpSp>
    </xdr:grpSp>
    <xdr:clientData/>
  </xdr:twoCellAnchor>
  <xdr:twoCellAnchor>
    <xdr:from>
      <xdr:col>21</xdr:col>
      <xdr:colOff>325639</xdr:colOff>
      <xdr:row>1</xdr:row>
      <xdr:rowOff>154063</xdr:rowOff>
    </xdr:from>
    <xdr:to>
      <xdr:col>27</xdr:col>
      <xdr:colOff>72451</xdr:colOff>
      <xdr:row>14</xdr:row>
      <xdr:rowOff>72546</xdr:rowOff>
    </xdr:to>
    <xdr:grpSp>
      <xdr:nvGrpSpPr>
        <xdr:cNvPr id="1270" name="Group 1269">
          <a:extLst>
            <a:ext uri="{FF2B5EF4-FFF2-40B4-BE49-F238E27FC236}">
              <a16:creationId xmlns:a16="http://schemas.microsoft.com/office/drawing/2014/main" id="{35CDBA1B-7778-AB23-1B74-50FE1D29B3FB}"/>
            </a:ext>
          </a:extLst>
        </xdr:cNvPr>
        <xdr:cNvGrpSpPr/>
      </xdr:nvGrpSpPr>
      <xdr:grpSpPr>
        <a:xfrm>
          <a:off x="13164453" y="366714"/>
          <a:ext cx="3415045" cy="2337390"/>
          <a:chOff x="13189259" y="254036"/>
          <a:chExt cx="3360531" cy="2578811"/>
        </a:xfrm>
      </xdr:grpSpPr>
      <xdr:sp macro="" textlink="">
        <xdr:nvSpPr>
          <xdr:cNvPr id="1267" name="Rectangle: Rounded Corners 1266">
            <a:extLst>
              <a:ext uri="{FF2B5EF4-FFF2-40B4-BE49-F238E27FC236}">
                <a16:creationId xmlns:a16="http://schemas.microsoft.com/office/drawing/2014/main" id="{ACFAD7BD-A6E4-4D60-8EBB-C16725828622}"/>
              </a:ext>
            </a:extLst>
          </xdr:cNvPr>
          <xdr:cNvSpPr/>
        </xdr:nvSpPr>
        <xdr:spPr>
          <a:xfrm>
            <a:off x="13189259" y="254036"/>
            <a:ext cx="3243046" cy="2578811"/>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147" name="Group 1146">
            <a:extLst>
              <a:ext uri="{FF2B5EF4-FFF2-40B4-BE49-F238E27FC236}">
                <a16:creationId xmlns:a16="http://schemas.microsoft.com/office/drawing/2014/main" id="{302717F0-67F7-2C93-9EDF-F142B66C478C}"/>
              </a:ext>
            </a:extLst>
          </xdr:cNvPr>
          <xdr:cNvGrpSpPr/>
        </xdr:nvGrpSpPr>
        <xdr:grpSpPr>
          <a:xfrm>
            <a:off x="13411200" y="598777"/>
            <a:ext cx="3138590" cy="2108564"/>
            <a:chOff x="13345765" y="598777"/>
            <a:chExt cx="3204025" cy="2288418"/>
          </a:xfrm>
        </xdr:grpSpPr>
        <xdr:sp macro="" textlink="">
          <xdr:nvSpPr>
            <xdr:cNvPr id="1094" name="Oval 1093">
              <a:extLst>
                <a:ext uri="{FF2B5EF4-FFF2-40B4-BE49-F238E27FC236}">
                  <a16:creationId xmlns:a16="http://schemas.microsoft.com/office/drawing/2014/main" id="{00000000-0008-0000-0000-000046040000}"/>
                </a:ext>
              </a:extLst>
            </xdr:cNvPr>
            <xdr:cNvSpPr/>
          </xdr:nvSpPr>
          <xdr:spPr>
            <a:xfrm>
              <a:off x="14565205" y="1341467"/>
              <a:ext cx="274320" cy="260375"/>
            </a:xfrm>
            <a:prstGeom prst="ellipse">
              <a:avLst/>
            </a:prstGeom>
            <a:solidFill>
              <a:schemeClr val="accent1">
                <a:alpha val="0"/>
              </a:schemeClr>
            </a:solidFill>
            <a:ln w="0">
              <a:solidFill>
                <a:schemeClr val="tx1">
                  <a:alpha val="60000"/>
                </a:schemeClr>
              </a:solidFill>
            </a:ln>
            <a:effectLst>
              <a:glow rad="1270000">
                <a:srgbClr val="ED2132">
                  <a:alpha val="35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nvGrpSpPr>
            <xdr:cNvPr id="1144" name="Group 1143">
              <a:extLst>
                <a:ext uri="{FF2B5EF4-FFF2-40B4-BE49-F238E27FC236}">
                  <a16:creationId xmlns:a16="http://schemas.microsoft.com/office/drawing/2014/main" id="{728E6C66-7E94-66B8-3513-744F31B8C0F1}"/>
                </a:ext>
              </a:extLst>
            </xdr:cNvPr>
            <xdr:cNvGrpSpPr/>
          </xdr:nvGrpSpPr>
          <xdr:grpSpPr>
            <a:xfrm>
              <a:off x="13345765" y="598777"/>
              <a:ext cx="3204025" cy="2288418"/>
              <a:chOff x="10835640" y="598777"/>
              <a:chExt cx="3204025" cy="2288418"/>
            </a:xfrm>
          </xdr:grpSpPr>
          <xdr:grpSp>
            <xdr:nvGrpSpPr>
              <xdr:cNvPr id="1060" name="Group 1059">
                <a:extLst>
                  <a:ext uri="{FF2B5EF4-FFF2-40B4-BE49-F238E27FC236}">
                    <a16:creationId xmlns:a16="http://schemas.microsoft.com/office/drawing/2014/main" id="{00000000-0008-0000-0000-000024040000}"/>
                  </a:ext>
                </a:extLst>
              </xdr:cNvPr>
              <xdr:cNvGrpSpPr/>
            </xdr:nvGrpSpPr>
            <xdr:grpSpPr>
              <a:xfrm>
                <a:off x="10835640" y="598777"/>
                <a:ext cx="2699836" cy="2088113"/>
                <a:chOff x="4758347" y="1381760"/>
                <a:chExt cx="2120716" cy="1671193"/>
              </a:xfrm>
              <a:noFill/>
            </xdr:grpSpPr>
            <xdr:sp macro="" textlink="">
              <xdr:nvSpPr>
                <xdr:cNvPr id="1061" name="Rectangle 3">
                  <a:extLst>
                    <a:ext uri="{FF2B5EF4-FFF2-40B4-BE49-F238E27FC236}">
                      <a16:creationId xmlns:a16="http://schemas.microsoft.com/office/drawing/2014/main" id="{00000000-0008-0000-0000-000025040000}"/>
                    </a:ext>
                  </a:extLst>
                </xdr:cNvPr>
                <xdr:cNvSpPr/>
              </xdr:nvSpPr>
              <xdr:spPr>
                <a:xfrm>
                  <a:off x="4760701" y="1381760"/>
                  <a:ext cx="1176020" cy="1231900"/>
                </a:xfrm>
                <a:custGeom>
                  <a:avLst/>
                  <a:gdLst>
                    <a:gd name="connsiteX0" fmla="*/ 0 w 1386840"/>
                    <a:gd name="connsiteY0" fmla="*/ 0 h 939800"/>
                    <a:gd name="connsiteX1" fmla="*/ 1386840 w 1386840"/>
                    <a:gd name="connsiteY1" fmla="*/ 0 h 939800"/>
                    <a:gd name="connsiteX2" fmla="*/ 1386840 w 1386840"/>
                    <a:gd name="connsiteY2" fmla="*/ 939800 h 939800"/>
                    <a:gd name="connsiteX3" fmla="*/ 0 w 1386840"/>
                    <a:gd name="connsiteY3" fmla="*/ 939800 h 939800"/>
                    <a:gd name="connsiteX4" fmla="*/ 0 w 1386840"/>
                    <a:gd name="connsiteY4" fmla="*/ 0 h 939800"/>
                    <a:gd name="connsiteX0" fmla="*/ 0 w 1386840"/>
                    <a:gd name="connsiteY0" fmla="*/ 0 h 1229360"/>
                    <a:gd name="connsiteX1" fmla="*/ 1386840 w 1386840"/>
                    <a:gd name="connsiteY1" fmla="*/ 0 h 1229360"/>
                    <a:gd name="connsiteX2" fmla="*/ 1386840 w 1386840"/>
                    <a:gd name="connsiteY2" fmla="*/ 939800 h 1229360"/>
                    <a:gd name="connsiteX3" fmla="*/ 228600 w 1386840"/>
                    <a:gd name="connsiteY3" fmla="*/ 1229360 h 1229360"/>
                    <a:gd name="connsiteX4" fmla="*/ 0 w 1386840"/>
                    <a:gd name="connsiteY4" fmla="*/ 0 h 1229360"/>
                    <a:gd name="connsiteX0" fmla="*/ 0 w 1178560"/>
                    <a:gd name="connsiteY0" fmla="*/ 22860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228600 h 1229360"/>
                    <a:gd name="connsiteX0" fmla="*/ 55880 w 1158240"/>
                    <a:gd name="connsiteY0" fmla="*/ 426720 h 1229360"/>
                    <a:gd name="connsiteX1" fmla="*/ 1158240 w 1158240"/>
                    <a:gd name="connsiteY1" fmla="*/ 0 h 1229360"/>
                    <a:gd name="connsiteX2" fmla="*/ 1158240 w 1158240"/>
                    <a:gd name="connsiteY2" fmla="*/ 939800 h 1229360"/>
                    <a:gd name="connsiteX3" fmla="*/ 0 w 1158240"/>
                    <a:gd name="connsiteY3" fmla="*/ 1229360 h 1229360"/>
                    <a:gd name="connsiteX4" fmla="*/ 55880 w 1158240"/>
                    <a:gd name="connsiteY4" fmla="*/ 426720 h 1229360"/>
                    <a:gd name="connsiteX0" fmla="*/ 0 w 1173480"/>
                    <a:gd name="connsiteY0" fmla="*/ 325120 h 1229360"/>
                    <a:gd name="connsiteX1" fmla="*/ 1173480 w 1173480"/>
                    <a:gd name="connsiteY1" fmla="*/ 0 h 1229360"/>
                    <a:gd name="connsiteX2" fmla="*/ 1173480 w 1173480"/>
                    <a:gd name="connsiteY2" fmla="*/ 939800 h 1229360"/>
                    <a:gd name="connsiteX3" fmla="*/ 15240 w 1173480"/>
                    <a:gd name="connsiteY3" fmla="*/ 1229360 h 1229360"/>
                    <a:gd name="connsiteX4" fmla="*/ 0 w 1173480"/>
                    <a:gd name="connsiteY4" fmla="*/ 325120 h 1229360"/>
                    <a:gd name="connsiteX0" fmla="*/ 0 w 1178560"/>
                    <a:gd name="connsiteY0" fmla="*/ 32512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092200 w 1178560"/>
                    <a:gd name="connsiteY2" fmla="*/ 84836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173480 w 1178560"/>
                    <a:gd name="connsiteY2" fmla="*/ 89408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173480 w 1178560"/>
                    <a:gd name="connsiteY2" fmla="*/ 894080 h 1229360"/>
                    <a:gd name="connsiteX3" fmla="*/ 5080 w 1178560"/>
                    <a:gd name="connsiteY3" fmla="*/ 1229360 h 1229360"/>
                    <a:gd name="connsiteX4" fmla="*/ 0 w 1178560"/>
                    <a:gd name="connsiteY4" fmla="*/ 325120 h 1229360"/>
                    <a:gd name="connsiteX0" fmla="*/ 0 w 1176020"/>
                    <a:gd name="connsiteY0" fmla="*/ 327660 h 1231900"/>
                    <a:gd name="connsiteX1" fmla="*/ 1176020 w 1176020"/>
                    <a:gd name="connsiteY1" fmla="*/ 0 h 1231900"/>
                    <a:gd name="connsiteX2" fmla="*/ 1173480 w 1176020"/>
                    <a:gd name="connsiteY2" fmla="*/ 896620 h 1231900"/>
                    <a:gd name="connsiteX3" fmla="*/ 5080 w 1176020"/>
                    <a:gd name="connsiteY3" fmla="*/ 1231900 h 1231900"/>
                    <a:gd name="connsiteX4" fmla="*/ 0 w 1176020"/>
                    <a:gd name="connsiteY4" fmla="*/ 327660 h 12319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76020" h="1231900">
                      <a:moveTo>
                        <a:pt x="0" y="327660"/>
                      </a:moveTo>
                      <a:lnTo>
                        <a:pt x="1176020" y="0"/>
                      </a:lnTo>
                      <a:cubicBezTo>
                        <a:pt x="1174327" y="298027"/>
                        <a:pt x="1175173" y="598593"/>
                        <a:pt x="1173480" y="896620"/>
                      </a:cubicBezTo>
                      <a:lnTo>
                        <a:pt x="5080" y="1231900"/>
                      </a:lnTo>
                      <a:cubicBezTo>
                        <a:pt x="3387" y="930487"/>
                        <a:pt x="1693" y="629073"/>
                        <a:pt x="0" y="327660"/>
                      </a:cubicBezTo>
                      <a:close/>
                    </a:path>
                  </a:pathLst>
                </a:custGeom>
                <a:grp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062" name="Rectangle 3">
                  <a:extLst>
                    <a:ext uri="{FF2B5EF4-FFF2-40B4-BE49-F238E27FC236}">
                      <a16:creationId xmlns:a16="http://schemas.microsoft.com/office/drawing/2014/main" id="{00000000-0008-0000-0000-000026040000}"/>
                    </a:ext>
                  </a:extLst>
                </xdr:cNvPr>
                <xdr:cNvSpPr/>
              </xdr:nvSpPr>
              <xdr:spPr>
                <a:xfrm>
                  <a:off x="5934817" y="1381760"/>
                  <a:ext cx="944245" cy="1346200"/>
                </a:xfrm>
                <a:custGeom>
                  <a:avLst/>
                  <a:gdLst>
                    <a:gd name="connsiteX0" fmla="*/ 0 w 1386840"/>
                    <a:gd name="connsiteY0" fmla="*/ 0 h 939800"/>
                    <a:gd name="connsiteX1" fmla="*/ 1386840 w 1386840"/>
                    <a:gd name="connsiteY1" fmla="*/ 0 h 939800"/>
                    <a:gd name="connsiteX2" fmla="*/ 1386840 w 1386840"/>
                    <a:gd name="connsiteY2" fmla="*/ 939800 h 939800"/>
                    <a:gd name="connsiteX3" fmla="*/ 0 w 1386840"/>
                    <a:gd name="connsiteY3" fmla="*/ 939800 h 939800"/>
                    <a:gd name="connsiteX4" fmla="*/ 0 w 1386840"/>
                    <a:gd name="connsiteY4" fmla="*/ 0 h 939800"/>
                    <a:gd name="connsiteX0" fmla="*/ 0 w 1386840"/>
                    <a:gd name="connsiteY0" fmla="*/ 0 h 1229360"/>
                    <a:gd name="connsiteX1" fmla="*/ 1386840 w 1386840"/>
                    <a:gd name="connsiteY1" fmla="*/ 0 h 1229360"/>
                    <a:gd name="connsiteX2" fmla="*/ 1386840 w 1386840"/>
                    <a:gd name="connsiteY2" fmla="*/ 939800 h 1229360"/>
                    <a:gd name="connsiteX3" fmla="*/ 228600 w 1386840"/>
                    <a:gd name="connsiteY3" fmla="*/ 1229360 h 1229360"/>
                    <a:gd name="connsiteX4" fmla="*/ 0 w 1386840"/>
                    <a:gd name="connsiteY4" fmla="*/ 0 h 1229360"/>
                    <a:gd name="connsiteX0" fmla="*/ 0 w 1178560"/>
                    <a:gd name="connsiteY0" fmla="*/ 22860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228600 h 1229360"/>
                    <a:gd name="connsiteX0" fmla="*/ 55880 w 1158240"/>
                    <a:gd name="connsiteY0" fmla="*/ 426720 h 1229360"/>
                    <a:gd name="connsiteX1" fmla="*/ 1158240 w 1158240"/>
                    <a:gd name="connsiteY1" fmla="*/ 0 h 1229360"/>
                    <a:gd name="connsiteX2" fmla="*/ 1158240 w 1158240"/>
                    <a:gd name="connsiteY2" fmla="*/ 939800 h 1229360"/>
                    <a:gd name="connsiteX3" fmla="*/ 0 w 1158240"/>
                    <a:gd name="connsiteY3" fmla="*/ 1229360 h 1229360"/>
                    <a:gd name="connsiteX4" fmla="*/ 55880 w 1158240"/>
                    <a:gd name="connsiteY4" fmla="*/ 426720 h 1229360"/>
                    <a:gd name="connsiteX0" fmla="*/ 0 w 1173480"/>
                    <a:gd name="connsiteY0" fmla="*/ 325120 h 1229360"/>
                    <a:gd name="connsiteX1" fmla="*/ 1173480 w 1173480"/>
                    <a:gd name="connsiteY1" fmla="*/ 0 h 1229360"/>
                    <a:gd name="connsiteX2" fmla="*/ 1173480 w 1173480"/>
                    <a:gd name="connsiteY2" fmla="*/ 939800 h 1229360"/>
                    <a:gd name="connsiteX3" fmla="*/ 15240 w 1173480"/>
                    <a:gd name="connsiteY3" fmla="*/ 1229360 h 1229360"/>
                    <a:gd name="connsiteX4" fmla="*/ 0 w 1173480"/>
                    <a:gd name="connsiteY4" fmla="*/ 325120 h 1229360"/>
                    <a:gd name="connsiteX0" fmla="*/ 0 w 1178560"/>
                    <a:gd name="connsiteY0" fmla="*/ 32512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092200 w 1178560"/>
                    <a:gd name="connsiteY2" fmla="*/ 84836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173480 w 1178560"/>
                    <a:gd name="connsiteY2" fmla="*/ 894080 h 1229360"/>
                    <a:gd name="connsiteX3" fmla="*/ 20320 w 1178560"/>
                    <a:gd name="connsiteY3" fmla="*/ 1229360 h 1229360"/>
                    <a:gd name="connsiteX4" fmla="*/ 0 w 1178560"/>
                    <a:gd name="connsiteY4" fmla="*/ 325120 h 1229360"/>
                    <a:gd name="connsiteX0" fmla="*/ 5080 w 1183640"/>
                    <a:gd name="connsiteY0" fmla="*/ 325120 h 1229360"/>
                    <a:gd name="connsiteX1" fmla="*/ 1183640 w 1183640"/>
                    <a:gd name="connsiteY1" fmla="*/ 0 h 1229360"/>
                    <a:gd name="connsiteX2" fmla="*/ 1178560 w 1183640"/>
                    <a:gd name="connsiteY2" fmla="*/ 894080 h 1229360"/>
                    <a:gd name="connsiteX3" fmla="*/ 0 w 1183640"/>
                    <a:gd name="connsiteY3" fmla="*/ 1229360 h 1229360"/>
                    <a:gd name="connsiteX4" fmla="*/ 5080 w 1183640"/>
                    <a:gd name="connsiteY4" fmla="*/ 325120 h 1229360"/>
                    <a:gd name="connsiteX0" fmla="*/ 5080 w 1183640"/>
                    <a:gd name="connsiteY0" fmla="*/ 325120 h 1676400"/>
                    <a:gd name="connsiteX1" fmla="*/ 1183640 w 1183640"/>
                    <a:gd name="connsiteY1" fmla="*/ 0 h 1676400"/>
                    <a:gd name="connsiteX2" fmla="*/ 960120 w 1183640"/>
                    <a:gd name="connsiteY2" fmla="*/ 1676400 h 1676400"/>
                    <a:gd name="connsiteX3" fmla="*/ 0 w 1183640"/>
                    <a:gd name="connsiteY3" fmla="*/ 1229360 h 1676400"/>
                    <a:gd name="connsiteX4" fmla="*/ 5080 w 1183640"/>
                    <a:gd name="connsiteY4" fmla="*/ 325120 h 1676400"/>
                    <a:gd name="connsiteX0" fmla="*/ 5080 w 960134"/>
                    <a:gd name="connsiteY0" fmla="*/ 0 h 1351280"/>
                    <a:gd name="connsiteX1" fmla="*/ 817880 w 960134"/>
                    <a:gd name="connsiteY1" fmla="*/ 248920 h 1351280"/>
                    <a:gd name="connsiteX2" fmla="*/ 960120 w 960134"/>
                    <a:gd name="connsiteY2" fmla="*/ 1351280 h 1351280"/>
                    <a:gd name="connsiteX3" fmla="*/ 0 w 960134"/>
                    <a:gd name="connsiteY3" fmla="*/ 904240 h 1351280"/>
                    <a:gd name="connsiteX4" fmla="*/ 5080 w 960134"/>
                    <a:gd name="connsiteY4" fmla="*/ 0 h 1351280"/>
                    <a:gd name="connsiteX0" fmla="*/ 5080 w 960228"/>
                    <a:gd name="connsiteY0" fmla="*/ 0 h 1351280"/>
                    <a:gd name="connsiteX1" fmla="*/ 944880 w 960228"/>
                    <a:gd name="connsiteY1" fmla="*/ 421640 h 1351280"/>
                    <a:gd name="connsiteX2" fmla="*/ 960120 w 960228"/>
                    <a:gd name="connsiteY2" fmla="*/ 1351280 h 1351280"/>
                    <a:gd name="connsiteX3" fmla="*/ 0 w 960228"/>
                    <a:gd name="connsiteY3" fmla="*/ 904240 h 1351280"/>
                    <a:gd name="connsiteX4" fmla="*/ 5080 w 960228"/>
                    <a:gd name="connsiteY4" fmla="*/ 0 h 1351280"/>
                    <a:gd name="connsiteX0" fmla="*/ 5080 w 970280"/>
                    <a:gd name="connsiteY0" fmla="*/ 0 h 1351280"/>
                    <a:gd name="connsiteX1" fmla="*/ 970280 w 970280"/>
                    <a:gd name="connsiteY1" fmla="*/ 436880 h 1351280"/>
                    <a:gd name="connsiteX2" fmla="*/ 960120 w 970280"/>
                    <a:gd name="connsiteY2" fmla="*/ 1351280 h 1351280"/>
                    <a:gd name="connsiteX3" fmla="*/ 0 w 970280"/>
                    <a:gd name="connsiteY3" fmla="*/ 904240 h 1351280"/>
                    <a:gd name="connsiteX4" fmla="*/ 5080 w 970280"/>
                    <a:gd name="connsiteY4" fmla="*/ 0 h 1351280"/>
                    <a:gd name="connsiteX0" fmla="*/ 5080 w 960266"/>
                    <a:gd name="connsiteY0" fmla="*/ 0 h 1351280"/>
                    <a:gd name="connsiteX1" fmla="*/ 949960 w 960266"/>
                    <a:gd name="connsiteY1" fmla="*/ 431800 h 1351280"/>
                    <a:gd name="connsiteX2" fmla="*/ 960120 w 960266"/>
                    <a:gd name="connsiteY2" fmla="*/ 1351280 h 1351280"/>
                    <a:gd name="connsiteX3" fmla="*/ 0 w 960266"/>
                    <a:gd name="connsiteY3" fmla="*/ 904240 h 1351280"/>
                    <a:gd name="connsiteX4" fmla="*/ 5080 w 960266"/>
                    <a:gd name="connsiteY4" fmla="*/ 0 h 1351280"/>
                    <a:gd name="connsiteX0" fmla="*/ 5080 w 960345"/>
                    <a:gd name="connsiteY0" fmla="*/ 0 h 1351280"/>
                    <a:gd name="connsiteX1" fmla="*/ 955040 w 960345"/>
                    <a:gd name="connsiteY1" fmla="*/ 426720 h 1351280"/>
                    <a:gd name="connsiteX2" fmla="*/ 960120 w 960345"/>
                    <a:gd name="connsiteY2" fmla="*/ 1351280 h 1351280"/>
                    <a:gd name="connsiteX3" fmla="*/ 0 w 960345"/>
                    <a:gd name="connsiteY3" fmla="*/ 904240 h 1351280"/>
                    <a:gd name="connsiteX4" fmla="*/ 5080 w 960345"/>
                    <a:gd name="connsiteY4" fmla="*/ 0 h 1351280"/>
                    <a:gd name="connsiteX0" fmla="*/ 5080 w 965200"/>
                    <a:gd name="connsiteY0" fmla="*/ 0 h 1351280"/>
                    <a:gd name="connsiteX1" fmla="*/ 965200 w 965200"/>
                    <a:gd name="connsiteY1" fmla="*/ 426720 h 1351280"/>
                    <a:gd name="connsiteX2" fmla="*/ 960120 w 965200"/>
                    <a:gd name="connsiteY2" fmla="*/ 1351280 h 1351280"/>
                    <a:gd name="connsiteX3" fmla="*/ 0 w 965200"/>
                    <a:gd name="connsiteY3" fmla="*/ 904240 h 1351280"/>
                    <a:gd name="connsiteX4" fmla="*/ 5080 w 965200"/>
                    <a:gd name="connsiteY4" fmla="*/ 0 h 1351280"/>
                    <a:gd name="connsiteX0" fmla="*/ 5080 w 960345"/>
                    <a:gd name="connsiteY0" fmla="*/ 0 h 1351280"/>
                    <a:gd name="connsiteX1" fmla="*/ 955040 w 960345"/>
                    <a:gd name="connsiteY1" fmla="*/ 426720 h 1351280"/>
                    <a:gd name="connsiteX2" fmla="*/ 960120 w 960345"/>
                    <a:gd name="connsiteY2" fmla="*/ 1351280 h 1351280"/>
                    <a:gd name="connsiteX3" fmla="*/ 0 w 960345"/>
                    <a:gd name="connsiteY3" fmla="*/ 904240 h 1351280"/>
                    <a:gd name="connsiteX4" fmla="*/ 5080 w 960345"/>
                    <a:gd name="connsiteY4" fmla="*/ 0 h 1351280"/>
                    <a:gd name="connsiteX0" fmla="*/ 5080 w 965200"/>
                    <a:gd name="connsiteY0" fmla="*/ 0 h 1351280"/>
                    <a:gd name="connsiteX1" fmla="*/ 965200 w 965200"/>
                    <a:gd name="connsiteY1" fmla="*/ 436880 h 1351280"/>
                    <a:gd name="connsiteX2" fmla="*/ 960120 w 965200"/>
                    <a:gd name="connsiteY2" fmla="*/ 1351280 h 1351280"/>
                    <a:gd name="connsiteX3" fmla="*/ 0 w 965200"/>
                    <a:gd name="connsiteY3" fmla="*/ 904240 h 1351280"/>
                    <a:gd name="connsiteX4" fmla="*/ 5080 w 965200"/>
                    <a:gd name="connsiteY4" fmla="*/ 0 h 1351280"/>
                    <a:gd name="connsiteX0" fmla="*/ 10160 w 970280"/>
                    <a:gd name="connsiteY0" fmla="*/ 0 h 1351280"/>
                    <a:gd name="connsiteX1" fmla="*/ 970280 w 970280"/>
                    <a:gd name="connsiteY1" fmla="*/ 436880 h 1351280"/>
                    <a:gd name="connsiteX2" fmla="*/ 965200 w 970280"/>
                    <a:gd name="connsiteY2" fmla="*/ 1351280 h 1351280"/>
                    <a:gd name="connsiteX3" fmla="*/ 0 w 970280"/>
                    <a:gd name="connsiteY3" fmla="*/ 904240 h 1351280"/>
                    <a:gd name="connsiteX4" fmla="*/ 10160 w 970280"/>
                    <a:gd name="connsiteY4" fmla="*/ 0 h 1351280"/>
                    <a:gd name="connsiteX0" fmla="*/ 8255 w 968375"/>
                    <a:gd name="connsiteY0" fmla="*/ 0 h 1351280"/>
                    <a:gd name="connsiteX1" fmla="*/ 968375 w 968375"/>
                    <a:gd name="connsiteY1" fmla="*/ 436880 h 1351280"/>
                    <a:gd name="connsiteX2" fmla="*/ 963295 w 968375"/>
                    <a:gd name="connsiteY2" fmla="*/ 1351280 h 1351280"/>
                    <a:gd name="connsiteX3" fmla="*/ 0 w 968375"/>
                    <a:gd name="connsiteY3" fmla="*/ 885190 h 1351280"/>
                    <a:gd name="connsiteX4" fmla="*/ 8255 w 968375"/>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902970 h 1351280"/>
                    <a:gd name="connsiteX4" fmla="*/ 188 w 960308"/>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892810 h 1351280"/>
                    <a:gd name="connsiteX4" fmla="*/ 188 w 960308"/>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892810 h 1351280"/>
                    <a:gd name="connsiteX4" fmla="*/ 188 w 960308"/>
                    <a:gd name="connsiteY4" fmla="*/ 0 h 1351280"/>
                    <a:gd name="connsiteX0" fmla="*/ 635 w 960755"/>
                    <a:gd name="connsiteY0" fmla="*/ 0 h 1351280"/>
                    <a:gd name="connsiteX1" fmla="*/ 960755 w 960755"/>
                    <a:gd name="connsiteY1" fmla="*/ 436880 h 1351280"/>
                    <a:gd name="connsiteX2" fmla="*/ 955675 w 960755"/>
                    <a:gd name="connsiteY2" fmla="*/ 1351280 h 1351280"/>
                    <a:gd name="connsiteX3" fmla="*/ 0 w 960755"/>
                    <a:gd name="connsiteY3" fmla="*/ 892810 h 1351280"/>
                    <a:gd name="connsiteX4" fmla="*/ 635 w 960755"/>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892810 h 1351280"/>
                    <a:gd name="connsiteX4" fmla="*/ 188 w 960308"/>
                    <a:gd name="connsiteY4" fmla="*/ 0 h 1351280"/>
                    <a:gd name="connsiteX0" fmla="*/ 188 w 960308"/>
                    <a:gd name="connsiteY0" fmla="*/ 0 h 1346200"/>
                    <a:gd name="connsiteX1" fmla="*/ 960308 w 960308"/>
                    <a:gd name="connsiteY1" fmla="*/ 436880 h 1346200"/>
                    <a:gd name="connsiteX2" fmla="*/ 934908 w 960308"/>
                    <a:gd name="connsiteY2" fmla="*/ 1346200 h 1346200"/>
                    <a:gd name="connsiteX3" fmla="*/ 7173 w 960308"/>
                    <a:gd name="connsiteY3" fmla="*/ 892810 h 1346200"/>
                    <a:gd name="connsiteX4" fmla="*/ 188 w 960308"/>
                    <a:gd name="connsiteY4" fmla="*/ 0 h 1346200"/>
                    <a:gd name="connsiteX0" fmla="*/ 188 w 942528"/>
                    <a:gd name="connsiteY0" fmla="*/ 0 h 1346200"/>
                    <a:gd name="connsiteX1" fmla="*/ 942528 w 942528"/>
                    <a:gd name="connsiteY1" fmla="*/ 431800 h 1346200"/>
                    <a:gd name="connsiteX2" fmla="*/ 934908 w 942528"/>
                    <a:gd name="connsiteY2" fmla="*/ 1346200 h 1346200"/>
                    <a:gd name="connsiteX3" fmla="*/ 7173 w 942528"/>
                    <a:gd name="connsiteY3" fmla="*/ 892810 h 1346200"/>
                    <a:gd name="connsiteX4" fmla="*/ 188 w 942528"/>
                    <a:gd name="connsiteY4" fmla="*/ 0 h 1346200"/>
                    <a:gd name="connsiteX0" fmla="*/ 188 w 935215"/>
                    <a:gd name="connsiteY0" fmla="*/ 0 h 1346200"/>
                    <a:gd name="connsiteX1" fmla="*/ 932368 w 935215"/>
                    <a:gd name="connsiteY1" fmla="*/ 431800 h 1346200"/>
                    <a:gd name="connsiteX2" fmla="*/ 934908 w 935215"/>
                    <a:gd name="connsiteY2" fmla="*/ 1346200 h 1346200"/>
                    <a:gd name="connsiteX3" fmla="*/ 7173 w 935215"/>
                    <a:gd name="connsiteY3" fmla="*/ 892810 h 1346200"/>
                    <a:gd name="connsiteX4" fmla="*/ 188 w 935215"/>
                    <a:gd name="connsiteY4" fmla="*/ 0 h 1346200"/>
                    <a:gd name="connsiteX0" fmla="*/ 188 w 939988"/>
                    <a:gd name="connsiteY0" fmla="*/ 0 h 1346200"/>
                    <a:gd name="connsiteX1" fmla="*/ 939988 w 939988"/>
                    <a:gd name="connsiteY1" fmla="*/ 431800 h 1346200"/>
                    <a:gd name="connsiteX2" fmla="*/ 934908 w 939988"/>
                    <a:gd name="connsiteY2" fmla="*/ 1346200 h 1346200"/>
                    <a:gd name="connsiteX3" fmla="*/ 7173 w 939988"/>
                    <a:gd name="connsiteY3" fmla="*/ 892810 h 1346200"/>
                    <a:gd name="connsiteX4" fmla="*/ 188 w 939988"/>
                    <a:gd name="connsiteY4" fmla="*/ 0 h 1346200"/>
                    <a:gd name="connsiteX0" fmla="*/ 4445 w 944245"/>
                    <a:gd name="connsiteY0" fmla="*/ 0 h 1346200"/>
                    <a:gd name="connsiteX1" fmla="*/ 944245 w 944245"/>
                    <a:gd name="connsiteY1" fmla="*/ 431800 h 1346200"/>
                    <a:gd name="connsiteX2" fmla="*/ 939165 w 944245"/>
                    <a:gd name="connsiteY2" fmla="*/ 1346200 h 1346200"/>
                    <a:gd name="connsiteX3" fmla="*/ 0 w 944245"/>
                    <a:gd name="connsiteY3" fmla="*/ 894715 h 1346200"/>
                    <a:gd name="connsiteX4" fmla="*/ 4445 w 944245"/>
                    <a:gd name="connsiteY4" fmla="*/ 0 h 13462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944245" h="1346200">
                      <a:moveTo>
                        <a:pt x="4445" y="0"/>
                      </a:moveTo>
                      <a:lnTo>
                        <a:pt x="944245" y="431800"/>
                      </a:lnTo>
                      <a:cubicBezTo>
                        <a:pt x="942552" y="729827"/>
                        <a:pt x="940858" y="1048173"/>
                        <a:pt x="939165" y="1346200"/>
                      </a:cubicBezTo>
                      <a:lnTo>
                        <a:pt x="0" y="894715"/>
                      </a:lnTo>
                      <a:cubicBezTo>
                        <a:pt x="1693" y="593302"/>
                        <a:pt x="2752" y="301413"/>
                        <a:pt x="4445" y="0"/>
                      </a:cubicBezTo>
                      <a:close/>
                    </a:path>
                  </a:pathLst>
                </a:custGeom>
                <a:grp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xnSp macro="">
              <xdr:nvCxnSpPr>
                <xdr:cNvPr id="1063" name="Straight Connector 1062">
                  <a:extLst>
                    <a:ext uri="{FF2B5EF4-FFF2-40B4-BE49-F238E27FC236}">
                      <a16:creationId xmlns:a16="http://schemas.microsoft.com/office/drawing/2014/main" id="{00000000-0008-0000-0000-000027040000}"/>
                    </a:ext>
                  </a:extLst>
                </xdr:cNvPr>
                <xdr:cNvCxnSpPr>
                  <a:cxnSpLocks/>
                </xdr:cNvCxnSpPr>
              </xdr:nvCxnSpPr>
              <xdr:spPr>
                <a:xfrm flipH="1">
                  <a:off x="4758347" y="1605280"/>
                  <a:ext cx="1178374" cy="332740"/>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4" name="Straight Connector 1063">
                  <a:extLst>
                    <a:ext uri="{FF2B5EF4-FFF2-40B4-BE49-F238E27FC236}">
                      <a16:creationId xmlns:a16="http://schemas.microsoft.com/office/drawing/2014/main" id="{00000000-0008-0000-0000-000028040000}"/>
                    </a:ext>
                  </a:extLst>
                </xdr:cNvPr>
                <xdr:cNvCxnSpPr>
                  <a:cxnSpLocks/>
                </xdr:cNvCxnSpPr>
              </xdr:nvCxnSpPr>
              <xdr:spPr>
                <a:xfrm flipH="1">
                  <a:off x="4758347" y="1830070"/>
                  <a:ext cx="1178374" cy="332740"/>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5" name="Straight Connector 1064">
                  <a:extLst>
                    <a:ext uri="{FF2B5EF4-FFF2-40B4-BE49-F238E27FC236}">
                      <a16:creationId xmlns:a16="http://schemas.microsoft.com/office/drawing/2014/main" id="{00000000-0008-0000-0000-000029040000}"/>
                    </a:ext>
                  </a:extLst>
                </xdr:cNvPr>
                <xdr:cNvCxnSpPr>
                  <a:cxnSpLocks/>
                </xdr:cNvCxnSpPr>
              </xdr:nvCxnSpPr>
              <xdr:spPr>
                <a:xfrm flipH="1">
                  <a:off x="4758347" y="2062819"/>
                  <a:ext cx="1178374" cy="332740"/>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6" name="Straight Connector 1065">
                  <a:extLst>
                    <a:ext uri="{FF2B5EF4-FFF2-40B4-BE49-F238E27FC236}">
                      <a16:creationId xmlns:a16="http://schemas.microsoft.com/office/drawing/2014/main" id="{00000000-0008-0000-0000-00002A040000}"/>
                    </a:ext>
                  </a:extLst>
                </xdr:cNvPr>
                <xdr:cNvCxnSpPr>
                  <a:cxnSpLocks/>
                </xdr:cNvCxnSpPr>
              </xdr:nvCxnSpPr>
              <xdr:spPr>
                <a:xfrm flipH="1">
                  <a:off x="5002187" y="2391410"/>
                  <a:ext cx="1178374" cy="332740"/>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7" name="Straight Connector 1066">
                  <a:extLst>
                    <a:ext uri="{FF2B5EF4-FFF2-40B4-BE49-F238E27FC236}">
                      <a16:creationId xmlns:a16="http://schemas.microsoft.com/office/drawing/2014/main" id="{00000000-0008-0000-0000-00002B040000}"/>
                    </a:ext>
                  </a:extLst>
                </xdr:cNvPr>
                <xdr:cNvCxnSpPr>
                  <a:cxnSpLocks/>
                </xdr:cNvCxnSpPr>
              </xdr:nvCxnSpPr>
              <xdr:spPr>
                <a:xfrm flipH="1">
                  <a:off x="5230695" y="2501265"/>
                  <a:ext cx="1178374" cy="332740"/>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8" name="Straight Connector 1067">
                  <a:extLst>
                    <a:ext uri="{FF2B5EF4-FFF2-40B4-BE49-F238E27FC236}">
                      <a16:creationId xmlns:a16="http://schemas.microsoft.com/office/drawing/2014/main" id="{00000000-0008-0000-0000-00002C040000}"/>
                    </a:ext>
                  </a:extLst>
                </xdr:cNvPr>
                <xdr:cNvCxnSpPr>
                  <a:cxnSpLocks/>
                </xdr:cNvCxnSpPr>
              </xdr:nvCxnSpPr>
              <xdr:spPr>
                <a:xfrm flipH="1">
                  <a:off x="5459203" y="2606971"/>
                  <a:ext cx="1178374" cy="332740"/>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9" name="Straight Connector 1068">
                  <a:extLst>
                    <a:ext uri="{FF2B5EF4-FFF2-40B4-BE49-F238E27FC236}">
                      <a16:creationId xmlns:a16="http://schemas.microsoft.com/office/drawing/2014/main" id="{00000000-0008-0000-0000-00002D040000}"/>
                    </a:ext>
                  </a:extLst>
                </xdr:cNvPr>
                <xdr:cNvCxnSpPr>
                  <a:cxnSpLocks/>
                </xdr:cNvCxnSpPr>
              </xdr:nvCxnSpPr>
              <xdr:spPr>
                <a:xfrm flipH="1">
                  <a:off x="5700689" y="2720213"/>
                  <a:ext cx="1178374" cy="332740"/>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70" name="Straight Connector 1069">
                  <a:extLst>
                    <a:ext uri="{FF2B5EF4-FFF2-40B4-BE49-F238E27FC236}">
                      <a16:creationId xmlns:a16="http://schemas.microsoft.com/office/drawing/2014/main" id="{00000000-0008-0000-0000-00002E040000}"/>
                    </a:ext>
                  </a:extLst>
                </xdr:cNvPr>
                <xdr:cNvCxnSpPr>
                  <a:cxnSpLocks/>
                </xdr:cNvCxnSpPr>
              </xdr:nvCxnSpPr>
              <xdr:spPr>
                <a:xfrm flipH="1" flipV="1">
                  <a:off x="4768740" y="2616200"/>
                  <a:ext cx="941827" cy="436541"/>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71" name="Straight Connector 1070">
                  <a:extLst>
                    <a:ext uri="{FF2B5EF4-FFF2-40B4-BE49-F238E27FC236}">
                      <a16:creationId xmlns:a16="http://schemas.microsoft.com/office/drawing/2014/main" id="{00000000-0008-0000-0000-00002F040000}"/>
                    </a:ext>
                  </a:extLst>
                </xdr:cNvPr>
                <xdr:cNvCxnSpPr>
                  <a:cxnSpLocks/>
                </xdr:cNvCxnSpPr>
              </xdr:nvCxnSpPr>
              <xdr:spPr>
                <a:xfrm flipH="1" flipV="1">
                  <a:off x="5003276" y="2549355"/>
                  <a:ext cx="941827" cy="436541"/>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72" name="Straight Connector 1071">
                  <a:extLst>
                    <a:ext uri="{FF2B5EF4-FFF2-40B4-BE49-F238E27FC236}">
                      <a16:creationId xmlns:a16="http://schemas.microsoft.com/office/drawing/2014/main" id="{00000000-0008-0000-0000-000030040000}"/>
                    </a:ext>
                  </a:extLst>
                </xdr:cNvPr>
                <xdr:cNvCxnSpPr>
                  <a:cxnSpLocks/>
                </xdr:cNvCxnSpPr>
              </xdr:nvCxnSpPr>
              <xdr:spPr>
                <a:xfrm flipH="1" flipV="1">
                  <a:off x="5239653" y="2472605"/>
                  <a:ext cx="941827" cy="436541"/>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73" name="Straight Connector 1072">
                  <a:extLst>
                    <a:ext uri="{FF2B5EF4-FFF2-40B4-BE49-F238E27FC236}">
                      <a16:creationId xmlns:a16="http://schemas.microsoft.com/office/drawing/2014/main" id="{00000000-0008-0000-0000-000031040000}"/>
                    </a:ext>
                  </a:extLst>
                </xdr:cNvPr>
                <xdr:cNvCxnSpPr>
                  <a:cxnSpLocks/>
                </xdr:cNvCxnSpPr>
              </xdr:nvCxnSpPr>
              <xdr:spPr>
                <a:xfrm flipH="1" flipV="1">
                  <a:off x="5474766" y="2418990"/>
                  <a:ext cx="941827" cy="436541"/>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74" name="Straight Connector 1073">
                  <a:extLst>
                    <a:ext uri="{FF2B5EF4-FFF2-40B4-BE49-F238E27FC236}">
                      <a16:creationId xmlns:a16="http://schemas.microsoft.com/office/drawing/2014/main" id="{00000000-0008-0000-0000-000032040000}"/>
                    </a:ext>
                  </a:extLst>
                </xdr:cNvPr>
                <xdr:cNvCxnSpPr>
                  <a:cxnSpLocks/>
                </xdr:cNvCxnSpPr>
              </xdr:nvCxnSpPr>
              <xdr:spPr>
                <a:xfrm flipH="1" flipV="1">
                  <a:off x="5709960" y="2342791"/>
                  <a:ext cx="941827" cy="436541"/>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75" name="Straight Connector 1074">
                  <a:extLst>
                    <a:ext uri="{FF2B5EF4-FFF2-40B4-BE49-F238E27FC236}">
                      <a16:creationId xmlns:a16="http://schemas.microsoft.com/office/drawing/2014/main" id="{00000000-0008-0000-0000-000033040000}"/>
                    </a:ext>
                  </a:extLst>
                </xdr:cNvPr>
                <xdr:cNvCxnSpPr>
                  <a:cxnSpLocks/>
                </xdr:cNvCxnSpPr>
              </xdr:nvCxnSpPr>
              <xdr:spPr>
                <a:xfrm flipH="1" flipV="1">
                  <a:off x="5931182" y="2062395"/>
                  <a:ext cx="941827" cy="436541"/>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76" name="Straight Connector 1075">
                  <a:extLst>
                    <a:ext uri="{FF2B5EF4-FFF2-40B4-BE49-F238E27FC236}">
                      <a16:creationId xmlns:a16="http://schemas.microsoft.com/office/drawing/2014/main" id="{00000000-0008-0000-0000-000034040000}"/>
                    </a:ext>
                  </a:extLst>
                </xdr:cNvPr>
                <xdr:cNvCxnSpPr>
                  <a:cxnSpLocks/>
                </xdr:cNvCxnSpPr>
              </xdr:nvCxnSpPr>
              <xdr:spPr>
                <a:xfrm flipH="1" flipV="1">
                  <a:off x="5931753" y="1831382"/>
                  <a:ext cx="941827" cy="436541"/>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77" name="Straight Connector 1076">
                  <a:extLst>
                    <a:ext uri="{FF2B5EF4-FFF2-40B4-BE49-F238E27FC236}">
                      <a16:creationId xmlns:a16="http://schemas.microsoft.com/office/drawing/2014/main" id="{00000000-0008-0000-0000-000035040000}"/>
                    </a:ext>
                  </a:extLst>
                </xdr:cNvPr>
                <xdr:cNvCxnSpPr>
                  <a:cxnSpLocks/>
                </xdr:cNvCxnSpPr>
              </xdr:nvCxnSpPr>
              <xdr:spPr>
                <a:xfrm flipH="1" flipV="1">
                  <a:off x="5936721" y="1598951"/>
                  <a:ext cx="941827" cy="436541"/>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78" name="Straight Connector 1077">
                  <a:extLst>
                    <a:ext uri="{FF2B5EF4-FFF2-40B4-BE49-F238E27FC236}">
                      <a16:creationId xmlns:a16="http://schemas.microsoft.com/office/drawing/2014/main" id="{00000000-0008-0000-0000-000036040000}"/>
                    </a:ext>
                  </a:extLst>
                </xdr:cNvPr>
                <xdr:cNvCxnSpPr>
                  <a:cxnSpLocks/>
                </xdr:cNvCxnSpPr>
              </xdr:nvCxnSpPr>
              <xdr:spPr>
                <a:xfrm>
                  <a:off x="5000244" y="1640840"/>
                  <a:ext cx="0" cy="905636"/>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79" name="Straight Connector 1078">
                  <a:extLst>
                    <a:ext uri="{FF2B5EF4-FFF2-40B4-BE49-F238E27FC236}">
                      <a16:creationId xmlns:a16="http://schemas.microsoft.com/office/drawing/2014/main" id="{00000000-0008-0000-0000-000037040000}"/>
                    </a:ext>
                  </a:extLst>
                </xdr:cNvPr>
                <xdr:cNvCxnSpPr>
                  <a:cxnSpLocks/>
                </xdr:cNvCxnSpPr>
              </xdr:nvCxnSpPr>
              <xdr:spPr>
                <a:xfrm>
                  <a:off x="5242193" y="1575054"/>
                  <a:ext cx="0" cy="905636"/>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80" name="Straight Connector 1079">
                  <a:extLst>
                    <a:ext uri="{FF2B5EF4-FFF2-40B4-BE49-F238E27FC236}">
                      <a16:creationId xmlns:a16="http://schemas.microsoft.com/office/drawing/2014/main" id="{00000000-0008-0000-0000-000038040000}"/>
                    </a:ext>
                  </a:extLst>
                </xdr:cNvPr>
                <xdr:cNvCxnSpPr>
                  <a:cxnSpLocks/>
                </xdr:cNvCxnSpPr>
              </xdr:nvCxnSpPr>
              <xdr:spPr>
                <a:xfrm>
                  <a:off x="5472919" y="1513354"/>
                  <a:ext cx="0" cy="905636"/>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81" name="Straight Connector 1080">
                  <a:extLst>
                    <a:ext uri="{FF2B5EF4-FFF2-40B4-BE49-F238E27FC236}">
                      <a16:creationId xmlns:a16="http://schemas.microsoft.com/office/drawing/2014/main" id="{00000000-0008-0000-0000-000039040000}"/>
                    </a:ext>
                  </a:extLst>
                </xdr:cNvPr>
                <xdr:cNvCxnSpPr>
                  <a:cxnSpLocks/>
                </xdr:cNvCxnSpPr>
              </xdr:nvCxnSpPr>
              <xdr:spPr>
                <a:xfrm>
                  <a:off x="5714854" y="1441916"/>
                  <a:ext cx="0" cy="905636"/>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82" name="Straight Connector 1081">
                  <a:extLst>
                    <a:ext uri="{FF2B5EF4-FFF2-40B4-BE49-F238E27FC236}">
                      <a16:creationId xmlns:a16="http://schemas.microsoft.com/office/drawing/2014/main" id="{00000000-0008-0000-0000-00003A040000}"/>
                    </a:ext>
                  </a:extLst>
                </xdr:cNvPr>
                <xdr:cNvCxnSpPr>
                  <a:cxnSpLocks/>
                </xdr:cNvCxnSpPr>
              </xdr:nvCxnSpPr>
              <xdr:spPr>
                <a:xfrm>
                  <a:off x="6180561" y="1490176"/>
                  <a:ext cx="0" cy="905636"/>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83" name="Straight Connector 1082">
                  <a:extLst>
                    <a:ext uri="{FF2B5EF4-FFF2-40B4-BE49-F238E27FC236}">
                      <a16:creationId xmlns:a16="http://schemas.microsoft.com/office/drawing/2014/main" id="{00000000-0008-0000-0000-00003B040000}"/>
                    </a:ext>
                  </a:extLst>
                </xdr:cNvPr>
                <xdr:cNvCxnSpPr>
                  <a:cxnSpLocks/>
                </xdr:cNvCxnSpPr>
              </xdr:nvCxnSpPr>
              <xdr:spPr>
                <a:xfrm>
                  <a:off x="6407175" y="1598951"/>
                  <a:ext cx="0" cy="905636"/>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84" name="Straight Connector 1083">
                  <a:extLst>
                    <a:ext uri="{FF2B5EF4-FFF2-40B4-BE49-F238E27FC236}">
                      <a16:creationId xmlns:a16="http://schemas.microsoft.com/office/drawing/2014/main" id="{00000000-0008-0000-0000-00003C040000}"/>
                    </a:ext>
                  </a:extLst>
                </xdr:cNvPr>
                <xdr:cNvCxnSpPr>
                  <a:cxnSpLocks/>
                </xdr:cNvCxnSpPr>
              </xdr:nvCxnSpPr>
              <xdr:spPr>
                <a:xfrm>
                  <a:off x="6637577" y="1701335"/>
                  <a:ext cx="0" cy="905636"/>
                </a:xfrm>
                <a:prstGeom prst="line">
                  <a:avLst/>
                </a:prstGeom>
                <a:grpFill/>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1117" name="Group 1116">
                <a:extLst>
                  <a:ext uri="{FF2B5EF4-FFF2-40B4-BE49-F238E27FC236}">
                    <a16:creationId xmlns:a16="http://schemas.microsoft.com/office/drawing/2014/main" id="{00000000-0008-0000-0000-00005D040000}"/>
                  </a:ext>
                </a:extLst>
              </xdr:cNvPr>
              <xdr:cNvGrpSpPr/>
            </xdr:nvGrpSpPr>
            <xdr:grpSpPr>
              <a:xfrm>
                <a:off x="12067741" y="974362"/>
                <a:ext cx="1971924" cy="1897444"/>
                <a:chOff x="12067741" y="5528437"/>
                <a:chExt cx="1971924" cy="1921579"/>
              </a:xfrm>
            </xdr:grpSpPr>
            <xdr:sp macro="" textlink="">
              <xdr:nvSpPr>
                <xdr:cNvPr id="1118" name="TextBox 1117">
                  <a:extLst>
                    <a:ext uri="{FF2B5EF4-FFF2-40B4-BE49-F238E27FC236}">
                      <a16:creationId xmlns:a16="http://schemas.microsoft.com/office/drawing/2014/main" id="{00000000-0008-0000-0000-00005E040000}"/>
                    </a:ext>
                  </a:extLst>
                </xdr:cNvPr>
                <xdr:cNvSpPr txBox="1"/>
              </xdr:nvSpPr>
              <xdr:spPr>
                <a:xfrm>
                  <a:off x="13266426" y="6860346"/>
                  <a:ext cx="315270" cy="256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1</a:t>
                  </a:r>
                </a:p>
              </xdr:txBody>
            </xdr:sp>
            <xdr:sp macro="" textlink="">
              <xdr:nvSpPr>
                <xdr:cNvPr id="1119" name="TextBox 1118">
                  <a:extLst>
                    <a:ext uri="{FF2B5EF4-FFF2-40B4-BE49-F238E27FC236}">
                      <a16:creationId xmlns:a16="http://schemas.microsoft.com/office/drawing/2014/main" id="{00000000-0008-0000-0000-00005F040000}"/>
                    </a:ext>
                  </a:extLst>
                </xdr:cNvPr>
                <xdr:cNvSpPr txBox="1"/>
              </xdr:nvSpPr>
              <xdr:spPr>
                <a:xfrm>
                  <a:off x="12963970" y="6955302"/>
                  <a:ext cx="315270" cy="257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2</a:t>
                  </a:r>
                </a:p>
              </xdr:txBody>
            </xdr:sp>
            <xdr:sp macro="" textlink="">
              <xdr:nvSpPr>
                <xdr:cNvPr id="1120" name="TextBox 1119">
                  <a:extLst>
                    <a:ext uri="{FF2B5EF4-FFF2-40B4-BE49-F238E27FC236}">
                      <a16:creationId xmlns:a16="http://schemas.microsoft.com/office/drawing/2014/main" id="{00000000-0008-0000-0000-000060040000}"/>
                    </a:ext>
                  </a:extLst>
                </xdr:cNvPr>
                <xdr:cNvSpPr txBox="1"/>
              </xdr:nvSpPr>
              <xdr:spPr>
                <a:xfrm>
                  <a:off x="12674996" y="7026812"/>
                  <a:ext cx="315270" cy="257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3</a:t>
                  </a:r>
                </a:p>
              </xdr:txBody>
            </xdr:sp>
            <xdr:sp macro="" textlink="">
              <xdr:nvSpPr>
                <xdr:cNvPr id="1121" name="TextBox 1120">
                  <a:extLst>
                    <a:ext uri="{FF2B5EF4-FFF2-40B4-BE49-F238E27FC236}">
                      <a16:creationId xmlns:a16="http://schemas.microsoft.com/office/drawing/2014/main" id="{00000000-0008-0000-0000-000061040000}"/>
                    </a:ext>
                  </a:extLst>
                </xdr:cNvPr>
                <xdr:cNvSpPr txBox="1"/>
              </xdr:nvSpPr>
              <xdr:spPr>
                <a:xfrm>
                  <a:off x="12349095" y="7115909"/>
                  <a:ext cx="315270" cy="257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4</a:t>
                  </a:r>
                </a:p>
              </xdr:txBody>
            </xdr:sp>
            <xdr:sp macro="" textlink="">
              <xdr:nvSpPr>
                <xdr:cNvPr id="1122" name="TextBox 1121">
                  <a:extLst>
                    <a:ext uri="{FF2B5EF4-FFF2-40B4-BE49-F238E27FC236}">
                      <a16:creationId xmlns:a16="http://schemas.microsoft.com/office/drawing/2014/main" id="{00000000-0008-0000-0000-000062040000}"/>
                    </a:ext>
                  </a:extLst>
                </xdr:cNvPr>
                <xdr:cNvSpPr txBox="1"/>
              </xdr:nvSpPr>
              <xdr:spPr>
                <a:xfrm>
                  <a:off x="12067741" y="7192109"/>
                  <a:ext cx="315270" cy="257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5</a:t>
                  </a:r>
                </a:p>
              </xdr:txBody>
            </xdr:sp>
            <xdr:sp macro="" textlink="">
              <xdr:nvSpPr>
                <xdr:cNvPr id="1123" name="TextBox 1122">
                  <a:extLst>
                    <a:ext uri="{FF2B5EF4-FFF2-40B4-BE49-F238E27FC236}">
                      <a16:creationId xmlns:a16="http://schemas.microsoft.com/office/drawing/2014/main" id="{00000000-0008-0000-0000-000063040000}"/>
                    </a:ext>
                  </a:extLst>
                </xdr:cNvPr>
                <xdr:cNvSpPr txBox="1"/>
              </xdr:nvSpPr>
              <xdr:spPr>
                <a:xfrm>
                  <a:off x="13531918" y="6656784"/>
                  <a:ext cx="507747" cy="260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0%</a:t>
                  </a:r>
                </a:p>
              </xdr:txBody>
            </xdr:sp>
            <xdr:sp macro="" textlink="">
              <xdr:nvSpPr>
                <xdr:cNvPr id="1124" name="TextBox 1123">
                  <a:extLst>
                    <a:ext uri="{FF2B5EF4-FFF2-40B4-BE49-F238E27FC236}">
                      <a16:creationId xmlns:a16="http://schemas.microsoft.com/office/drawing/2014/main" id="{00000000-0008-0000-0000-000064040000}"/>
                    </a:ext>
                  </a:extLst>
                </xdr:cNvPr>
                <xdr:cNvSpPr txBox="1"/>
              </xdr:nvSpPr>
              <xdr:spPr>
                <a:xfrm>
                  <a:off x="13531918" y="6386985"/>
                  <a:ext cx="507747" cy="25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25%</a:t>
                  </a:r>
                </a:p>
              </xdr:txBody>
            </xdr:sp>
            <xdr:sp macro="" textlink="">
              <xdr:nvSpPr>
                <xdr:cNvPr id="1125" name="TextBox 1124">
                  <a:extLst>
                    <a:ext uri="{FF2B5EF4-FFF2-40B4-BE49-F238E27FC236}">
                      <a16:creationId xmlns:a16="http://schemas.microsoft.com/office/drawing/2014/main" id="{00000000-0008-0000-0000-000065040000}"/>
                    </a:ext>
                  </a:extLst>
                </xdr:cNvPr>
                <xdr:cNvSpPr txBox="1"/>
              </xdr:nvSpPr>
              <xdr:spPr>
                <a:xfrm>
                  <a:off x="13531918" y="6104041"/>
                  <a:ext cx="507747" cy="260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50%</a:t>
                  </a:r>
                </a:p>
              </xdr:txBody>
            </xdr:sp>
            <xdr:sp macro="" textlink="">
              <xdr:nvSpPr>
                <xdr:cNvPr id="1126" name="TextBox 1125">
                  <a:extLst>
                    <a:ext uri="{FF2B5EF4-FFF2-40B4-BE49-F238E27FC236}">
                      <a16:creationId xmlns:a16="http://schemas.microsoft.com/office/drawing/2014/main" id="{00000000-0008-0000-0000-000066040000}"/>
                    </a:ext>
                  </a:extLst>
                </xdr:cNvPr>
                <xdr:cNvSpPr txBox="1"/>
              </xdr:nvSpPr>
              <xdr:spPr>
                <a:xfrm>
                  <a:off x="13531918" y="5834242"/>
                  <a:ext cx="507747" cy="25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75%</a:t>
                  </a:r>
                </a:p>
              </xdr:txBody>
            </xdr:sp>
            <xdr:sp macro="" textlink="">
              <xdr:nvSpPr>
                <xdr:cNvPr id="1127" name="TextBox 1126">
                  <a:extLst>
                    <a:ext uri="{FF2B5EF4-FFF2-40B4-BE49-F238E27FC236}">
                      <a16:creationId xmlns:a16="http://schemas.microsoft.com/office/drawing/2014/main" id="{00000000-0008-0000-0000-000067040000}"/>
                    </a:ext>
                  </a:extLst>
                </xdr:cNvPr>
                <xdr:cNvSpPr txBox="1"/>
              </xdr:nvSpPr>
              <xdr:spPr>
                <a:xfrm>
                  <a:off x="13531918" y="5528437"/>
                  <a:ext cx="507747" cy="257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100%</a:t>
                  </a:r>
                </a:p>
              </xdr:txBody>
            </xdr:sp>
          </xdr:grpSp>
          <xdr:graphicFrame macro="">
            <xdr:nvGraphicFramePr>
              <xdr:cNvPr id="1095" name="Chart 1094">
                <a:extLst>
                  <a:ext uri="{FF2B5EF4-FFF2-40B4-BE49-F238E27FC236}">
                    <a16:creationId xmlns:a16="http://schemas.microsoft.com/office/drawing/2014/main" id="{00000000-0008-0000-0000-000047040000}"/>
                  </a:ext>
                </a:extLst>
              </xdr:cNvPr>
              <xdr:cNvGraphicFramePr>
                <a:graphicFrameLocks/>
              </xdr:cNvGraphicFramePr>
            </xdr:nvGraphicFramePr>
            <xdr:xfrm>
              <a:off x="10913533" y="867335"/>
              <a:ext cx="2488142" cy="2019860"/>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1135" name="Rectangle 1134">
                <a:extLst>
                  <a:ext uri="{FF2B5EF4-FFF2-40B4-BE49-F238E27FC236}">
                    <a16:creationId xmlns:a16="http://schemas.microsoft.com/office/drawing/2014/main" id="{00000000-0008-0000-0000-00006F040000}"/>
                  </a:ext>
                </a:extLst>
              </xdr:cNvPr>
              <xdr:cNvSpPr/>
            </xdr:nvSpPr>
            <xdr:spPr>
              <a:xfrm>
                <a:off x="10840220" y="623113"/>
                <a:ext cx="894580" cy="324008"/>
              </a:xfrm>
              <a:prstGeom prst="rect">
                <a:avLst/>
              </a:prstGeom>
              <a:noFill/>
            </xdr:spPr>
            <xdr:txBody>
              <a:bodyPr wrap="none" lIns="91440" tIns="45720" rIns="91440" bIns="45720">
                <a:prstTxWarp prst="textSlantUp">
                  <a:avLst>
                    <a:gd name="adj" fmla="val 71431"/>
                  </a:avLst>
                </a:prstTxWarp>
                <a:spAutoFit/>
              </a:bodyPr>
              <a:lstStyle/>
              <a:p>
                <a:pPr algn="ctr"/>
                <a:r>
                  <a:rPr lang="en-US" sz="2400" b="0"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COMMISSIONS</a:t>
                </a:r>
                <a:endParaRPr lang="en-US" sz="4000" b="0"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grpSp>
      </xdr:grpSp>
    </xdr:grpSp>
    <xdr:clientData/>
  </xdr:twoCellAnchor>
  <xdr:twoCellAnchor>
    <xdr:from>
      <xdr:col>3</xdr:col>
      <xdr:colOff>407155</xdr:colOff>
      <xdr:row>2</xdr:row>
      <xdr:rowOff>41616</xdr:rowOff>
    </xdr:from>
    <xdr:to>
      <xdr:col>6</xdr:col>
      <xdr:colOff>132835</xdr:colOff>
      <xdr:row>15</xdr:row>
      <xdr:rowOff>45652</xdr:rowOff>
    </xdr:to>
    <xdr:grpSp>
      <xdr:nvGrpSpPr>
        <xdr:cNvPr id="1265" name="Group 1264">
          <a:extLst>
            <a:ext uri="{FF2B5EF4-FFF2-40B4-BE49-F238E27FC236}">
              <a16:creationId xmlns:a16="http://schemas.microsoft.com/office/drawing/2014/main" id="{9189ACEA-4CF0-E18D-F430-C5525983D2CC}"/>
            </a:ext>
          </a:extLst>
        </xdr:cNvPr>
        <xdr:cNvGrpSpPr/>
      </xdr:nvGrpSpPr>
      <xdr:grpSpPr>
        <a:xfrm>
          <a:off x="2241271" y="440337"/>
          <a:ext cx="1559797" cy="2422943"/>
          <a:chOff x="2297975" y="327659"/>
          <a:chExt cx="1554480" cy="2002715"/>
        </a:xfrm>
      </xdr:grpSpPr>
      <xdr:grpSp>
        <xdr:nvGrpSpPr>
          <xdr:cNvPr id="1218" name="Group 1217">
            <a:extLst>
              <a:ext uri="{FF2B5EF4-FFF2-40B4-BE49-F238E27FC236}">
                <a16:creationId xmlns:a16="http://schemas.microsoft.com/office/drawing/2014/main" id="{E1C1A50D-2E86-83C0-7E91-D9BB4D5C5DD6}"/>
              </a:ext>
            </a:extLst>
          </xdr:cNvPr>
          <xdr:cNvGrpSpPr/>
        </xdr:nvGrpSpPr>
        <xdr:grpSpPr>
          <a:xfrm>
            <a:off x="2297975" y="327659"/>
            <a:ext cx="1554480" cy="2002715"/>
            <a:chOff x="845696" y="596601"/>
            <a:chExt cx="1554480" cy="2002715"/>
          </a:xfrm>
        </xdr:grpSpPr>
        <xdr:grpSp>
          <xdr:nvGrpSpPr>
            <xdr:cNvPr id="1096" name="Group 1095">
              <a:extLst>
                <a:ext uri="{FF2B5EF4-FFF2-40B4-BE49-F238E27FC236}">
                  <a16:creationId xmlns:a16="http://schemas.microsoft.com/office/drawing/2014/main" id="{00000000-0008-0000-0000-000048040000}"/>
                </a:ext>
              </a:extLst>
            </xdr:cNvPr>
            <xdr:cNvGrpSpPr/>
          </xdr:nvGrpSpPr>
          <xdr:grpSpPr>
            <a:xfrm>
              <a:off x="845696" y="596601"/>
              <a:ext cx="1554480" cy="1220545"/>
              <a:chOff x="2335938" y="1808566"/>
              <a:chExt cx="6086839" cy="4802406"/>
            </a:xfrm>
          </xdr:grpSpPr>
          <xdr:sp macro="" textlink="">
            <xdr:nvSpPr>
              <xdr:cNvPr id="1097" name="Freeform: Shape 1096">
                <a:extLst>
                  <a:ext uri="{FF2B5EF4-FFF2-40B4-BE49-F238E27FC236}">
                    <a16:creationId xmlns:a16="http://schemas.microsoft.com/office/drawing/2014/main" id="{00000000-0008-0000-0000-000049040000}"/>
                  </a:ext>
                </a:extLst>
              </xdr:cNvPr>
              <xdr:cNvSpPr/>
            </xdr:nvSpPr>
            <xdr:spPr>
              <a:xfrm rot="10800000">
                <a:off x="2335938" y="1843898"/>
                <a:ext cx="6086839" cy="4605253"/>
              </a:xfrm>
              <a:custGeom>
                <a:avLst/>
                <a:gdLst>
                  <a:gd name="connsiteX0" fmla="*/ 6086839 w 6086839"/>
                  <a:gd name="connsiteY0" fmla="*/ 4605253 h 4605253"/>
                  <a:gd name="connsiteX1" fmla="*/ 0 w 6086839"/>
                  <a:gd name="connsiteY1" fmla="*/ 4605253 h 4605253"/>
                  <a:gd name="connsiteX2" fmla="*/ 3043420 w 6086839"/>
                  <a:gd name="connsiteY2" fmla="*/ 0 h 4605253"/>
                </a:gdLst>
                <a:ahLst/>
                <a:cxnLst>
                  <a:cxn ang="0">
                    <a:pos x="connsiteX0" y="connsiteY0"/>
                  </a:cxn>
                  <a:cxn ang="0">
                    <a:pos x="connsiteX1" y="connsiteY1"/>
                  </a:cxn>
                  <a:cxn ang="0">
                    <a:pos x="connsiteX2" y="connsiteY2"/>
                  </a:cxn>
                </a:cxnLst>
                <a:rect l="l" t="t" r="r" b="b"/>
                <a:pathLst>
                  <a:path w="6086839" h="4605253">
                    <a:moveTo>
                      <a:pt x="6086839" y="4605253"/>
                    </a:moveTo>
                    <a:lnTo>
                      <a:pt x="0" y="4605253"/>
                    </a:lnTo>
                    <a:lnTo>
                      <a:pt x="3043420" y="0"/>
                    </a:lnTo>
                    <a:close/>
                  </a:path>
                </a:pathLst>
              </a:custGeom>
              <a:gradFill>
                <a:gsLst>
                  <a:gs pos="0">
                    <a:srgbClr val="117F84"/>
                  </a:gs>
                  <a:gs pos="100000">
                    <a:srgbClr val="1B3154"/>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03" name="Freeform: Shape 1102">
                <a:extLst>
                  <a:ext uri="{FF2B5EF4-FFF2-40B4-BE49-F238E27FC236}">
                    <a16:creationId xmlns:a16="http://schemas.microsoft.com/office/drawing/2014/main" id="{00000000-0008-0000-0000-00004F040000}"/>
                  </a:ext>
                </a:extLst>
              </xdr:cNvPr>
              <xdr:cNvSpPr/>
            </xdr:nvSpPr>
            <xdr:spPr>
              <a:xfrm>
                <a:off x="3413873" y="1808566"/>
                <a:ext cx="4988445" cy="4802406"/>
              </a:xfrm>
              <a:custGeom>
                <a:avLst/>
                <a:gdLst>
                  <a:gd name="connsiteX0" fmla="*/ 3173709 w 4988446"/>
                  <a:gd name="connsiteY0" fmla="*/ 0 h 4802406"/>
                  <a:gd name="connsiteX1" fmla="*/ 3812763 w 4988446"/>
                  <a:gd name="connsiteY1" fmla="*/ 0 h 4802406"/>
                  <a:gd name="connsiteX2" fmla="*/ 4988446 w 4988446"/>
                  <a:gd name="connsiteY2" fmla="*/ 1779025 h 4802406"/>
                  <a:gd name="connsiteX3" fmla="*/ 4988446 w 4988446"/>
                  <a:gd name="connsiteY3" fmla="*/ 4802406 h 4802406"/>
                  <a:gd name="connsiteX4" fmla="*/ 0 w 4988446"/>
                  <a:gd name="connsiteY4" fmla="*/ 4802406 h 480240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988446" h="4802406">
                    <a:moveTo>
                      <a:pt x="3173709" y="0"/>
                    </a:moveTo>
                    <a:lnTo>
                      <a:pt x="3812763" y="0"/>
                    </a:lnTo>
                    <a:lnTo>
                      <a:pt x="4988446" y="1779025"/>
                    </a:lnTo>
                    <a:lnTo>
                      <a:pt x="4988446" y="4802406"/>
                    </a:lnTo>
                    <a:lnTo>
                      <a:pt x="0" y="4802406"/>
                    </a:lnTo>
                    <a:close/>
                  </a:path>
                </a:pathLst>
              </a:custGeom>
              <a:gradFill>
                <a:gsLst>
                  <a:gs pos="0">
                    <a:srgbClr val="117F84">
                      <a:alpha val="47000"/>
                    </a:srgbClr>
                  </a:gs>
                  <a:gs pos="100000">
                    <a:srgbClr val="1B3154">
                      <a:alpha val="51000"/>
                    </a:srgb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28" name="Freeform: Shape 1127">
                <a:extLst>
                  <a:ext uri="{FF2B5EF4-FFF2-40B4-BE49-F238E27FC236}">
                    <a16:creationId xmlns:a16="http://schemas.microsoft.com/office/drawing/2014/main" id="{00000000-0008-0000-0000-000068040000}"/>
                  </a:ext>
                </a:extLst>
              </xdr:cNvPr>
              <xdr:cNvSpPr/>
            </xdr:nvSpPr>
            <xdr:spPr>
              <a:xfrm>
                <a:off x="2357120" y="2580582"/>
                <a:ext cx="5113856" cy="4030390"/>
              </a:xfrm>
              <a:custGeom>
                <a:avLst/>
                <a:gdLst>
                  <a:gd name="connsiteX0" fmla="*/ 2450340 w 5113856"/>
                  <a:gd name="connsiteY0" fmla="*/ 0 h 4030390"/>
                  <a:gd name="connsiteX1" fmla="*/ 5113856 w 5113856"/>
                  <a:gd name="connsiteY1" fmla="*/ 4030390 h 4030390"/>
                  <a:gd name="connsiteX2" fmla="*/ 0 w 5113856"/>
                  <a:gd name="connsiteY2" fmla="*/ 4030390 h 4030390"/>
                  <a:gd name="connsiteX3" fmla="*/ 0 w 5113856"/>
                  <a:gd name="connsiteY3" fmla="*/ 3707816 h 4030390"/>
                </a:gdLst>
                <a:ahLst/>
                <a:cxnLst>
                  <a:cxn ang="0">
                    <a:pos x="connsiteX0" y="connsiteY0"/>
                  </a:cxn>
                  <a:cxn ang="0">
                    <a:pos x="connsiteX1" y="connsiteY1"/>
                  </a:cxn>
                  <a:cxn ang="0">
                    <a:pos x="connsiteX2" y="connsiteY2"/>
                  </a:cxn>
                  <a:cxn ang="0">
                    <a:pos x="connsiteX3" y="connsiteY3"/>
                  </a:cxn>
                </a:cxnLst>
                <a:rect l="l" t="t" r="r" b="b"/>
                <a:pathLst>
                  <a:path w="5113856" h="4030390">
                    <a:moveTo>
                      <a:pt x="2450340" y="0"/>
                    </a:moveTo>
                    <a:lnTo>
                      <a:pt x="5113856" y="4030390"/>
                    </a:lnTo>
                    <a:lnTo>
                      <a:pt x="0" y="4030390"/>
                    </a:lnTo>
                    <a:lnTo>
                      <a:pt x="0" y="3707816"/>
                    </a:lnTo>
                    <a:close/>
                  </a:path>
                </a:pathLst>
              </a:custGeom>
              <a:gradFill>
                <a:gsLst>
                  <a:gs pos="0">
                    <a:srgbClr val="117F84"/>
                  </a:gs>
                  <a:gs pos="71000">
                    <a:srgbClr val="1B3154"/>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29" name="Isosceles Triangle 1128">
                <a:extLst>
                  <a:ext uri="{FF2B5EF4-FFF2-40B4-BE49-F238E27FC236}">
                    <a16:creationId xmlns:a16="http://schemas.microsoft.com/office/drawing/2014/main" id="{00000000-0008-0000-0000-000069040000}"/>
                  </a:ext>
                </a:extLst>
              </xdr:cNvPr>
              <xdr:cNvSpPr/>
            </xdr:nvSpPr>
            <xdr:spPr>
              <a:xfrm>
                <a:off x="4746546" y="3845043"/>
                <a:ext cx="3655773" cy="2765929"/>
              </a:xfrm>
              <a:prstGeom prst="triangle">
                <a:avLst/>
              </a:prstGeom>
              <a:gradFill>
                <a:gsLst>
                  <a:gs pos="0">
                    <a:srgbClr val="117F84"/>
                  </a:gs>
                  <a:gs pos="71000">
                    <a:srgbClr val="1B3154">
                      <a:alpha val="36000"/>
                    </a:srgb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30" name="Freeform: Shape 1129">
                <a:extLst>
                  <a:ext uri="{FF2B5EF4-FFF2-40B4-BE49-F238E27FC236}">
                    <a16:creationId xmlns:a16="http://schemas.microsoft.com/office/drawing/2014/main" id="{00000000-0008-0000-0000-00006A040000}"/>
                  </a:ext>
                </a:extLst>
              </xdr:cNvPr>
              <xdr:cNvSpPr/>
            </xdr:nvSpPr>
            <xdr:spPr>
              <a:xfrm>
                <a:off x="2357121" y="3477366"/>
                <a:ext cx="2070869" cy="3133606"/>
              </a:xfrm>
              <a:custGeom>
                <a:avLst/>
                <a:gdLst>
                  <a:gd name="connsiteX0" fmla="*/ 0 w 2070869"/>
                  <a:gd name="connsiteY0" fmla="*/ 0 h 3133606"/>
                  <a:gd name="connsiteX1" fmla="*/ 2070869 w 2070869"/>
                  <a:gd name="connsiteY1" fmla="*/ 3133606 h 3133606"/>
                  <a:gd name="connsiteX2" fmla="*/ 0 w 2070869"/>
                  <a:gd name="connsiteY2" fmla="*/ 3133606 h 3133606"/>
                </a:gdLst>
                <a:ahLst/>
                <a:cxnLst>
                  <a:cxn ang="0">
                    <a:pos x="connsiteX0" y="connsiteY0"/>
                  </a:cxn>
                  <a:cxn ang="0">
                    <a:pos x="connsiteX1" y="connsiteY1"/>
                  </a:cxn>
                  <a:cxn ang="0">
                    <a:pos x="connsiteX2" y="connsiteY2"/>
                  </a:cxn>
                </a:cxnLst>
                <a:rect l="l" t="t" r="r" b="b"/>
                <a:pathLst>
                  <a:path w="2070869" h="3133606">
                    <a:moveTo>
                      <a:pt x="0" y="0"/>
                    </a:moveTo>
                    <a:lnTo>
                      <a:pt x="2070869" y="3133606"/>
                    </a:lnTo>
                    <a:lnTo>
                      <a:pt x="0" y="3133606"/>
                    </a:lnTo>
                    <a:close/>
                  </a:path>
                </a:pathLst>
              </a:custGeom>
              <a:gradFill>
                <a:gsLst>
                  <a:gs pos="0">
                    <a:srgbClr val="117F84">
                      <a:alpha val="82000"/>
                    </a:srgbClr>
                  </a:gs>
                  <a:gs pos="71000">
                    <a:srgbClr val="1B3154">
                      <a:alpha val="82000"/>
                    </a:srgb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31" name="Freeform: Shape 1130">
                <a:extLst>
                  <a:ext uri="{FF2B5EF4-FFF2-40B4-BE49-F238E27FC236}">
                    <a16:creationId xmlns:a16="http://schemas.microsoft.com/office/drawing/2014/main" id="{00000000-0008-0000-0000-00006B040000}"/>
                  </a:ext>
                </a:extLst>
              </xdr:cNvPr>
              <xdr:cNvSpPr/>
            </xdr:nvSpPr>
            <xdr:spPr>
              <a:xfrm>
                <a:off x="4294059" y="1823888"/>
                <a:ext cx="1026801" cy="776870"/>
              </a:xfrm>
              <a:custGeom>
                <a:avLst/>
                <a:gdLst>
                  <a:gd name="connsiteX0" fmla="*/ 0 w 1026801"/>
                  <a:gd name="connsiteY0" fmla="*/ 0 h 776870"/>
                  <a:gd name="connsiteX1" fmla="*/ 1026801 w 1026801"/>
                  <a:gd name="connsiteY1" fmla="*/ 0 h 776870"/>
                  <a:gd name="connsiteX2" fmla="*/ 513400 w 1026801"/>
                  <a:gd name="connsiteY2" fmla="*/ 776870 h 776870"/>
                  <a:gd name="connsiteX3" fmla="*/ 0 w 1026801"/>
                  <a:gd name="connsiteY3" fmla="*/ 0 h 776870"/>
                </a:gdLst>
                <a:ahLst/>
                <a:cxnLst>
                  <a:cxn ang="0">
                    <a:pos x="connsiteX0" y="connsiteY0"/>
                  </a:cxn>
                  <a:cxn ang="0">
                    <a:pos x="connsiteX1" y="connsiteY1"/>
                  </a:cxn>
                  <a:cxn ang="0">
                    <a:pos x="connsiteX2" y="connsiteY2"/>
                  </a:cxn>
                  <a:cxn ang="0">
                    <a:pos x="connsiteX3" y="connsiteY3"/>
                  </a:cxn>
                </a:cxnLst>
                <a:rect l="l" t="t" r="r" b="b"/>
                <a:pathLst>
                  <a:path w="1026801" h="776870">
                    <a:moveTo>
                      <a:pt x="0" y="0"/>
                    </a:moveTo>
                    <a:lnTo>
                      <a:pt x="1026801" y="0"/>
                    </a:lnTo>
                    <a:lnTo>
                      <a:pt x="513400" y="776870"/>
                    </a:lnTo>
                    <a:lnTo>
                      <a:pt x="0" y="0"/>
                    </a:lnTo>
                    <a:close/>
                  </a:path>
                </a:pathLst>
              </a:custGeom>
              <a:gradFill>
                <a:gsLst>
                  <a:gs pos="100000">
                    <a:srgbClr val="117F84"/>
                  </a:gs>
                  <a:gs pos="47000">
                    <a:srgbClr val="163D9E">
                      <a:alpha val="44000"/>
                    </a:srgb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nvGrpSpPr>
            <xdr:cNvPr id="1137" name="Group 1136">
              <a:extLst>
                <a:ext uri="{FF2B5EF4-FFF2-40B4-BE49-F238E27FC236}">
                  <a16:creationId xmlns:a16="http://schemas.microsoft.com/office/drawing/2014/main" id="{00000000-0008-0000-0000-000071040000}"/>
                </a:ext>
              </a:extLst>
            </xdr:cNvPr>
            <xdr:cNvGrpSpPr/>
          </xdr:nvGrpSpPr>
          <xdr:grpSpPr>
            <a:xfrm>
              <a:off x="854661" y="1817146"/>
              <a:ext cx="1541149" cy="782170"/>
              <a:chOff x="1680375" y="4721212"/>
              <a:chExt cx="5923669" cy="3614314"/>
            </a:xfrm>
          </xdr:grpSpPr>
          <xdr:sp macro="" textlink="">
            <xdr:nvSpPr>
              <xdr:cNvPr id="1138" name="Rectangle 1137">
                <a:extLst>
                  <a:ext uri="{FF2B5EF4-FFF2-40B4-BE49-F238E27FC236}">
                    <a16:creationId xmlns:a16="http://schemas.microsoft.com/office/drawing/2014/main" id="{00000000-0008-0000-0000-000072040000}"/>
                  </a:ext>
                </a:extLst>
              </xdr:cNvPr>
              <xdr:cNvSpPr/>
            </xdr:nvSpPr>
            <xdr:spPr>
              <a:xfrm>
                <a:off x="1680375" y="4721212"/>
                <a:ext cx="2054507" cy="3614314"/>
              </a:xfrm>
              <a:prstGeom prst="rect">
                <a:avLst/>
              </a:prstGeom>
              <a:solidFill>
                <a:srgbClr val="1B315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39" name="Rectangle 1138">
                <a:extLst>
                  <a:ext uri="{FF2B5EF4-FFF2-40B4-BE49-F238E27FC236}">
                    <a16:creationId xmlns:a16="http://schemas.microsoft.com/office/drawing/2014/main" id="{00000000-0008-0000-0000-000073040000}"/>
                  </a:ext>
                </a:extLst>
              </xdr:cNvPr>
              <xdr:cNvSpPr/>
            </xdr:nvSpPr>
            <xdr:spPr>
              <a:xfrm>
                <a:off x="3700426" y="4721212"/>
                <a:ext cx="2982845" cy="3614314"/>
              </a:xfrm>
              <a:prstGeom prst="rect">
                <a:avLst/>
              </a:prstGeom>
              <a:solidFill>
                <a:srgbClr val="1B315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1140" name="Rectangle 1139">
                <a:extLst>
                  <a:ext uri="{FF2B5EF4-FFF2-40B4-BE49-F238E27FC236}">
                    <a16:creationId xmlns:a16="http://schemas.microsoft.com/office/drawing/2014/main" id="{00000000-0008-0000-0000-000074040000}"/>
                  </a:ext>
                </a:extLst>
              </xdr:cNvPr>
              <xdr:cNvSpPr/>
            </xdr:nvSpPr>
            <xdr:spPr>
              <a:xfrm>
                <a:off x="6672700" y="4721212"/>
                <a:ext cx="931344" cy="3614314"/>
              </a:xfrm>
              <a:prstGeom prst="rect">
                <a:avLst/>
              </a:prstGeom>
              <a:solidFill>
                <a:srgbClr val="1B3154">
                  <a:alpha val="70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sp macro="" textlink="">
        <xdr:nvSpPr>
          <xdr:cNvPr id="1142" name="TextBox 1141">
            <a:extLst>
              <a:ext uri="{FF2B5EF4-FFF2-40B4-BE49-F238E27FC236}">
                <a16:creationId xmlns:a16="http://schemas.microsoft.com/office/drawing/2014/main" id="{00000000-0008-0000-0000-000076040000}"/>
              </a:ext>
            </a:extLst>
          </xdr:cNvPr>
          <xdr:cNvSpPr txBox="1"/>
        </xdr:nvSpPr>
        <xdr:spPr>
          <a:xfrm>
            <a:off x="2536550" y="1090387"/>
            <a:ext cx="1108841" cy="311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a:solidFill>
                  <a:schemeClr val="bg1"/>
                </a:solidFill>
              </a:rPr>
              <a:t>INVESTMENT</a:t>
            </a:r>
            <a:endParaRPr lang="ru-RU" sz="1300" b="1">
              <a:solidFill>
                <a:schemeClr val="bg1"/>
              </a:solidFill>
            </a:endParaRPr>
          </a:p>
        </xdr:txBody>
      </xdr:sp>
      <xdr:sp macro="" textlink="">
        <xdr:nvSpPr>
          <xdr:cNvPr id="1145" name="Graphic 1143" descr="Coins outline">
            <a:extLst>
              <a:ext uri="{FF2B5EF4-FFF2-40B4-BE49-F238E27FC236}">
                <a16:creationId xmlns:a16="http://schemas.microsoft.com/office/drawing/2014/main" id="{00000000-0008-0000-0000-000079040000}"/>
              </a:ext>
            </a:extLst>
          </xdr:cNvPr>
          <xdr:cNvSpPr/>
        </xdr:nvSpPr>
        <xdr:spPr>
          <a:xfrm>
            <a:off x="2731808" y="463884"/>
            <a:ext cx="719602" cy="597733"/>
          </a:xfrm>
          <a:custGeom>
            <a:avLst/>
            <a:gdLst>
              <a:gd name="connsiteX0" fmla="*/ 327025 w 348539"/>
              <a:gd name="connsiteY0" fmla="*/ 195949 h 299788"/>
              <a:gd name="connsiteX1" fmla="*/ 327025 w 348539"/>
              <a:gd name="connsiteY1" fmla="*/ 165101 h 299788"/>
              <a:gd name="connsiteX2" fmla="*/ 253875 w 348539"/>
              <a:gd name="connsiteY2" fmla="*/ 124695 h 299788"/>
              <a:gd name="connsiteX3" fmla="*/ 253875 w 348539"/>
              <a:gd name="connsiteY3" fmla="*/ 99929 h 299788"/>
              <a:gd name="connsiteX4" fmla="*/ 232360 w 348539"/>
              <a:gd name="connsiteY4" fmla="*/ 74295 h 299788"/>
              <a:gd name="connsiteX5" fmla="*/ 232360 w 348539"/>
              <a:gd name="connsiteY5" fmla="*/ 43448 h 299788"/>
              <a:gd name="connsiteX6" fmla="*/ 116180 w 348539"/>
              <a:gd name="connsiteY6" fmla="*/ 0 h 299788"/>
              <a:gd name="connsiteX7" fmla="*/ 0 w 348539"/>
              <a:gd name="connsiteY7" fmla="*/ 43448 h 299788"/>
              <a:gd name="connsiteX8" fmla="*/ 0 w 348539"/>
              <a:gd name="connsiteY8" fmla="*/ 78206 h 299788"/>
              <a:gd name="connsiteX9" fmla="*/ 21515 w 348539"/>
              <a:gd name="connsiteY9" fmla="*/ 104274 h 299788"/>
              <a:gd name="connsiteX10" fmla="*/ 21515 w 348539"/>
              <a:gd name="connsiteY10" fmla="*/ 134688 h 299788"/>
              <a:gd name="connsiteX11" fmla="*/ 21515 w 348539"/>
              <a:gd name="connsiteY11" fmla="*/ 135122 h 299788"/>
              <a:gd name="connsiteX12" fmla="*/ 0 w 348539"/>
              <a:gd name="connsiteY12" fmla="*/ 160756 h 299788"/>
              <a:gd name="connsiteX13" fmla="*/ 0 w 348539"/>
              <a:gd name="connsiteY13" fmla="*/ 195514 h 299788"/>
              <a:gd name="connsiteX14" fmla="*/ 116180 w 348539"/>
              <a:gd name="connsiteY14" fmla="*/ 238962 h 299788"/>
              <a:gd name="connsiteX15" fmla="*/ 116180 w 348539"/>
              <a:gd name="connsiteY15" fmla="*/ 256341 h 299788"/>
              <a:gd name="connsiteX16" fmla="*/ 232360 w 348539"/>
              <a:gd name="connsiteY16" fmla="*/ 299788 h 299788"/>
              <a:gd name="connsiteX17" fmla="*/ 348540 w 348539"/>
              <a:gd name="connsiteY17" fmla="*/ 256341 h 299788"/>
              <a:gd name="connsiteX18" fmla="*/ 348540 w 348539"/>
              <a:gd name="connsiteY18" fmla="*/ 221583 h 299788"/>
              <a:gd name="connsiteX19" fmla="*/ 327025 w 348539"/>
              <a:gd name="connsiteY19" fmla="*/ 195949 h 299788"/>
              <a:gd name="connsiteX20" fmla="*/ 339934 w 348539"/>
              <a:gd name="connsiteY20" fmla="*/ 222017 h 299788"/>
              <a:gd name="connsiteX21" fmla="*/ 232360 w 348539"/>
              <a:gd name="connsiteY21" fmla="*/ 256775 h 299788"/>
              <a:gd name="connsiteX22" fmla="*/ 129949 w 348539"/>
              <a:gd name="connsiteY22" fmla="*/ 232010 h 299788"/>
              <a:gd name="connsiteX23" fmla="*/ 129949 w 348539"/>
              <a:gd name="connsiteY23" fmla="*/ 232010 h 299788"/>
              <a:gd name="connsiteX24" fmla="*/ 210415 w 348539"/>
              <a:gd name="connsiteY24" fmla="*/ 243741 h 299788"/>
              <a:gd name="connsiteX25" fmla="*/ 325734 w 348539"/>
              <a:gd name="connsiteY25" fmla="*/ 205942 h 299788"/>
              <a:gd name="connsiteX26" fmla="*/ 339934 w 348539"/>
              <a:gd name="connsiteY26" fmla="*/ 222017 h 299788"/>
              <a:gd name="connsiteX27" fmla="*/ 266783 w 348539"/>
              <a:gd name="connsiteY27" fmla="*/ 263292 h 299788"/>
              <a:gd name="connsiteX28" fmla="*/ 266783 w 348539"/>
              <a:gd name="connsiteY28" fmla="*/ 289361 h 299788"/>
              <a:gd name="connsiteX29" fmla="*/ 249572 w 348539"/>
              <a:gd name="connsiteY29" fmla="*/ 290664 h 299788"/>
              <a:gd name="connsiteX30" fmla="*/ 249572 w 348539"/>
              <a:gd name="connsiteY30" fmla="*/ 264596 h 299788"/>
              <a:gd name="connsiteX31" fmla="*/ 266783 w 348539"/>
              <a:gd name="connsiteY31" fmla="*/ 263292 h 299788"/>
              <a:gd name="connsiteX32" fmla="*/ 275389 w 348539"/>
              <a:gd name="connsiteY32" fmla="*/ 262424 h 299788"/>
              <a:gd name="connsiteX33" fmla="*/ 292601 w 348539"/>
              <a:gd name="connsiteY33" fmla="*/ 259382 h 299788"/>
              <a:gd name="connsiteX34" fmla="*/ 292601 w 348539"/>
              <a:gd name="connsiteY34" fmla="*/ 285016 h 299788"/>
              <a:gd name="connsiteX35" fmla="*/ 275389 w 348539"/>
              <a:gd name="connsiteY35" fmla="*/ 288058 h 299788"/>
              <a:gd name="connsiteX36" fmla="*/ 275389 w 348539"/>
              <a:gd name="connsiteY36" fmla="*/ 262424 h 299788"/>
              <a:gd name="connsiteX37" fmla="*/ 301207 w 348539"/>
              <a:gd name="connsiteY37" fmla="*/ 257210 h 299788"/>
              <a:gd name="connsiteX38" fmla="*/ 318419 w 348539"/>
              <a:gd name="connsiteY38" fmla="*/ 251562 h 299788"/>
              <a:gd name="connsiteX39" fmla="*/ 318419 w 348539"/>
              <a:gd name="connsiteY39" fmla="*/ 276761 h 299788"/>
              <a:gd name="connsiteX40" fmla="*/ 301207 w 348539"/>
              <a:gd name="connsiteY40" fmla="*/ 282844 h 299788"/>
              <a:gd name="connsiteX41" fmla="*/ 301207 w 348539"/>
              <a:gd name="connsiteY41" fmla="*/ 257210 h 299788"/>
              <a:gd name="connsiteX42" fmla="*/ 163512 w 348539"/>
              <a:gd name="connsiteY42" fmla="*/ 282844 h 299788"/>
              <a:gd name="connsiteX43" fmla="*/ 146301 w 348539"/>
              <a:gd name="connsiteY43" fmla="*/ 276761 h 299788"/>
              <a:gd name="connsiteX44" fmla="*/ 146301 w 348539"/>
              <a:gd name="connsiteY44" fmla="*/ 251562 h 299788"/>
              <a:gd name="connsiteX45" fmla="*/ 163512 w 348539"/>
              <a:gd name="connsiteY45" fmla="*/ 257210 h 299788"/>
              <a:gd name="connsiteX46" fmla="*/ 163512 w 348539"/>
              <a:gd name="connsiteY46" fmla="*/ 282844 h 299788"/>
              <a:gd name="connsiteX47" fmla="*/ 172118 w 348539"/>
              <a:gd name="connsiteY47" fmla="*/ 259382 h 299788"/>
              <a:gd name="connsiteX48" fmla="*/ 189330 w 348539"/>
              <a:gd name="connsiteY48" fmla="*/ 262424 h 299788"/>
              <a:gd name="connsiteX49" fmla="*/ 189330 w 348539"/>
              <a:gd name="connsiteY49" fmla="*/ 288492 h 299788"/>
              <a:gd name="connsiteX50" fmla="*/ 172118 w 348539"/>
              <a:gd name="connsiteY50" fmla="*/ 285451 h 299788"/>
              <a:gd name="connsiteX51" fmla="*/ 172118 w 348539"/>
              <a:gd name="connsiteY51" fmla="*/ 259382 h 299788"/>
              <a:gd name="connsiteX52" fmla="*/ 197936 w 348539"/>
              <a:gd name="connsiteY52" fmla="*/ 263292 h 299788"/>
              <a:gd name="connsiteX53" fmla="*/ 215148 w 348539"/>
              <a:gd name="connsiteY53" fmla="*/ 264596 h 299788"/>
              <a:gd name="connsiteX54" fmla="*/ 215148 w 348539"/>
              <a:gd name="connsiteY54" fmla="*/ 290664 h 299788"/>
              <a:gd name="connsiteX55" fmla="*/ 197936 w 348539"/>
              <a:gd name="connsiteY55" fmla="*/ 289361 h 299788"/>
              <a:gd name="connsiteX56" fmla="*/ 197936 w 348539"/>
              <a:gd name="connsiteY56" fmla="*/ 263292 h 299788"/>
              <a:gd name="connsiteX57" fmla="*/ 94665 w 348539"/>
              <a:gd name="connsiteY57" fmla="*/ 165535 h 299788"/>
              <a:gd name="connsiteX58" fmla="*/ 94665 w 348539"/>
              <a:gd name="connsiteY58" fmla="*/ 166839 h 299788"/>
              <a:gd name="connsiteX59" fmla="*/ 77453 w 348539"/>
              <a:gd name="connsiteY59" fmla="*/ 163797 h 299788"/>
              <a:gd name="connsiteX60" fmla="*/ 77453 w 348539"/>
              <a:gd name="connsiteY60" fmla="*/ 138163 h 299788"/>
              <a:gd name="connsiteX61" fmla="*/ 94665 w 348539"/>
              <a:gd name="connsiteY61" fmla="*/ 141205 h 299788"/>
              <a:gd name="connsiteX62" fmla="*/ 94665 w 348539"/>
              <a:gd name="connsiteY62" fmla="*/ 165535 h 299788"/>
              <a:gd name="connsiteX63" fmla="*/ 103271 w 348539"/>
              <a:gd name="connsiteY63" fmla="*/ 200293 h 299788"/>
              <a:gd name="connsiteX64" fmla="*/ 103271 w 348539"/>
              <a:gd name="connsiteY64" fmla="*/ 182914 h 299788"/>
              <a:gd name="connsiteX65" fmla="*/ 116180 w 348539"/>
              <a:gd name="connsiteY65" fmla="*/ 191604 h 299788"/>
              <a:gd name="connsiteX66" fmla="*/ 116180 w 348539"/>
              <a:gd name="connsiteY66" fmla="*/ 216369 h 299788"/>
              <a:gd name="connsiteX67" fmla="*/ 103271 w 348539"/>
              <a:gd name="connsiteY67" fmla="*/ 200293 h 299788"/>
              <a:gd name="connsiteX68" fmla="*/ 103271 w 348539"/>
              <a:gd name="connsiteY68" fmla="*/ 200293 h 299788"/>
              <a:gd name="connsiteX69" fmla="*/ 318419 w 348539"/>
              <a:gd name="connsiteY69" fmla="*/ 200293 h 299788"/>
              <a:gd name="connsiteX70" fmla="*/ 305510 w 348539"/>
              <a:gd name="connsiteY70" fmla="*/ 215935 h 299788"/>
              <a:gd name="connsiteX71" fmla="*/ 305510 w 348539"/>
              <a:gd name="connsiteY71" fmla="*/ 191169 h 299788"/>
              <a:gd name="connsiteX72" fmla="*/ 318419 w 348539"/>
              <a:gd name="connsiteY72" fmla="*/ 182480 h 299788"/>
              <a:gd name="connsiteX73" fmla="*/ 318419 w 348539"/>
              <a:gd name="connsiteY73" fmla="*/ 200293 h 299788"/>
              <a:gd name="connsiteX74" fmla="*/ 296904 w 348539"/>
              <a:gd name="connsiteY74" fmla="*/ 220279 h 299788"/>
              <a:gd name="connsiteX75" fmla="*/ 279692 w 348539"/>
              <a:gd name="connsiteY75" fmla="*/ 226362 h 299788"/>
              <a:gd name="connsiteX76" fmla="*/ 279692 w 348539"/>
              <a:gd name="connsiteY76" fmla="*/ 200728 h 299788"/>
              <a:gd name="connsiteX77" fmla="*/ 296904 w 348539"/>
              <a:gd name="connsiteY77" fmla="*/ 195080 h 299788"/>
              <a:gd name="connsiteX78" fmla="*/ 296904 w 348539"/>
              <a:gd name="connsiteY78" fmla="*/ 220279 h 299788"/>
              <a:gd name="connsiteX79" fmla="*/ 271086 w 348539"/>
              <a:gd name="connsiteY79" fmla="*/ 228534 h 299788"/>
              <a:gd name="connsiteX80" fmla="*/ 253875 w 348539"/>
              <a:gd name="connsiteY80" fmla="*/ 231576 h 299788"/>
              <a:gd name="connsiteX81" fmla="*/ 253875 w 348539"/>
              <a:gd name="connsiteY81" fmla="*/ 205507 h 299788"/>
              <a:gd name="connsiteX82" fmla="*/ 271086 w 348539"/>
              <a:gd name="connsiteY82" fmla="*/ 202466 h 299788"/>
              <a:gd name="connsiteX83" fmla="*/ 271086 w 348539"/>
              <a:gd name="connsiteY83" fmla="*/ 228534 h 299788"/>
              <a:gd name="connsiteX84" fmla="*/ 245269 w 348539"/>
              <a:gd name="connsiteY84" fmla="*/ 232879 h 299788"/>
              <a:gd name="connsiteX85" fmla="*/ 228057 w 348539"/>
              <a:gd name="connsiteY85" fmla="*/ 234183 h 299788"/>
              <a:gd name="connsiteX86" fmla="*/ 228057 w 348539"/>
              <a:gd name="connsiteY86" fmla="*/ 208114 h 299788"/>
              <a:gd name="connsiteX87" fmla="*/ 245269 w 348539"/>
              <a:gd name="connsiteY87" fmla="*/ 206811 h 299788"/>
              <a:gd name="connsiteX88" fmla="*/ 245269 w 348539"/>
              <a:gd name="connsiteY88" fmla="*/ 232879 h 299788"/>
              <a:gd name="connsiteX89" fmla="*/ 219451 w 348539"/>
              <a:gd name="connsiteY89" fmla="*/ 234617 h 299788"/>
              <a:gd name="connsiteX90" fmla="*/ 210845 w 348539"/>
              <a:gd name="connsiteY90" fmla="*/ 234617 h 299788"/>
              <a:gd name="connsiteX91" fmla="*/ 202239 w 348539"/>
              <a:gd name="connsiteY91" fmla="*/ 234617 h 299788"/>
              <a:gd name="connsiteX92" fmla="*/ 202239 w 348539"/>
              <a:gd name="connsiteY92" fmla="*/ 208548 h 299788"/>
              <a:gd name="connsiteX93" fmla="*/ 210845 w 348539"/>
              <a:gd name="connsiteY93" fmla="*/ 208548 h 299788"/>
              <a:gd name="connsiteX94" fmla="*/ 219451 w 348539"/>
              <a:gd name="connsiteY94" fmla="*/ 208548 h 299788"/>
              <a:gd name="connsiteX95" fmla="*/ 219451 w 348539"/>
              <a:gd name="connsiteY95" fmla="*/ 234617 h 299788"/>
              <a:gd name="connsiteX96" fmla="*/ 193633 w 348539"/>
              <a:gd name="connsiteY96" fmla="*/ 234617 h 299788"/>
              <a:gd name="connsiteX97" fmla="*/ 176421 w 348539"/>
              <a:gd name="connsiteY97" fmla="*/ 233314 h 299788"/>
              <a:gd name="connsiteX98" fmla="*/ 176421 w 348539"/>
              <a:gd name="connsiteY98" fmla="*/ 207245 h 299788"/>
              <a:gd name="connsiteX99" fmla="*/ 193633 w 348539"/>
              <a:gd name="connsiteY99" fmla="*/ 208548 h 299788"/>
              <a:gd name="connsiteX100" fmla="*/ 193633 w 348539"/>
              <a:gd name="connsiteY100" fmla="*/ 234617 h 299788"/>
              <a:gd name="connsiteX101" fmla="*/ 167815 w 348539"/>
              <a:gd name="connsiteY101" fmla="*/ 232010 h 299788"/>
              <a:gd name="connsiteX102" fmla="*/ 150604 w 348539"/>
              <a:gd name="connsiteY102" fmla="*/ 228969 h 299788"/>
              <a:gd name="connsiteX103" fmla="*/ 150604 w 348539"/>
              <a:gd name="connsiteY103" fmla="*/ 203335 h 299788"/>
              <a:gd name="connsiteX104" fmla="*/ 167815 w 348539"/>
              <a:gd name="connsiteY104" fmla="*/ 206376 h 299788"/>
              <a:gd name="connsiteX105" fmla="*/ 167815 w 348539"/>
              <a:gd name="connsiteY105" fmla="*/ 232010 h 299788"/>
              <a:gd name="connsiteX106" fmla="*/ 141998 w 348539"/>
              <a:gd name="connsiteY106" fmla="*/ 226362 h 299788"/>
              <a:gd name="connsiteX107" fmla="*/ 124786 w 348539"/>
              <a:gd name="connsiteY107" fmla="*/ 220279 h 299788"/>
              <a:gd name="connsiteX108" fmla="*/ 124786 w 348539"/>
              <a:gd name="connsiteY108" fmla="*/ 195080 h 299788"/>
              <a:gd name="connsiteX109" fmla="*/ 141998 w 348539"/>
              <a:gd name="connsiteY109" fmla="*/ 200728 h 299788"/>
              <a:gd name="connsiteX110" fmla="*/ 141998 w 348539"/>
              <a:gd name="connsiteY110" fmla="*/ 226362 h 299788"/>
              <a:gd name="connsiteX111" fmla="*/ 318419 w 348539"/>
              <a:gd name="connsiteY111" fmla="*/ 165535 h 299788"/>
              <a:gd name="connsiteX112" fmla="*/ 210845 w 348539"/>
              <a:gd name="connsiteY112" fmla="*/ 200293 h 299788"/>
              <a:gd name="connsiteX113" fmla="*/ 103271 w 348539"/>
              <a:gd name="connsiteY113" fmla="*/ 165535 h 299788"/>
              <a:gd name="connsiteX114" fmla="*/ 210845 w 348539"/>
              <a:gd name="connsiteY114" fmla="*/ 130777 h 299788"/>
              <a:gd name="connsiteX115" fmla="*/ 318419 w 348539"/>
              <a:gd name="connsiteY115" fmla="*/ 165535 h 299788"/>
              <a:gd name="connsiteX116" fmla="*/ 103271 w 348539"/>
              <a:gd name="connsiteY116" fmla="*/ 148156 h 299788"/>
              <a:gd name="connsiteX117" fmla="*/ 103271 w 348539"/>
              <a:gd name="connsiteY117" fmla="*/ 141639 h 299788"/>
              <a:gd name="connsiteX118" fmla="*/ 111016 w 348539"/>
              <a:gd name="connsiteY118" fmla="*/ 142508 h 299788"/>
              <a:gd name="connsiteX119" fmla="*/ 103271 w 348539"/>
              <a:gd name="connsiteY119" fmla="*/ 148156 h 299788"/>
              <a:gd name="connsiteX120" fmla="*/ 237954 w 348539"/>
              <a:gd name="connsiteY120" fmla="*/ 122957 h 299788"/>
              <a:gd name="connsiteX121" fmla="*/ 245699 w 348539"/>
              <a:gd name="connsiteY121" fmla="*/ 117309 h 299788"/>
              <a:gd name="connsiteX122" fmla="*/ 245699 w 348539"/>
              <a:gd name="connsiteY122" fmla="*/ 123826 h 299788"/>
              <a:gd name="connsiteX123" fmla="*/ 237954 w 348539"/>
              <a:gd name="connsiteY123" fmla="*/ 122957 h 299788"/>
              <a:gd name="connsiteX124" fmla="*/ 231499 w 348539"/>
              <a:gd name="connsiteY124" fmla="*/ 83854 h 299788"/>
              <a:gd name="connsiteX125" fmla="*/ 245269 w 348539"/>
              <a:gd name="connsiteY125" fmla="*/ 99929 h 299788"/>
              <a:gd name="connsiteX126" fmla="*/ 219881 w 348539"/>
              <a:gd name="connsiteY126" fmla="*/ 121653 h 299788"/>
              <a:gd name="connsiteX127" fmla="*/ 210845 w 348539"/>
              <a:gd name="connsiteY127" fmla="*/ 121653 h 299788"/>
              <a:gd name="connsiteX128" fmla="*/ 126937 w 348539"/>
              <a:gd name="connsiteY128" fmla="*/ 134688 h 299788"/>
              <a:gd name="connsiteX129" fmla="*/ 35715 w 348539"/>
              <a:gd name="connsiteY129" fmla="*/ 110357 h 299788"/>
              <a:gd name="connsiteX130" fmla="*/ 35715 w 348539"/>
              <a:gd name="connsiteY130" fmla="*/ 110357 h 299788"/>
              <a:gd name="connsiteX131" fmla="*/ 116180 w 348539"/>
              <a:gd name="connsiteY131" fmla="*/ 122088 h 299788"/>
              <a:gd name="connsiteX132" fmla="*/ 231499 w 348539"/>
              <a:gd name="connsiteY132" fmla="*/ 83854 h 299788"/>
              <a:gd name="connsiteX133" fmla="*/ 68847 w 348539"/>
              <a:gd name="connsiteY133" fmla="*/ 135557 h 299788"/>
              <a:gd name="connsiteX134" fmla="*/ 68847 w 348539"/>
              <a:gd name="connsiteY134" fmla="*/ 161191 h 299788"/>
              <a:gd name="connsiteX135" fmla="*/ 51636 w 348539"/>
              <a:gd name="connsiteY135" fmla="*/ 155108 h 299788"/>
              <a:gd name="connsiteX136" fmla="*/ 51636 w 348539"/>
              <a:gd name="connsiteY136" fmla="*/ 129908 h 299788"/>
              <a:gd name="connsiteX137" fmla="*/ 68847 w 348539"/>
              <a:gd name="connsiteY137" fmla="*/ 135557 h 299788"/>
              <a:gd name="connsiteX138" fmla="*/ 43030 w 348539"/>
              <a:gd name="connsiteY138" fmla="*/ 125998 h 299788"/>
              <a:gd name="connsiteX139" fmla="*/ 43030 w 348539"/>
              <a:gd name="connsiteY139" fmla="*/ 150763 h 299788"/>
              <a:gd name="connsiteX140" fmla="*/ 30121 w 348539"/>
              <a:gd name="connsiteY140" fmla="*/ 135122 h 299788"/>
              <a:gd name="connsiteX141" fmla="*/ 30121 w 348539"/>
              <a:gd name="connsiteY141" fmla="*/ 117743 h 299788"/>
              <a:gd name="connsiteX142" fmla="*/ 43030 w 348539"/>
              <a:gd name="connsiteY142" fmla="*/ 125998 h 299788"/>
              <a:gd name="connsiteX143" fmla="*/ 30121 w 348539"/>
              <a:gd name="connsiteY143" fmla="*/ 98626 h 299788"/>
              <a:gd name="connsiteX144" fmla="*/ 30121 w 348539"/>
              <a:gd name="connsiteY144" fmla="*/ 73426 h 299788"/>
              <a:gd name="connsiteX145" fmla="*/ 47333 w 348539"/>
              <a:gd name="connsiteY145" fmla="*/ 79075 h 299788"/>
              <a:gd name="connsiteX146" fmla="*/ 47333 w 348539"/>
              <a:gd name="connsiteY146" fmla="*/ 104709 h 299788"/>
              <a:gd name="connsiteX147" fmla="*/ 30121 w 348539"/>
              <a:gd name="connsiteY147" fmla="*/ 98626 h 299788"/>
              <a:gd name="connsiteX148" fmla="*/ 55938 w 348539"/>
              <a:gd name="connsiteY148" fmla="*/ 106881 h 299788"/>
              <a:gd name="connsiteX149" fmla="*/ 55938 w 348539"/>
              <a:gd name="connsiteY149" fmla="*/ 81247 h 299788"/>
              <a:gd name="connsiteX150" fmla="*/ 73150 w 348539"/>
              <a:gd name="connsiteY150" fmla="*/ 84288 h 299788"/>
              <a:gd name="connsiteX151" fmla="*/ 73150 w 348539"/>
              <a:gd name="connsiteY151" fmla="*/ 110357 h 299788"/>
              <a:gd name="connsiteX152" fmla="*/ 55938 w 348539"/>
              <a:gd name="connsiteY152" fmla="*/ 106881 h 299788"/>
              <a:gd name="connsiteX153" fmla="*/ 81756 w 348539"/>
              <a:gd name="connsiteY153" fmla="*/ 111226 h 299788"/>
              <a:gd name="connsiteX154" fmla="*/ 81756 w 348539"/>
              <a:gd name="connsiteY154" fmla="*/ 85157 h 299788"/>
              <a:gd name="connsiteX155" fmla="*/ 98968 w 348539"/>
              <a:gd name="connsiteY155" fmla="*/ 86461 h 299788"/>
              <a:gd name="connsiteX156" fmla="*/ 98968 w 348539"/>
              <a:gd name="connsiteY156" fmla="*/ 112529 h 299788"/>
              <a:gd name="connsiteX157" fmla="*/ 81756 w 348539"/>
              <a:gd name="connsiteY157" fmla="*/ 111226 h 299788"/>
              <a:gd name="connsiteX158" fmla="*/ 107574 w 348539"/>
              <a:gd name="connsiteY158" fmla="*/ 112964 h 299788"/>
              <a:gd name="connsiteX159" fmla="*/ 107574 w 348539"/>
              <a:gd name="connsiteY159" fmla="*/ 86895 h 299788"/>
              <a:gd name="connsiteX160" fmla="*/ 116180 w 348539"/>
              <a:gd name="connsiteY160" fmla="*/ 86895 h 299788"/>
              <a:gd name="connsiteX161" fmla="*/ 124786 w 348539"/>
              <a:gd name="connsiteY161" fmla="*/ 86895 h 299788"/>
              <a:gd name="connsiteX162" fmla="*/ 124786 w 348539"/>
              <a:gd name="connsiteY162" fmla="*/ 112964 h 299788"/>
              <a:gd name="connsiteX163" fmla="*/ 116180 w 348539"/>
              <a:gd name="connsiteY163" fmla="*/ 112964 h 299788"/>
              <a:gd name="connsiteX164" fmla="*/ 107574 w 348539"/>
              <a:gd name="connsiteY164" fmla="*/ 112964 h 299788"/>
              <a:gd name="connsiteX165" fmla="*/ 133392 w 348539"/>
              <a:gd name="connsiteY165" fmla="*/ 112964 h 299788"/>
              <a:gd name="connsiteX166" fmla="*/ 133392 w 348539"/>
              <a:gd name="connsiteY166" fmla="*/ 86895 h 299788"/>
              <a:gd name="connsiteX167" fmla="*/ 150604 w 348539"/>
              <a:gd name="connsiteY167" fmla="*/ 85592 h 299788"/>
              <a:gd name="connsiteX168" fmla="*/ 150604 w 348539"/>
              <a:gd name="connsiteY168" fmla="*/ 111660 h 299788"/>
              <a:gd name="connsiteX169" fmla="*/ 133392 w 348539"/>
              <a:gd name="connsiteY169" fmla="*/ 112964 h 299788"/>
              <a:gd name="connsiteX170" fmla="*/ 159209 w 348539"/>
              <a:gd name="connsiteY170" fmla="*/ 110357 h 299788"/>
              <a:gd name="connsiteX171" fmla="*/ 159209 w 348539"/>
              <a:gd name="connsiteY171" fmla="*/ 84288 h 299788"/>
              <a:gd name="connsiteX172" fmla="*/ 176421 w 348539"/>
              <a:gd name="connsiteY172" fmla="*/ 81247 h 299788"/>
              <a:gd name="connsiteX173" fmla="*/ 176421 w 348539"/>
              <a:gd name="connsiteY173" fmla="*/ 106881 h 299788"/>
              <a:gd name="connsiteX174" fmla="*/ 159209 w 348539"/>
              <a:gd name="connsiteY174" fmla="*/ 110357 h 299788"/>
              <a:gd name="connsiteX175" fmla="*/ 185027 w 348539"/>
              <a:gd name="connsiteY175" fmla="*/ 104709 h 299788"/>
              <a:gd name="connsiteX176" fmla="*/ 185027 w 348539"/>
              <a:gd name="connsiteY176" fmla="*/ 79075 h 299788"/>
              <a:gd name="connsiteX177" fmla="*/ 202239 w 348539"/>
              <a:gd name="connsiteY177" fmla="*/ 73426 h 299788"/>
              <a:gd name="connsiteX178" fmla="*/ 202239 w 348539"/>
              <a:gd name="connsiteY178" fmla="*/ 98626 h 299788"/>
              <a:gd name="connsiteX179" fmla="*/ 185027 w 348539"/>
              <a:gd name="connsiteY179" fmla="*/ 104709 h 299788"/>
              <a:gd name="connsiteX180" fmla="*/ 210845 w 348539"/>
              <a:gd name="connsiteY180" fmla="*/ 94281 h 299788"/>
              <a:gd name="connsiteX181" fmla="*/ 210845 w 348539"/>
              <a:gd name="connsiteY181" fmla="*/ 69516 h 299788"/>
              <a:gd name="connsiteX182" fmla="*/ 223754 w 348539"/>
              <a:gd name="connsiteY182" fmla="*/ 60827 h 299788"/>
              <a:gd name="connsiteX183" fmla="*/ 223754 w 348539"/>
              <a:gd name="connsiteY183" fmla="*/ 78206 h 299788"/>
              <a:gd name="connsiteX184" fmla="*/ 210845 w 348539"/>
              <a:gd name="connsiteY184" fmla="*/ 94281 h 299788"/>
              <a:gd name="connsiteX185" fmla="*/ 21515 w 348539"/>
              <a:gd name="connsiteY185" fmla="*/ 94281 h 299788"/>
              <a:gd name="connsiteX186" fmla="*/ 8606 w 348539"/>
              <a:gd name="connsiteY186" fmla="*/ 78640 h 299788"/>
              <a:gd name="connsiteX187" fmla="*/ 8606 w 348539"/>
              <a:gd name="connsiteY187" fmla="*/ 61261 h 299788"/>
              <a:gd name="connsiteX188" fmla="*/ 21515 w 348539"/>
              <a:gd name="connsiteY188" fmla="*/ 69951 h 299788"/>
              <a:gd name="connsiteX189" fmla="*/ 21515 w 348539"/>
              <a:gd name="connsiteY189" fmla="*/ 94281 h 299788"/>
              <a:gd name="connsiteX190" fmla="*/ 8606 w 348539"/>
              <a:gd name="connsiteY190" fmla="*/ 43882 h 299788"/>
              <a:gd name="connsiteX191" fmla="*/ 116180 w 348539"/>
              <a:gd name="connsiteY191" fmla="*/ 9124 h 299788"/>
              <a:gd name="connsiteX192" fmla="*/ 223754 w 348539"/>
              <a:gd name="connsiteY192" fmla="*/ 43882 h 299788"/>
              <a:gd name="connsiteX193" fmla="*/ 116180 w 348539"/>
              <a:gd name="connsiteY193" fmla="*/ 78640 h 299788"/>
              <a:gd name="connsiteX194" fmla="*/ 8606 w 348539"/>
              <a:gd name="connsiteY194" fmla="*/ 43882 h 299788"/>
              <a:gd name="connsiteX195" fmla="*/ 23666 w 348539"/>
              <a:gd name="connsiteY195" fmla="*/ 143812 h 299788"/>
              <a:gd name="connsiteX196" fmla="*/ 94665 w 348539"/>
              <a:gd name="connsiteY196" fmla="*/ 175094 h 299788"/>
              <a:gd name="connsiteX197" fmla="*/ 94665 w 348539"/>
              <a:gd name="connsiteY197" fmla="*/ 194645 h 299788"/>
              <a:gd name="connsiteX198" fmla="*/ 8606 w 348539"/>
              <a:gd name="connsiteY198" fmla="*/ 160756 h 299788"/>
              <a:gd name="connsiteX199" fmla="*/ 23666 w 348539"/>
              <a:gd name="connsiteY199" fmla="*/ 143812 h 299788"/>
              <a:gd name="connsiteX200" fmla="*/ 21515 w 348539"/>
              <a:gd name="connsiteY200" fmla="*/ 211590 h 299788"/>
              <a:gd name="connsiteX201" fmla="*/ 8606 w 348539"/>
              <a:gd name="connsiteY201" fmla="*/ 195949 h 299788"/>
              <a:gd name="connsiteX202" fmla="*/ 8606 w 348539"/>
              <a:gd name="connsiteY202" fmla="*/ 178570 h 299788"/>
              <a:gd name="connsiteX203" fmla="*/ 21515 w 348539"/>
              <a:gd name="connsiteY203" fmla="*/ 187259 h 299788"/>
              <a:gd name="connsiteX204" fmla="*/ 21515 w 348539"/>
              <a:gd name="connsiteY204" fmla="*/ 211590 h 299788"/>
              <a:gd name="connsiteX205" fmla="*/ 47333 w 348539"/>
              <a:gd name="connsiteY205" fmla="*/ 222017 h 299788"/>
              <a:gd name="connsiteX206" fmla="*/ 30121 w 348539"/>
              <a:gd name="connsiteY206" fmla="*/ 215935 h 299788"/>
              <a:gd name="connsiteX207" fmla="*/ 30121 w 348539"/>
              <a:gd name="connsiteY207" fmla="*/ 190735 h 299788"/>
              <a:gd name="connsiteX208" fmla="*/ 47333 w 348539"/>
              <a:gd name="connsiteY208" fmla="*/ 196383 h 299788"/>
              <a:gd name="connsiteX209" fmla="*/ 47333 w 348539"/>
              <a:gd name="connsiteY209" fmla="*/ 222017 h 299788"/>
              <a:gd name="connsiteX210" fmla="*/ 73150 w 348539"/>
              <a:gd name="connsiteY210" fmla="*/ 227665 h 299788"/>
              <a:gd name="connsiteX211" fmla="*/ 55938 w 348539"/>
              <a:gd name="connsiteY211" fmla="*/ 224624 h 299788"/>
              <a:gd name="connsiteX212" fmla="*/ 55938 w 348539"/>
              <a:gd name="connsiteY212" fmla="*/ 198990 h 299788"/>
              <a:gd name="connsiteX213" fmla="*/ 73150 w 348539"/>
              <a:gd name="connsiteY213" fmla="*/ 202031 h 299788"/>
              <a:gd name="connsiteX214" fmla="*/ 73150 w 348539"/>
              <a:gd name="connsiteY214" fmla="*/ 227665 h 299788"/>
              <a:gd name="connsiteX215" fmla="*/ 81756 w 348539"/>
              <a:gd name="connsiteY215" fmla="*/ 202466 h 299788"/>
              <a:gd name="connsiteX216" fmla="*/ 95095 w 348539"/>
              <a:gd name="connsiteY216" fmla="*/ 203769 h 299788"/>
              <a:gd name="connsiteX217" fmla="*/ 98968 w 348539"/>
              <a:gd name="connsiteY217" fmla="*/ 212893 h 299788"/>
              <a:gd name="connsiteX218" fmla="*/ 98968 w 348539"/>
              <a:gd name="connsiteY218" fmla="*/ 230272 h 299788"/>
              <a:gd name="connsiteX219" fmla="*/ 81756 w 348539"/>
              <a:gd name="connsiteY219" fmla="*/ 228969 h 299788"/>
              <a:gd name="connsiteX220" fmla="*/ 81756 w 348539"/>
              <a:gd name="connsiteY220" fmla="*/ 202466 h 299788"/>
              <a:gd name="connsiteX221" fmla="*/ 107574 w 348539"/>
              <a:gd name="connsiteY221" fmla="*/ 220714 h 299788"/>
              <a:gd name="connsiteX222" fmla="*/ 116180 w 348539"/>
              <a:gd name="connsiteY222" fmla="*/ 225928 h 299788"/>
              <a:gd name="connsiteX223" fmla="*/ 116180 w 348539"/>
              <a:gd name="connsiteY223" fmla="*/ 230272 h 299788"/>
              <a:gd name="connsiteX224" fmla="*/ 107574 w 348539"/>
              <a:gd name="connsiteY224" fmla="*/ 230272 h 299788"/>
              <a:gd name="connsiteX225" fmla="*/ 107574 w 348539"/>
              <a:gd name="connsiteY225" fmla="*/ 220714 h 299788"/>
              <a:gd name="connsiteX226" fmla="*/ 124786 w 348539"/>
              <a:gd name="connsiteY226" fmla="*/ 256775 h 299788"/>
              <a:gd name="connsiteX227" fmla="*/ 124786 w 348539"/>
              <a:gd name="connsiteY227" fmla="*/ 239396 h 299788"/>
              <a:gd name="connsiteX228" fmla="*/ 137695 w 348539"/>
              <a:gd name="connsiteY228" fmla="*/ 248086 h 299788"/>
              <a:gd name="connsiteX229" fmla="*/ 137695 w 348539"/>
              <a:gd name="connsiteY229" fmla="*/ 272851 h 299788"/>
              <a:gd name="connsiteX230" fmla="*/ 124786 w 348539"/>
              <a:gd name="connsiteY230" fmla="*/ 256775 h 299788"/>
              <a:gd name="connsiteX231" fmla="*/ 124786 w 348539"/>
              <a:gd name="connsiteY231" fmla="*/ 256775 h 299788"/>
              <a:gd name="connsiteX232" fmla="*/ 223754 w 348539"/>
              <a:gd name="connsiteY232" fmla="*/ 265030 h 299788"/>
              <a:gd name="connsiteX233" fmla="*/ 232360 w 348539"/>
              <a:gd name="connsiteY233" fmla="*/ 265030 h 299788"/>
              <a:gd name="connsiteX234" fmla="*/ 240966 w 348539"/>
              <a:gd name="connsiteY234" fmla="*/ 265030 h 299788"/>
              <a:gd name="connsiteX235" fmla="*/ 240966 w 348539"/>
              <a:gd name="connsiteY235" fmla="*/ 291099 h 299788"/>
              <a:gd name="connsiteX236" fmla="*/ 232360 w 348539"/>
              <a:gd name="connsiteY236" fmla="*/ 291099 h 299788"/>
              <a:gd name="connsiteX237" fmla="*/ 223754 w 348539"/>
              <a:gd name="connsiteY237" fmla="*/ 291099 h 299788"/>
              <a:gd name="connsiteX238" fmla="*/ 223754 w 348539"/>
              <a:gd name="connsiteY238" fmla="*/ 265030 h 299788"/>
              <a:gd name="connsiteX239" fmla="*/ 327025 w 348539"/>
              <a:gd name="connsiteY239" fmla="*/ 247651 h 299788"/>
              <a:gd name="connsiteX240" fmla="*/ 339934 w 348539"/>
              <a:gd name="connsiteY240" fmla="*/ 238962 h 299788"/>
              <a:gd name="connsiteX241" fmla="*/ 339934 w 348539"/>
              <a:gd name="connsiteY241" fmla="*/ 256341 h 299788"/>
              <a:gd name="connsiteX242" fmla="*/ 327025 w 348539"/>
              <a:gd name="connsiteY242" fmla="*/ 271982 h 299788"/>
              <a:gd name="connsiteX243" fmla="*/ 327025 w 348539"/>
              <a:gd name="connsiteY243" fmla="*/ 247651 h 29978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Lst>
            <a:rect l="l" t="t" r="r" b="b"/>
            <a:pathLst>
              <a:path w="348539" h="299788">
                <a:moveTo>
                  <a:pt x="327025" y="195949"/>
                </a:moveTo>
                <a:lnTo>
                  <a:pt x="327025" y="165101"/>
                </a:lnTo>
                <a:cubicBezTo>
                  <a:pt x="327025" y="144246"/>
                  <a:pt x="293892" y="130343"/>
                  <a:pt x="253875" y="124695"/>
                </a:cubicBezTo>
                <a:lnTo>
                  <a:pt x="253875" y="99929"/>
                </a:lnTo>
                <a:cubicBezTo>
                  <a:pt x="253875" y="92978"/>
                  <a:pt x="250002" y="83419"/>
                  <a:pt x="232360" y="74295"/>
                </a:cubicBezTo>
                <a:lnTo>
                  <a:pt x="232360" y="43448"/>
                </a:lnTo>
                <a:cubicBezTo>
                  <a:pt x="232360" y="15207"/>
                  <a:pt x="172549" y="0"/>
                  <a:pt x="116180" y="0"/>
                </a:cubicBezTo>
                <a:cubicBezTo>
                  <a:pt x="59811" y="0"/>
                  <a:pt x="0" y="15207"/>
                  <a:pt x="0" y="43448"/>
                </a:cubicBezTo>
                <a:lnTo>
                  <a:pt x="0" y="78206"/>
                </a:lnTo>
                <a:cubicBezTo>
                  <a:pt x="0" y="88633"/>
                  <a:pt x="8176" y="97323"/>
                  <a:pt x="21515" y="104274"/>
                </a:cubicBezTo>
                <a:lnTo>
                  <a:pt x="21515" y="134688"/>
                </a:lnTo>
                <a:cubicBezTo>
                  <a:pt x="21515" y="134688"/>
                  <a:pt x="21515" y="134688"/>
                  <a:pt x="21515" y="135122"/>
                </a:cubicBezTo>
                <a:cubicBezTo>
                  <a:pt x="3873" y="144246"/>
                  <a:pt x="0" y="154239"/>
                  <a:pt x="0" y="160756"/>
                </a:cubicBezTo>
                <a:lnTo>
                  <a:pt x="0" y="195514"/>
                </a:lnTo>
                <a:cubicBezTo>
                  <a:pt x="0" y="223755"/>
                  <a:pt x="59811" y="238962"/>
                  <a:pt x="116180" y="238962"/>
                </a:cubicBezTo>
                <a:lnTo>
                  <a:pt x="116180" y="256341"/>
                </a:lnTo>
                <a:cubicBezTo>
                  <a:pt x="116180" y="284582"/>
                  <a:pt x="175991" y="299788"/>
                  <a:pt x="232360" y="299788"/>
                </a:cubicBezTo>
                <a:cubicBezTo>
                  <a:pt x="288729" y="299788"/>
                  <a:pt x="348540" y="284582"/>
                  <a:pt x="348540" y="256341"/>
                </a:cubicBezTo>
                <a:lnTo>
                  <a:pt x="348540" y="221583"/>
                </a:lnTo>
                <a:cubicBezTo>
                  <a:pt x="348540" y="215066"/>
                  <a:pt x="344667" y="205073"/>
                  <a:pt x="327025" y="195949"/>
                </a:cubicBezTo>
                <a:close/>
                <a:moveTo>
                  <a:pt x="339934" y="222017"/>
                </a:moveTo>
                <a:cubicBezTo>
                  <a:pt x="339934" y="238527"/>
                  <a:pt x="295613" y="256775"/>
                  <a:pt x="232360" y="256775"/>
                </a:cubicBezTo>
                <a:cubicBezTo>
                  <a:pt x="182015" y="256775"/>
                  <a:pt x="143719" y="245044"/>
                  <a:pt x="129949" y="232010"/>
                </a:cubicBezTo>
                <a:cubicBezTo>
                  <a:pt x="129949" y="232010"/>
                  <a:pt x="129949" y="232010"/>
                  <a:pt x="129949" y="232010"/>
                </a:cubicBezTo>
                <a:cubicBezTo>
                  <a:pt x="156197" y="240265"/>
                  <a:pt x="183306" y="244176"/>
                  <a:pt x="210415" y="243741"/>
                </a:cubicBezTo>
                <a:cubicBezTo>
                  <a:pt x="262911" y="243741"/>
                  <a:pt x="318849" y="230272"/>
                  <a:pt x="325734" y="205942"/>
                </a:cubicBezTo>
                <a:cubicBezTo>
                  <a:pt x="335200" y="210721"/>
                  <a:pt x="339934" y="216369"/>
                  <a:pt x="339934" y="222017"/>
                </a:cubicBezTo>
                <a:close/>
                <a:moveTo>
                  <a:pt x="266783" y="263292"/>
                </a:moveTo>
                <a:lnTo>
                  <a:pt x="266783" y="289361"/>
                </a:lnTo>
                <a:cubicBezTo>
                  <a:pt x="261190" y="289796"/>
                  <a:pt x="255596" y="290664"/>
                  <a:pt x="249572" y="290664"/>
                </a:cubicBezTo>
                <a:lnTo>
                  <a:pt x="249572" y="264596"/>
                </a:lnTo>
                <a:cubicBezTo>
                  <a:pt x="255596" y="264596"/>
                  <a:pt x="261190" y="264161"/>
                  <a:pt x="266783" y="263292"/>
                </a:cubicBezTo>
                <a:close/>
                <a:moveTo>
                  <a:pt x="275389" y="262424"/>
                </a:moveTo>
                <a:cubicBezTo>
                  <a:pt x="281414" y="261555"/>
                  <a:pt x="287007" y="260686"/>
                  <a:pt x="292601" y="259382"/>
                </a:cubicBezTo>
                <a:lnTo>
                  <a:pt x="292601" y="285016"/>
                </a:lnTo>
                <a:cubicBezTo>
                  <a:pt x="287438" y="286320"/>
                  <a:pt x="281414" y="287189"/>
                  <a:pt x="275389" y="288058"/>
                </a:cubicBezTo>
                <a:lnTo>
                  <a:pt x="275389" y="262424"/>
                </a:lnTo>
                <a:close/>
                <a:moveTo>
                  <a:pt x="301207" y="257210"/>
                </a:moveTo>
                <a:cubicBezTo>
                  <a:pt x="307231" y="255906"/>
                  <a:pt x="312825" y="253734"/>
                  <a:pt x="318419" y="251562"/>
                </a:cubicBezTo>
                <a:lnTo>
                  <a:pt x="318419" y="276761"/>
                </a:lnTo>
                <a:cubicBezTo>
                  <a:pt x="312825" y="279368"/>
                  <a:pt x="307231" y="281106"/>
                  <a:pt x="301207" y="282844"/>
                </a:cubicBezTo>
                <a:lnTo>
                  <a:pt x="301207" y="257210"/>
                </a:lnTo>
                <a:close/>
                <a:moveTo>
                  <a:pt x="163512" y="282844"/>
                </a:moveTo>
                <a:cubicBezTo>
                  <a:pt x="157488" y="281106"/>
                  <a:pt x="151894" y="279368"/>
                  <a:pt x="146301" y="276761"/>
                </a:cubicBezTo>
                <a:lnTo>
                  <a:pt x="146301" y="251562"/>
                </a:lnTo>
                <a:cubicBezTo>
                  <a:pt x="151894" y="253734"/>
                  <a:pt x="157488" y="255472"/>
                  <a:pt x="163512" y="257210"/>
                </a:cubicBezTo>
                <a:lnTo>
                  <a:pt x="163512" y="282844"/>
                </a:lnTo>
                <a:close/>
                <a:moveTo>
                  <a:pt x="172118" y="259382"/>
                </a:moveTo>
                <a:cubicBezTo>
                  <a:pt x="177712" y="260686"/>
                  <a:pt x="183306" y="261555"/>
                  <a:pt x="189330" y="262424"/>
                </a:cubicBezTo>
                <a:lnTo>
                  <a:pt x="189330" y="288492"/>
                </a:lnTo>
                <a:cubicBezTo>
                  <a:pt x="183306" y="287623"/>
                  <a:pt x="177282" y="286320"/>
                  <a:pt x="172118" y="285451"/>
                </a:cubicBezTo>
                <a:lnTo>
                  <a:pt x="172118" y="259382"/>
                </a:lnTo>
                <a:close/>
                <a:moveTo>
                  <a:pt x="197936" y="263292"/>
                </a:moveTo>
                <a:cubicBezTo>
                  <a:pt x="203530" y="263727"/>
                  <a:pt x="209554" y="264596"/>
                  <a:pt x="215148" y="264596"/>
                </a:cubicBezTo>
                <a:lnTo>
                  <a:pt x="215148" y="290664"/>
                </a:lnTo>
                <a:cubicBezTo>
                  <a:pt x="209124" y="290230"/>
                  <a:pt x="203530" y="289796"/>
                  <a:pt x="197936" y="289361"/>
                </a:cubicBezTo>
                <a:lnTo>
                  <a:pt x="197936" y="263292"/>
                </a:lnTo>
                <a:close/>
                <a:moveTo>
                  <a:pt x="94665" y="165535"/>
                </a:moveTo>
                <a:lnTo>
                  <a:pt x="94665" y="166839"/>
                </a:lnTo>
                <a:cubicBezTo>
                  <a:pt x="88641" y="165970"/>
                  <a:pt x="82617" y="164666"/>
                  <a:pt x="77453" y="163797"/>
                </a:cubicBezTo>
                <a:lnTo>
                  <a:pt x="77453" y="138163"/>
                </a:lnTo>
                <a:cubicBezTo>
                  <a:pt x="83047" y="139467"/>
                  <a:pt x="88641" y="140336"/>
                  <a:pt x="94665" y="141205"/>
                </a:cubicBezTo>
                <a:lnTo>
                  <a:pt x="94665" y="165535"/>
                </a:lnTo>
                <a:close/>
                <a:moveTo>
                  <a:pt x="103271" y="200293"/>
                </a:moveTo>
                <a:lnTo>
                  <a:pt x="103271" y="182914"/>
                </a:lnTo>
                <a:cubicBezTo>
                  <a:pt x="107144" y="186390"/>
                  <a:pt x="111447" y="189432"/>
                  <a:pt x="116180" y="191604"/>
                </a:cubicBezTo>
                <a:lnTo>
                  <a:pt x="116180" y="216369"/>
                </a:lnTo>
                <a:cubicBezTo>
                  <a:pt x="108004" y="210721"/>
                  <a:pt x="103271" y="205507"/>
                  <a:pt x="103271" y="200293"/>
                </a:cubicBezTo>
                <a:lnTo>
                  <a:pt x="103271" y="200293"/>
                </a:lnTo>
                <a:close/>
                <a:moveTo>
                  <a:pt x="318419" y="200293"/>
                </a:moveTo>
                <a:cubicBezTo>
                  <a:pt x="318419" y="205507"/>
                  <a:pt x="313686" y="211155"/>
                  <a:pt x="305510" y="215935"/>
                </a:cubicBezTo>
                <a:lnTo>
                  <a:pt x="305510" y="191169"/>
                </a:lnTo>
                <a:cubicBezTo>
                  <a:pt x="310243" y="188997"/>
                  <a:pt x="314546" y="185956"/>
                  <a:pt x="318419" y="182480"/>
                </a:cubicBezTo>
                <a:lnTo>
                  <a:pt x="318419" y="200293"/>
                </a:lnTo>
                <a:close/>
                <a:moveTo>
                  <a:pt x="296904" y="220279"/>
                </a:moveTo>
                <a:cubicBezTo>
                  <a:pt x="291310" y="222886"/>
                  <a:pt x="285716" y="224624"/>
                  <a:pt x="279692" y="226362"/>
                </a:cubicBezTo>
                <a:lnTo>
                  <a:pt x="279692" y="200728"/>
                </a:lnTo>
                <a:cubicBezTo>
                  <a:pt x="285716" y="199425"/>
                  <a:pt x="291310" y="197252"/>
                  <a:pt x="296904" y="195080"/>
                </a:cubicBezTo>
                <a:lnTo>
                  <a:pt x="296904" y="220279"/>
                </a:lnTo>
                <a:close/>
                <a:moveTo>
                  <a:pt x="271086" y="228534"/>
                </a:moveTo>
                <a:cubicBezTo>
                  <a:pt x="265923" y="229838"/>
                  <a:pt x="259899" y="230707"/>
                  <a:pt x="253875" y="231576"/>
                </a:cubicBezTo>
                <a:lnTo>
                  <a:pt x="253875" y="205507"/>
                </a:lnTo>
                <a:cubicBezTo>
                  <a:pt x="259899" y="204638"/>
                  <a:pt x="265493" y="203769"/>
                  <a:pt x="271086" y="202466"/>
                </a:cubicBezTo>
                <a:lnTo>
                  <a:pt x="271086" y="228534"/>
                </a:lnTo>
                <a:close/>
                <a:moveTo>
                  <a:pt x="245269" y="232879"/>
                </a:moveTo>
                <a:cubicBezTo>
                  <a:pt x="239675" y="233314"/>
                  <a:pt x="234081" y="234183"/>
                  <a:pt x="228057" y="234183"/>
                </a:cubicBezTo>
                <a:lnTo>
                  <a:pt x="228057" y="208114"/>
                </a:lnTo>
                <a:cubicBezTo>
                  <a:pt x="233651" y="207680"/>
                  <a:pt x="239675" y="207245"/>
                  <a:pt x="245269" y="206811"/>
                </a:cubicBezTo>
                <a:lnTo>
                  <a:pt x="245269" y="232879"/>
                </a:lnTo>
                <a:close/>
                <a:moveTo>
                  <a:pt x="219451" y="234617"/>
                </a:moveTo>
                <a:cubicBezTo>
                  <a:pt x="216439" y="234617"/>
                  <a:pt x="213857" y="234617"/>
                  <a:pt x="210845" y="234617"/>
                </a:cubicBezTo>
                <a:cubicBezTo>
                  <a:pt x="207833" y="234617"/>
                  <a:pt x="205251" y="234617"/>
                  <a:pt x="202239" y="234617"/>
                </a:cubicBezTo>
                <a:lnTo>
                  <a:pt x="202239" y="208548"/>
                </a:lnTo>
                <a:cubicBezTo>
                  <a:pt x="205251" y="208548"/>
                  <a:pt x="207833" y="208548"/>
                  <a:pt x="210845" y="208548"/>
                </a:cubicBezTo>
                <a:cubicBezTo>
                  <a:pt x="213857" y="208548"/>
                  <a:pt x="216439" y="208548"/>
                  <a:pt x="219451" y="208548"/>
                </a:cubicBezTo>
                <a:lnTo>
                  <a:pt x="219451" y="234617"/>
                </a:lnTo>
                <a:close/>
                <a:moveTo>
                  <a:pt x="193633" y="234617"/>
                </a:moveTo>
                <a:cubicBezTo>
                  <a:pt x="187609" y="234183"/>
                  <a:pt x="182015" y="233748"/>
                  <a:pt x="176421" y="233314"/>
                </a:cubicBezTo>
                <a:lnTo>
                  <a:pt x="176421" y="207245"/>
                </a:lnTo>
                <a:cubicBezTo>
                  <a:pt x="182015" y="207680"/>
                  <a:pt x="188039" y="208548"/>
                  <a:pt x="193633" y="208548"/>
                </a:cubicBezTo>
                <a:lnTo>
                  <a:pt x="193633" y="234617"/>
                </a:lnTo>
                <a:close/>
                <a:moveTo>
                  <a:pt x="167815" y="232010"/>
                </a:moveTo>
                <a:cubicBezTo>
                  <a:pt x="161791" y="231141"/>
                  <a:pt x="155767" y="229838"/>
                  <a:pt x="150604" y="228969"/>
                </a:cubicBezTo>
                <a:lnTo>
                  <a:pt x="150604" y="203335"/>
                </a:lnTo>
                <a:cubicBezTo>
                  <a:pt x="156197" y="204638"/>
                  <a:pt x="161791" y="205507"/>
                  <a:pt x="167815" y="206376"/>
                </a:cubicBezTo>
                <a:lnTo>
                  <a:pt x="167815" y="232010"/>
                </a:lnTo>
                <a:close/>
                <a:moveTo>
                  <a:pt x="141998" y="226362"/>
                </a:moveTo>
                <a:cubicBezTo>
                  <a:pt x="135973" y="224624"/>
                  <a:pt x="130380" y="222886"/>
                  <a:pt x="124786" y="220279"/>
                </a:cubicBezTo>
                <a:lnTo>
                  <a:pt x="124786" y="195080"/>
                </a:lnTo>
                <a:cubicBezTo>
                  <a:pt x="130380" y="197252"/>
                  <a:pt x="135973" y="198990"/>
                  <a:pt x="141998" y="200728"/>
                </a:cubicBezTo>
                <a:lnTo>
                  <a:pt x="141998" y="226362"/>
                </a:lnTo>
                <a:close/>
                <a:moveTo>
                  <a:pt x="318419" y="165535"/>
                </a:moveTo>
                <a:cubicBezTo>
                  <a:pt x="318419" y="182045"/>
                  <a:pt x="274098" y="200293"/>
                  <a:pt x="210845" y="200293"/>
                </a:cubicBezTo>
                <a:cubicBezTo>
                  <a:pt x="147591" y="200293"/>
                  <a:pt x="103271" y="182045"/>
                  <a:pt x="103271" y="165535"/>
                </a:cubicBezTo>
                <a:cubicBezTo>
                  <a:pt x="103271" y="149025"/>
                  <a:pt x="147591" y="130777"/>
                  <a:pt x="210845" y="130777"/>
                </a:cubicBezTo>
                <a:cubicBezTo>
                  <a:pt x="274098" y="130777"/>
                  <a:pt x="318419" y="149025"/>
                  <a:pt x="318419" y="165535"/>
                </a:cubicBezTo>
                <a:close/>
                <a:moveTo>
                  <a:pt x="103271" y="148156"/>
                </a:moveTo>
                <a:lnTo>
                  <a:pt x="103271" y="141639"/>
                </a:lnTo>
                <a:cubicBezTo>
                  <a:pt x="105853" y="142074"/>
                  <a:pt x="108435" y="142074"/>
                  <a:pt x="111016" y="142508"/>
                </a:cubicBezTo>
                <a:cubicBezTo>
                  <a:pt x="108435" y="144246"/>
                  <a:pt x="105853" y="145984"/>
                  <a:pt x="103271" y="148156"/>
                </a:cubicBezTo>
                <a:close/>
                <a:moveTo>
                  <a:pt x="237954" y="122957"/>
                </a:moveTo>
                <a:cubicBezTo>
                  <a:pt x="240535" y="121219"/>
                  <a:pt x="243117" y="119481"/>
                  <a:pt x="245699" y="117309"/>
                </a:cubicBezTo>
                <a:lnTo>
                  <a:pt x="245699" y="123826"/>
                </a:lnTo>
                <a:cubicBezTo>
                  <a:pt x="242687" y="123391"/>
                  <a:pt x="240535" y="123391"/>
                  <a:pt x="237954" y="122957"/>
                </a:cubicBezTo>
                <a:close/>
                <a:moveTo>
                  <a:pt x="231499" y="83854"/>
                </a:moveTo>
                <a:cubicBezTo>
                  <a:pt x="240535" y="89068"/>
                  <a:pt x="245269" y="94716"/>
                  <a:pt x="245269" y="99929"/>
                </a:cubicBezTo>
                <a:cubicBezTo>
                  <a:pt x="245269" y="107316"/>
                  <a:pt x="235802" y="115571"/>
                  <a:pt x="219881" y="121653"/>
                </a:cubicBezTo>
                <a:cubicBezTo>
                  <a:pt x="216869" y="121653"/>
                  <a:pt x="213857" y="121653"/>
                  <a:pt x="210845" y="121653"/>
                </a:cubicBezTo>
                <a:cubicBezTo>
                  <a:pt x="180724" y="121653"/>
                  <a:pt x="149313" y="125998"/>
                  <a:pt x="126937" y="134688"/>
                </a:cubicBezTo>
                <a:cubicBezTo>
                  <a:pt x="81756" y="133384"/>
                  <a:pt x="48193" y="122522"/>
                  <a:pt x="35715" y="110357"/>
                </a:cubicBezTo>
                <a:cubicBezTo>
                  <a:pt x="35715" y="110357"/>
                  <a:pt x="35715" y="110357"/>
                  <a:pt x="35715" y="110357"/>
                </a:cubicBezTo>
                <a:cubicBezTo>
                  <a:pt x="61963" y="118612"/>
                  <a:pt x="89071" y="122522"/>
                  <a:pt x="116180" y="122088"/>
                </a:cubicBezTo>
                <a:cubicBezTo>
                  <a:pt x="168676" y="122088"/>
                  <a:pt x="224614" y="108619"/>
                  <a:pt x="231499" y="83854"/>
                </a:cubicBezTo>
                <a:close/>
                <a:moveTo>
                  <a:pt x="68847" y="135557"/>
                </a:moveTo>
                <a:lnTo>
                  <a:pt x="68847" y="161191"/>
                </a:lnTo>
                <a:cubicBezTo>
                  <a:pt x="62823" y="159453"/>
                  <a:pt x="57229" y="157715"/>
                  <a:pt x="51636" y="155108"/>
                </a:cubicBezTo>
                <a:lnTo>
                  <a:pt x="51636" y="129908"/>
                </a:lnTo>
                <a:cubicBezTo>
                  <a:pt x="57229" y="132081"/>
                  <a:pt x="63253" y="134253"/>
                  <a:pt x="68847" y="135557"/>
                </a:cubicBezTo>
                <a:close/>
                <a:moveTo>
                  <a:pt x="43030" y="125998"/>
                </a:moveTo>
                <a:lnTo>
                  <a:pt x="43030" y="150763"/>
                </a:lnTo>
                <a:cubicBezTo>
                  <a:pt x="34854" y="145549"/>
                  <a:pt x="30121" y="140336"/>
                  <a:pt x="30121" y="135122"/>
                </a:cubicBezTo>
                <a:lnTo>
                  <a:pt x="30121" y="117743"/>
                </a:lnTo>
                <a:cubicBezTo>
                  <a:pt x="33993" y="120784"/>
                  <a:pt x="38296" y="123826"/>
                  <a:pt x="43030" y="125998"/>
                </a:cubicBezTo>
                <a:close/>
                <a:moveTo>
                  <a:pt x="30121" y="98626"/>
                </a:moveTo>
                <a:lnTo>
                  <a:pt x="30121" y="73426"/>
                </a:lnTo>
                <a:cubicBezTo>
                  <a:pt x="35715" y="75599"/>
                  <a:pt x="41308" y="77337"/>
                  <a:pt x="47333" y="79075"/>
                </a:cubicBezTo>
                <a:lnTo>
                  <a:pt x="47333" y="104709"/>
                </a:lnTo>
                <a:cubicBezTo>
                  <a:pt x="41739" y="102971"/>
                  <a:pt x="35715" y="101233"/>
                  <a:pt x="30121" y="98626"/>
                </a:cubicBezTo>
                <a:close/>
                <a:moveTo>
                  <a:pt x="55938" y="106881"/>
                </a:moveTo>
                <a:lnTo>
                  <a:pt x="55938" y="81247"/>
                </a:lnTo>
                <a:cubicBezTo>
                  <a:pt x="61532" y="82550"/>
                  <a:pt x="67126" y="83419"/>
                  <a:pt x="73150" y="84288"/>
                </a:cubicBezTo>
                <a:lnTo>
                  <a:pt x="73150" y="110357"/>
                </a:lnTo>
                <a:cubicBezTo>
                  <a:pt x="67126" y="109488"/>
                  <a:pt x="61532" y="108185"/>
                  <a:pt x="55938" y="106881"/>
                </a:cubicBezTo>
                <a:close/>
                <a:moveTo>
                  <a:pt x="81756" y="111226"/>
                </a:moveTo>
                <a:lnTo>
                  <a:pt x="81756" y="85157"/>
                </a:lnTo>
                <a:cubicBezTo>
                  <a:pt x="87350" y="85592"/>
                  <a:pt x="93374" y="86461"/>
                  <a:pt x="98968" y="86461"/>
                </a:cubicBezTo>
                <a:lnTo>
                  <a:pt x="98968" y="112529"/>
                </a:lnTo>
                <a:cubicBezTo>
                  <a:pt x="92944" y="112529"/>
                  <a:pt x="87350" y="112095"/>
                  <a:pt x="81756" y="111226"/>
                </a:cubicBezTo>
                <a:close/>
                <a:moveTo>
                  <a:pt x="107574" y="112964"/>
                </a:moveTo>
                <a:lnTo>
                  <a:pt x="107574" y="86895"/>
                </a:lnTo>
                <a:cubicBezTo>
                  <a:pt x="110586" y="86895"/>
                  <a:pt x="113168" y="86895"/>
                  <a:pt x="116180" y="86895"/>
                </a:cubicBezTo>
                <a:cubicBezTo>
                  <a:pt x="119192" y="86895"/>
                  <a:pt x="121774" y="86895"/>
                  <a:pt x="124786" y="86895"/>
                </a:cubicBezTo>
                <a:lnTo>
                  <a:pt x="124786" y="112964"/>
                </a:lnTo>
                <a:cubicBezTo>
                  <a:pt x="121774" y="112964"/>
                  <a:pt x="119192" y="112964"/>
                  <a:pt x="116180" y="112964"/>
                </a:cubicBezTo>
                <a:cubicBezTo>
                  <a:pt x="113168" y="112964"/>
                  <a:pt x="110586" y="113398"/>
                  <a:pt x="107574" y="112964"/>
                </a:cubicBezTo>
                <a:close/>
                <a:moveTo>
                  <a:pt x="133392" y="112964"/>
                </a:moveTo>
                <a:lnTo>
                  <a:pt x="133392" y="86895"/>
                </a:lnTo>
                <a:cubicBezTo>
                  <a:pt x="138986" y="86461"/>
                  <a:pt x="145010" y="86026"/>
                  <a:pt x="150604" y="85592"/>
                </a:cubicBezTo>
                <a:lnTo>
                  <a:pt x="150604" y="111660"/>
                </a:lnTo>
                <a:cubicBezTo>
                  <a:pt x="145010" y="112095"/>
                  <a:pt x="139416" y="112529"/>
                  <a:pt x="133392" y="112964"/>
                </a:cubicBezTo>
                <a:close/>
                <a:moveTo>
                  <a:pt x="159209" y="110357"/>
                </a:moveTo>
                <a:lnTo>
                  <a:pt x="159209" y="84288"/>
                </a:lnTo>
                <a:cubicBezTo>
                  <a:pt x="165234" y="83419"/>
                  <a:pt x="170827" y="82550"/>
                  <a:pt x="176421" y="81247"/>
                </a:cubicBezTo>
                <a:lnTo>
                  <a:pt x="176421" y="106881"/>
                </a:lnTo>
                <a:cubicBezTo>
                  <a:pt x="171258" y="108185"/>
                  <a:pt x="165234" y="109488"/>
                  <a:pt x="159209" y="110357"/>
                </a:cubicBezTo>
                <a:close/>
                <a:moveTo>
                  <a:pt x="185027" y="104709"/>
                </a:moveTo>
                <a:lnTo>
                  <a:pt x="185027" y="79075"/>
                </a:lnTo>
                <a:cubicBezTo>
                  <a:pt x="191051" y="77771"/>
                  <a:pt x="196645" y="75599"/>
                  <a:pt x="202239" y="73426"/>
                </a:cubicBezTo>
                <a:lnTo>
                  <a:pt x="202239" y="98626"/>
                </a:lnTo>
                <a:cubicBezTo>
                  <a:pt x="196645" y="101233"/>
                  <a:pt x="191051" y="102971"/>
                  <a:pt x="185027" y="104709"/>
                </a:cubicBezTo>
                <a:close/>
                <a:moveTo>
                  <a:pt x="210845" y="94281"/>
                </a:moveTo>
                <a:lnTo>
                  <a:pt x="210845" y="69516"/>
                </a:lnTo>
                <a:cubicBezTo>
                  <a:pt x="215578" y="67344"/>
                  <a:pt x="219881" y="64302"/>
                  <a:pt x="223754" y="60827"/>
                </a:cubicBezTo>
                <a:lnTo>
                  <a:pt x="223754" y="78206"/>
                </a:lnTo>
                <a:cubicBezTo>
                  <a:pt x="223754" y="83854"/>
                  <a:pt x="219451" y="89068"/>
                  <a:pt x="210845" y="94281"/>
                </a:cubicBezTo>
                <a:close/>
                <a:moveTo>
                  <a:pt x="21515" y="94281"/>
                </a:moveTo>
                <a:cubicBezTo>
                  <a:pt x="13339" y="89068"/>
                  <a:pt x="8606" y="83854"/>
                  <a:pt x="8606" y="78640"/>
                </a:cubicBezTo>
                <a:lnTo>
                  <a:pt x="8606" y="61261"/>
                </a:lnTo>
                <a:cubicBezTo>
                  <a:pt x="12479" y="64737"/>
                  <a:pt x="16782" y="67778"/>
                  <a:pt x="21515" y="69951"/>
                </a:cubicBezTo>
                <a:lnTo>
                  <a:pt x="21515" y="94281"/>
                </a:lnTo>
                <a:close/>
                <a:moveTo>
                  <a:pt x="8606" y="43882"/>
                </a:moveTo>
                <a:cubicBezTo>
                  <a:pt x="8606" y="27372"/>
                  <a:pt x="52926" y="9124"/>
                  <a:pt x="116180" y="9124"/>
                </a:cubicBezTo>
                <a:cubicBezTo>
                  <a:pt x="179433" y="9124"/>
                  <a:pt x="223754" y="27372"/>
                  <a:pt x="223754" y="43882"/>
                </a:cubicBezTo>
                <a:cubicBezTo>
                  <a:pt x="223754" y="60392"/>
                  <a:pt x="179433" y="78640"/>
                  <a:pt x="116180" y="78640"/>
                </a:cubicBezTo>
                <a:cubicBezTo>
                  <a:pt x="52926" y="78640"/>
                  <a:pt x="8606" y="59958"/>
                  <a:pt x="8606" y="43882"/>
                </a:cubicBezTo>
                <a:close/>
                <a:moveTo>
                  <a:pt x="23666" y="143812"/>
                </a:moveTo>
                <a:cubicBezTo>
                  <a:pt x="31412" y="159887"/>
                  <a:pt x="60672" y="170315"/>
                  <a:pt x="94665" y="175094"/>
                </a:cubicBezTo>
                <a:lnTo>
                  <a:pt x="94665" y="194645"/>
                </a:lnTo>
                <a:cubicBezTo>
                  <a:pt x="43030" y="191169"/>
                  <a:pt x="8606" y="175094"/>
                  <a:pt x="8606" y="160756"/>
                </a:cubicBezTo>
                <a:cubicBezTo>
                  <a:pt x="8606" y="155108"/>
                  <a:pt x="14200" y="149460"/>
                  <a:pt x="23666" y="143812"/>
                </a:cubicBezTo>
                <a:close/>
                <a:moveTo>
                  <a:pt x="21515" y="211590"/>
                </a:moveTo>
                <a:cubicBezTo>
                  <a:pt x="13339" y="206376"/>
                  <a:pt x="8606" y="201162"/>
                  <a:pt x="8606" y="195949"/>
                </a:cubicBezTo>
                <a:lnTo>
                  <a:pt x="8606" y="178570"/>
                </a:lnTo>
                <a:cubicBezTo>
                  <a:pt x="12479" y="182045"/>
                  <a:pt x="16782" y="185087"/>
                  <a:pt x="21515" y="187259"/>
                </a:cubicBezTo>
                <a:lnTo>
                  <a:pt x="21515" y="211590"/>
                </a:lnTo>
                <a:close/>
                <a:moveTo>
                  <a:pt x="47333" y="222017"/>
                </a:moveTo>
                <a:cubicBezTo>
                  <a:pt x="41308" y="220279"/>
                  <a:pt x="35715" y="218541"/>
                  <a:pt x="30121" y="215935"/>
                </a:cubicBezTo>
                <a:lnTo>
                  <a:pt x="30121" y="190735"/>
                </a:lnTo>
                <a:cubicBezTo>
                  <a:pt x="35715" y="192907"/>
                  <a:pt x="41308" y="194645"/>
                  <a:pt x="47333" y="196383"/>
                </a:cubicBezTo>
                <a:lnTo>
                  <a:pt x="47333" y="222017"/>
                </a:lnTo>
                <a:close/>
                <a:moveTo>
                  <a:pt x="73150" y="227665"/>
                </a:moveTo>
                <a:cubicBezTo>
                  <a:pt x="67126" y="226797"/>
                  <a:pt x="61102" y="225493"/>
                  <a:pt x="55938" y="224624"/>
                </a:cubicBezTo>
                <a:lnTo>
                  <a:pt x="55938" y="198990"/>
                </a:lnTo>
                <a:cubicBezTo>
                  <a:pt x="61532" y="200293"/>
                  <a:pt x="67126" y="201162"/>
                  <a:pt x="73150" y="202031"/>
                </a:cubicBezTo>
                <a:lnTo>
                  <a:pt x="73150" y="227665"/>
                </a:lnTo>
                <a:close/>
                <a:moveTo>
                  <a:pt x="81756" y="202466"/>
                </a:moveTo>
                <a:cubicBezTo>
                  <a:pt x="86059" y="202900"/>
                  <a:pt x="90362" y="203335"/>
                  <a:pt x="95095" y="203769"/>
                </a:cubicBezTo>
                <a:cubicBezTo>
                  <a:pt x="95526" y="206811"/>
                  <a:pt x="97247" y="209852"/>
                  <a:pt x="98968" y="212893"/>
                </a:cubicBezTo>
                <a:lnTo>
                  <a:pt x="98968" y="230272"/>
                </a:lnTo>
                <a:cubicBezTo>
                  <a:pt x="92944" y="229838"/>
                  <a:pt x="87350" y="229403"/>
                  <a:pt x="81756" y="228969"/>
                </a:cubicBezTo>
                <a:lnTo>
                  <a:pt x="81756" y="202466"/>
                </a:lnTo>
                <a:close/>
                <a:moveTo>
                  <a:pt x="107574" y="220714"/>
                </a:moveTo>
                <a:cubicBezTo>
                  <a:pt x="110156" y="222452"/>
                  <a:pt x="113168" y="224190"/>
                  <a:pt x="116180" y="225928"/>
                </a:cubicBezTo>
                <a:lnTo>
                  <a:pt x="116180" y="230272"/>
                </a:lnTo>
                <a:cubicBezTo>
                  <a:pt x="113168" y="230272"/>
                  <a:pt x="110586" y="230272"/>
                  <a:pt x="107574" y="230272"/>
                </a:cubicBezTo>
                <a:lnTo>
                  <a:pt x="107574" y="220714"/>
                </a:lnTo>
                <a:close/>
                <a:moveTo>
                  <a:pt x="124786" y="256775"/>
                </a:moveTo>
                <a:lnTo>
                  <a:pt x="124786" y="239396"/>
                </a:lnTo>
                <a:cubicBezTo>
                  <a:pt x="128658" y="242872"/>
                  <a:pt x="132961" y="245913"/>
                  <a:pt x="137695" y="248086"/>
                </a:cubicBezTo>
                <a:lnTo>
                  <a:pt x="137695" y="272851"/>
                </a:lnTo>
                <a:cubicBezTo>
                  <a:pt x="129519" y="267203"/>
                  <a:pt x="124786" y="261989"/>
                  <a:pt x="124786" y="256775"/>
                </a:cubicBezTo>
                <a:lnTo>
                  <a:pt x="124786" y="256775"/>
                </a:lnTo>
                <a:close/>
                <a:moveTo>
                  <a:pt x="223754" y="265030"/>
                </a:moveTo>
                <a:cubicBezTo>
                  <a:pt x="226766" y="265030"/>
                  <a:pt x="229348" y="265030"/>
                  <a:pt x="232360" y="265030"/>
                </a:cubicBezTo>
                <a:cubicBezTo>
                  <a:pt x="235372" y="265030"/>
                  <a:pt x="237954" y="265030"/>
                  <a:pt x="240966" y="265030"/>
                </a:cubicBezTo>
                <a:lnTo>
                  <a:pt x="240966" y="291099"/>
                </a:lnTo>
                <a:cubicBezTo>
                  <a:pt x="237954" y="291099"/>
                  <a:pt x="235372" y="291099"/>
                  <a:pt x="232360" y="291099"/>
                </a:cubicBezTo>
                <a:cubicBezTo>
                  <a:pt x="229348" y="291099"/>
                  <a:pt x="226766" y="291099"/>
                  <a:pt x="223754" y="291099"/>
                </a:cubicBezTo>
                <a:lnTo>
                  <a:pt x="223754" y="265030"/>
                </a:lnTo>
                <a:close/>
                <a:moveTo>
                  <a:pt x="327025" y="247651"/>
                </a:moveTo>
                <a:cubicBezTo>
                  <a:pt x="331758" y="245479"/>
                  <a:pt x="336061" y="242438"/>
                  <a:pt x="339934" y="238962"/>
                </a:cubicBezTo>
                <a:lnTo>
                  <a:pt x="339934" y="256341"/>
                </a:lnTo>
                <a:cubicBezTo>
                  <a:pt x="339934" y="261555"/>
                  <a:pt x="335200" y="267203"/>
                  <a:pt x="327025" y="271982"/>
                </a:cubicBezTo>
                <a:lnTo>
                  <a:pt x="327025" y="247651"/>
                </a:lnTo>
                <a:close/>
              </a:path>
            </a:pathLst>
          </a:custGeom>
          <a:solidFill>
            <a:schemeClr val="bg1"/>
          </a:solidFill>
          <a:ln w="4266" cap="flat">
            <a:noFill/>
            <a:prstDash val="solid"/>
            <a:miter/>
          </a:ln>
        </xdr:spPr>
        <xdr:txBody>
          <a:bodyPr rtlCol="0" anchor="ctr"/>
          <a:lstStyle/>
          <a:p>
            <a:endParaRPr lang="ru-RU"/>
          </a:p>
        </xdr:txBody>
      </xdr:sp>
      <mc:AlternateContent xmlns:mc="http://schemas.openxmlformats.org/markup-compatibility/2006" xmlns:a14="http://schemas.microsoft.com/office/drawing/2010/main">
        <mc:Choice Requires="a14">
          <xdr:graphicFrame macro="">
            <xdr:nvGraphicFramePr>
              <xdr:cNvPr id="1085" name="Year">
                <a:extLst>
                  <a:ext uri="{FF2B5EF4-FFF2-40B4-BE49-F238E27FC236}">
                    <a16:creationId xmlns:a16="http://schemas.microsoft.com/office/drawing/2014/main" id="{00000000-0008-0000-0000-00003D040000}"/>
                  </a:ext>
                </a:extLst>
              </xdr:cNvPr>
              <xdr:cNvGraphicFramePr/>
            </xdr:nvGraphicFramePr>
            <xdr:xfrm>
              <a:off x="2615616" y="1399446"/>
              <a:ext cx="832104" cy="914758"/>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559998" y="1737016"/>
                <a:ext cx="834950" cy="11067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3</xdr:col>
      <xdr:colOff>395494</xdr:colOff>
      <xdr:row>16</xdr:row>
      <xdr:rowOff>28170</xdr:rowOff>
    </xdr:from>
    <xdr:to>
      <xdr:col>15</xdr:col>
      <xdr:colOff>594488</xdr:colOff>
      <xdr:row>29</xdr:row>
      <xdr:rowOff>72545</xdr:rowOff>
    </xdr:to>
    <xdr:grpSp>
      <xdr:nvGrpSpPr>
        <xdr:cNvPr id="1264" name="Group 1263">
          <a:extLst>
            <a:ext uri="{FF2B5EF4-FFF2-40B4-BE49-F238E27FC236}">
              <a16:creationId xmlns:a16="http://schemas.microsoft.com/office/drawing/2014/main" id="{049A0D3E-14F0-D18A-B482-012963174CC3}"/>
            </a:ext>
          </a:extLst>
        </xdr:cNvPr>
        <xdr:cNvGrpSpPr/>
      </xdr:nvGrpSpPr>
      <xdr:grpSpPr>
        <a:xfrm>
          <a:off x="2229610" y="3031868"/>
          <a:ext cx="7535459" cy="2463282"/>
          <a:chOff x="2727449" y="2824331"/>
          <a:chExt cx="7097867" cy="2706893"/>
        </a:xfrm>
      </xdr:grpSpPr>
      <xdr:sp macro="" textlink="">
        <xdr:nvSpPr>
          <xdr:cNvPr id="1261" name="Rectangle: Rounded Corners 1260">
            <a:extLst>
              <a:ext uri="{FF2B5EF4-FFF2-40B4-BE49-F238E27FC236}">
                <a16:creationId xmlns:a16="http://schemas.microsoft.com/office/drawing/2014/main" id="{226C8C14-0C40-4BD6-A438-180B7E1C3268}"/>
              </a:ext>
            </a:extLst>
          </xdr:cNvPr>
          <xdr:cNvSpPr/>
        </xdr:nvSpPr>
        <xdr:spPr>
          <a:xfrm>
            <a:off x="2727449" y="2826909"/>
            <a:ext cx="7097867" cy="2704315"/>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213" name="Group 1212">
            <a:extLst>
              <a:ext uri="{FF2B5EF4-FFF2-40B4-BE49-F238E27FC236}">
                <a16:creationId xmlns:a16="http://schemas.microsoft.com/office/drawing/2014/main" id="{CAABCAD8-D880-3056-DC4D-6BB354169F09}"/>
              </a:ext>
            </a:extLst>
          </xdr:cNvPr>
          <xdr:cNvGrpSpPr/>
        </xdr:nvGrpSpPr>
        <xdr:grpSpPr>
          <a:xfrm>
            <a:off x="2859903" y="2824331"/>
            <a:ext cx="6937844" cy="2596626"/>
            <a:chOff x="998220" y="2824331"/>
            <a:chExt cx="6469380" cy="2596626"/>
          </a:xfrm>
        </xdr:grpSpPr>
        <xdr:grpSp>
          <xdr:nvGrpSpPr>
            <xdr:cNvPr id="1208" name="Group 1207">
              <a:extLst>
                <a:ext uri="{FF2B5EF4-FFF2-40B4-BE49-F238E27FC236}">
                  <a16:creationId xmlns:a16="http://schemas.microsoft.com/office/drawing/2014/main" id="{9F0F6D76-F6BE-368D-FAF8-D378E635D0DD}"/>
                </a:ext>
              </a:extLst>
            </xdr:cNvPr>
            <xdr:cNvGrpSpPr/>
          </xdr:nvGrpSpPr>
          <xdr:grpSpPr>
            <a:xfrm>
              <a:off x="998220" y="2824331"/>
              <a:ext cx="6469380" cy="2559647"/>
              <a:chOff x="998220" y="2824331"/>
              <a:chExt cx="6469380" cy="2559647"/>
            </a:xfrm>
          </xdr:grpSpPr>
          <xdr:graphicFrame macro="">
            <xdr:nvGraphicFramePr>
              <xdr:cNvPr id="31" name="Chart 30">
                <a:extLst>
                  <a:ext uri="{FF2B5EF4-FFF2-40B4-BE49-F238E27FC236}">
                    <a16:creationId xmlns:a16="http://schemas.microsoft.com/office/drawing/2014/main" id="{00000000-0008-0000-0000-00001F000000}"/>
                  </a:ext>
                </a:extLst>
              </xdr:cNvPr>
              <xdr:cNvGraphicFramePr>
                <a:graphicFrameLocks/>
              </xdr:cNvGraphicFramePr>
            </xdr:nvGraphicFramePr>
            <xdr:xfrm>
              <a:off x="998220" y="2824331"/>
              <a:ext cx="6469380" cy="2559647"/>
            </xdr:xfrm>
            <a:graphic>
              <a:graphicData uri="http://schemas.openxmlformats.org/drawingml/2006/chart">
                <c:chart xmlns:c="http://schemas.openxmlformats.org/drawingml/2006/chart" xmlns:r="http://schemas.openxmlformats.org/officeDocument/2006/relationships" r:id="rId11"/>
              </a:graphicData>
            </a:graphic>
          </xdr:graphicFrame>
          <xdr:sp macro="" textlink="Processing!D25">
            <xdr:nvSpPr>
              <xdr:cNvPr id="1025" name="TextBox 1024">
                <a:extLst>
                  <a:ext uri="{FF2B5EF4-FFF2-40B4-BE49-F238E27FC236}">
                    <a16:creationId xmlns:a16="http://schemas.microsoft.com/office/drawing/2014/main" id="{74C3F512-F038-2506-CC63-D6151C6557A3}"/>
                  </a:ext>
                </a:extLst>
              </xdr:cNvPr>
              <xdr:cNvSpPr txBox="1"/>
            </xdr:nvSpPr>
            <xdr:spPr>
              <a:xfrm>
                <a:off x="6179353" y="2885291"/>
                <a:ext cx="1108841" cy="311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3FE8314A-D049-450F-B3EA-62CF9069BBBE}" type="TxLink">
                  <a:rPr lang="en-US" sz="1400" b="0" i="0" u="none" strike="noStrike">
                    <a:solidFill>
                      <a:schemeClr val="bg1"/>
                    </a:solidFill>
                    <a:latin typeface="Calibri"/>
                    <a:cs typeface="Calibri"/>
                  </a:rPr>
                  <a:pPr algn="r"/>
                  <a:t>95,000</a:t>
                </a:fld>
                <a:endParaRPr lang="ru-RU" sz="1600" b="1">
                  <a:solidFill>
                    <a:schemeClr val="bg1"/>
                  </a:solidFill>
                </a:endParaRPr>
              </a:p>
            </xdr:txBody>
          </xdr:sp>
        </xdr:grpSp>
        <mc:AlternateContent xmlns:mc="http://schemas.openxmlformats.org/markup-compatibility/2006" xmlns:a14="http://schemas.microsoft.com/office/drawing/2010/main">
          <mc:Choice Requires="a14">
            <xdr:graphicFrame macro="">
              <xdr:nvGraphicFramePr>
                <xdr:cNvPr id="1087" name="Name Month">
                  <a:extLst>
                    <a:ext uri="{FF2B5EF4-FFF2-40B4-BE49-F238E27FC236}">
                      <a16:creationId xmlns:a16="http://schemas.microsoft.com/office/drawing/2014/main" id="{00000000-0008-0000-0000-00003F040000}"/>
                    </a:ext>
                  </a:extLst>
                </xdr:cNvPr>
                <xdr:cNvGraphicFramePr/>
              </xdr:nvGraphicFramePr>
              <xdr:xfrm>
                <a:off x="1478279" y="5043095"/>
                <a:ext cx="5891892" cy="377862"/>
              </xdr:xfrm>
              <a:graphic>
                <a:graphicData uri="http://schemas.microsoft.com/office/drawing/2010/slicer">
                  <sle:slicer xmlns:sle="http://schemas.microsoft.com/office/drawing/2010/slicer" name="Name Month"/>
                </a:graphicData>
              </a:graphic>
            </xdr:graphicFrame>
          </mc:Choice>
          <mc:Fallback xmlns="">
            <xdr:sp macro="" textlink="">
              <xdr:nvSpPr>
                <xdr:cNvPr id="0" name=""/>
                <xdr:cNvSpPr>
                  <a:spLocks noTextEdit="1"/>
                </xdr:cNvSpPr>
              </xdr:nvSpPr>
              <xdr:spPr>
                <a:xfrm>
                  <a:off x="2916791" y="5050951"/>
                  <a:ext cx="6708084" cy="3438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twoCellAnchor>
    <xdr:from>
      <xdr:col>10</xdr:col>
      <xdr:colOff>74314</xdr:colOff>
      <xdr:row>30</xdr:row>
      <xdr:rowOff>118208</xdr:rowOff>
    </xdr:from>
    <xdr:to>
      <xdr:col>15</xdr:col>
      <xdr:colOff>602824</xdr:colOff>
      <xdr:row>39</xdr:row>
      <xdr:rowOff>142075</xdr:rowOff>
    </xdr:to>
    <xdr:grpSp>
      <xdr:nvGrpSpPr>
        <xdr:cNvPr id="1259" name="Group 1258">
          <a:extLst>
            <a:ext uri="{FF2B5EF4-FFF2-40B4-BE49-F238E27FC236}">
              <a16:creationId xmlns:a16="http://schemas.microsoft.com/office/drawing/2014/main" id="{F84712C0-2BF5-3A7F-2E5C-8EB8A850B2FC}"/>
            </a:ext>
          </a:extLst>
        </xdr:cNvPr>
        <xdr:cNvGrpSpPr/>
      </xdr:nvGrpSpPr>
      <xdr:grpSpPr>
        <a:xfrm>
          <a:off x="6188035" y="5726882"/>
          <a:ext cx="3585370" cy="1698495"/>
          <a:chOff x="6223686" y="5650793"/>
          <a:chExt cx="3574738" cy="1637514"/>
        </a:xfrm>
      </xdr:grpSpPr>
      <xdr:sp macro="" textlink="">
        <xdr:nvSpPr>
          <xdr:cNvPr id="1257" name="Rectangle: Rounded Corners 1256">
            <a:extLst>
              <a:ext uri="{FF2B5EF4-FFF2-40B4-BE49-F238E27FC236}">
                <a16:creationId xmlns:a16="http://schemas.microsoft.com/office/drawing/2014/main" id="{F1656328-DF54-4774-9671-E842CBC4D79B}"/>
              </a:ext>
            </a:extLst>
          </xdr:cNvPr>
          <xdr:cNvSpPr/>
        </xdr:nvSpPr>
        <xdr:spPr>
          <a:xfrm>
            <a:off x="6223686" y="5650793"/>
            <a:ext cx="3574738" cy="1637514"/>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215" name="Group 1214">
            <a:extLst>
              <a:ext uri="{FF2B5EF4-FFF2-40B4-BE49-F238E27FC236}">
                <a16:creationId xmlns:a16="http://schemas.microsoft.com/office/drawing/2014/main" id="{6918B9F8-A0B0-2FAD-4C51-D4F5EB6B6152}"/>
              </a:ext>
            </a:extLst>
          </xdr:cNvPr>
          <xdr:cNvGrpSpPr/>
        </xdr:nvGrpSpPr>
        <xdr:grpSpPr>
          <a:xfrm>
            <a:off x="6387508" y="5689899"/>
            <a:ext cx="3195878" cy="1419113"/>
            <a:chOff x="4366261" y="5582322"/>
            <a:chExt cx="2921933" cy="1419113"/>
          </a:xfrm>
        </xdr:grpSpPr>
        <xdr:graphicFrame macro="">
          <xdr:nvGraphicFramePr>
            <xdr:cNvPr id="15" name="Chart 14">
              <a:extLst>
                <a:ext uri="{FF2B5EF4-FFF2-40B4-BE49-F238E27FC236}">
                  <a16:creationId xmlns:a16="http://schemas.microsoft.com/office/drawing/2014/main" id="{00000000-0008-0000-0000-00000F000000}"/>
                </a:ext>
              </a:extLst>
            </xdr:cNvPr>
            <xdr:cNvGraphicFramePr>
              <a:graphicFrameLocks/>
            </xdr:cNvGraphicFramePr>
          </xdr:nvGraphicFramePr>
          <xdr:xfrm>
            <a:off x="4366261" y="5582322"/>
            <a:ext cx="2895601" cy="1419113"/>
          </xdr:xfrm>
          <a:graphic>
            <a:graphicData uri="http://schemas.openxmlformats.org/drawingml/2006/chart">
              <c:chart xmlns:c="http://schemas.openxmlformats.org/drawingml/2006/chart" xmlns:r="http://schemas.openxmlformats.org/officeDocument/2006/relationships" r:id="rId12"/>
            </a:graphicData>
          </a:graphic>
        </xdr:graphicFrame>
        <xdr:sp macro="" textlink="Processing!P25">
          <xdr:nvSpPr>
            <xdr:cNvPr id="1132" name="TextBox 1131">
              <a:extLst>
                <a:ext uri="{FF2B5EF4-FFF2-40B4-BE49-F238E27FC236}">
                  <a16:creationId xmlns:a16="http://schemas.microsoft.com/office/drawing/2014/main" id="{164574E7-424C-A9C1-53BC-D85757F0360E}"/>
                </a:ext>
              </a:extLst>
            </xdr:cNvPr>
            <xdr:cNvSpPr txBox="1"/>
          </xdr:nvSpPr>
          <xdr:spPr>
            <a:xfrm>
              <a:off x="6179353" y="5639696"/>
              <a:ext cx="1108841" cy="314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07BDDE5B-66FA-4A50-8FF8-41D18714619E}" type="TxLink">
                <a:rPr lang="en-US" sz="1200" b="0" i="0" u="none" strike="noStrike">
                  <a:solidFill>
                    <a:schemeClr val="bg1"/>
                  </a:solidFill>
                  <a:latin typeface="Calibri"/>
                  <a:cs typeface="Calibri"/>
                </a:rPr>
                <a:pPr algn="r"/>
                <a:t>102</a:t>
              </a:fld>
              <a:endParaRPr lang="ru-RU" sz="1800" b="1">
                <a:solidFill>
                  <a:schemeClr val="bg1"/>
                </a:solidFill>
              </a:endParaRPr>
            </a:p>
          </xdr:txBody>
        </xdr:sp>
      </xdr:grpSp>
    </xdr:grpSp>
    <xdr:clientData/>
  </xdr:twoCellAnchor>
  <xdr:twoCellAnchor>
    <xdr:from>
      <xdr:col>16</xdr:col>
      <xdr:colOff>191169</xdr:colOff>
      <xdr:row>15</xdr:row>
      <xdr:rowOff>48677</xdr:rowOff>
    </xdr:from>
    <xdr:to>
      <xdr:col>21</xdr:col>
      <xdr:colOff>180026</xdr:colOff>
      <xdr:row>26</xdr:row>
      <xdr:rowOff>142074</xdr:rowOff>
    </xdr:to>
    <xdr:grpSp>
      <xdr:nvGrpSpPr>
        <xdr:cNvPr id="1266" name="Group 1265">
          <a:extLst>
            <a:ext uri="{FF2B5EF4-FFF2-40B4-BE49-F238E27FC236}">
              <a16:creationId xmlns:a16="http://schemas.microsoft.com/office/drawing/2014/main" id="{39BAC3F4-57DC-CEA4-FC15-935F461756CA}"/>
            </a:ext>
          </a:extLst>
        </xdr:cNvPr>
        <xdr:cNvGrpSpPr/>
      </xdr:nvGrpSpPr>
      <xdr:grpSpPr>
        <a:xfrm>
          <a:off x="9973122" y="2866305"/>
          <a:ext cx="3045718" cy="2140164"/>
          <a:chOff x="10060578" y="2800014"/>
          <a:chExt cx="3036857" cy="2058857"/>
        </a:xfrm>
      </xdr:grpSpPr>
      <xdr:sp macro="" textlink="">
        <xdr:nvSpPr>
          <xdr:cNvPr id="1253" name="Rectangle: Rounded Corners 1252">
            <a:extLst>
              <a:ext uri="{FF2B5EF4-FFF2-40B4-BE49-F238E27FC236}">
                <a16:creationId xmlns:a16="http://schemas.microsoft.com/office/drawing/2014/main" id="{A0597A2B-3F87-476E-B9AE-1778A60D86BB}"/>
              </a:ext>
            </a:extLst>
          </xdr:cNvPr>
          <xdr:cNvSpPr/>
        </xdr:nvSpPr>
        <xdr:spPr>
          <a:xfrm>
            <a:off x="10060578" y="2800014"/>
            <a:ext cx="3036857" cy="2058857"/>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200" name="Group 1199">
            <a:extLst>
              <a:ext uri="{FF2B5EF4-FFF2-40B4-BE49-F238E27FC236}">
                <a16:creationId xmlns:a16="http://schemas.microsoft.com/office/drawing/2014/main" id="{9698F078-857B-0389-837B-DF8DE2C8B907}"/>
              </a:ext>
            </a:extLst>
          </xdr:cNvPr>
          <xdr:cNvGrpSpPr/>
        </xdr:nvGrpSpPr>
        <xdr:grpSpPr>
          <a:xfrm>
            <a:off x="10206261" y="2862431"/>
            <a:ext cx="2711882" cy="1915757"/>
            <a:chOff x="7669247" y="2862431"/>
            <a:chExt cx="2743200" cy="1964615"/>
          </a:xfrm>
        </xdr:grpSpPr>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7669247" y="2862431"/>
            <a:ext cx="2743200" cy="1964615"/>
          </xdr:xfrm>
          <a:graphic>
            <a:graphicData uri="http://schemas.openxmlformats.org/drawingml/2006/chart">
              <c:chart xmlns:c="http://schemas.openxmlformats.org/drawingml/2006/chart" xmlns:r="http://schemas.openxmlformats.org/officeDocument/2006/relationships" r:id="rId13"/>
            </a:graphicData>
          </a:graphic>
        </xdr:graphicFrame>
        <xdr:sp macro="" textlink="Processing!U25">
          <xdr:nvSpPr>
            <xdr:cNvPr id="1136" name="TextBox 1135">
              <a:extLst>
                <a:ext uri="{FF2B5EF4-FFF2-40B4-BE49-F238E27FC236}">
                  <a16:creationId xmlns:a16="http://schemas.microsoft.com/office/drawing/2014/main" id="{C007B567-A4B6-A13C-A815-626D25C2A4DA}"/>
                </a:ext>
              </a:extLst>
            </xdr:cNvPr>
            <xdr:cNvSpPr txBox="1"/>
          </xdr:nvSpPr>
          <xdr:spPr>
            <a:xfrm>
              <a:off x="9242593" y="2904565"/>
              <a:ext cx="1108841" cy="314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fld id="{87089FB4-C778-47CC-AB7A-6D4F90213901}" type="TxLink">
                <a:rPr lang="en-US" sz="1200" b="0" i="0" u="none" strike="noStrike">
                  <a:solidFill>
                    <a:schemeClr val="bg1"/>
                  </a:solidFill>
                  <a:latin typeface="Calibri"/>
                  <a:cs typeface="Calibri"/>
                </a:rPr>
                <a:pPr algn="r"/>
                <a:t>24</a:t>
              </a:fld>
              <a:endParaRPr lang="ru-RU" sz="1800" b="1">
                <a:solidFill>
                  <a:schemeClr val="bg1"/>
                </a:solidFill>
              </a:endParaRPr>
            </a:p>
          </xdr:txBody>
        </xdr:sp>
      </xdr:grpSp>
    </xdr:grpSp>
    <xdr:clientData/>
  </xdr:twoCellAnchor>
  <xdr:twoCellAnchor>
    <xdr:from>
      <xdr:col>12</xdr:col>
      <xdr:colOff>604540</xdr:colOff>
      <xdr:row>5</xdr:row>
      <xdr:rowOff>165901</xdr:rowOff>
    </xdr:from>
    <xdr:to>
      <xdr:col>16</xdr:col>
      <xdr:colOff>300958</xdr:colOff>
      <xdr:row>16</xdr:row>
      <xdr:rowOff>75130</xdr:rowOff>
    </xdr:to>
    <xdr:graphicFrame macro="">
      <xdr:nvGraphicFramePr>
        <xdr:cNvPr id="1242" name="Chart 1241">
          <a:extLst>
            <a:ext uri="{FF2B5EF4-FFF2-40B4-BE49-F238E27FC236}">
              <a16:creationId xmlns:a16="http://schemas.microsoft.com/office/drawing/2014/main" id="{E04424EE-2914-B4D9-78C3-F9B76DC9F2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200135</xdr:colOff>
      <xdr:row>28</xdr:row>
      <xdr:rowOff>75568</xdr:rowOff>
    </xdr:from>
    <xdr:to>
      <xdr:col>21</xdr:col>
      <xdr:colOff>188992</xdr:colOff>
      <xdr:row>39</xdr:row>
      <xdr:rowOff>168966</xdr:rowOff>
    </xdr:to>
    <xdr:grpSp>
      <xdr:nvGrpSpPr>
        <xdr:cNvPr id="1255" name="Group 1254">
          <a:extLst>
            <a:ext uri="{FF2B5EF4-FFF2-40B4-BE49-F238E27FC236}">
              <a16:creationId xmlns:a16="http://schemas.microsoft.com/office/drawing/2014/main" id="{1319B2A4-77C1-3025-D677-069D83C8650A}"/>
            </a:ext>
          </a:extLst>
        </xdr:cNvPr>
        <xdr:cNvGrpSpPr/>
      </xdr:nvGrpSpPr>
      <xdr:grpSpPr>
        <a:xfrm>
          <a:off x="9982088" y="5312103"/>
          <a:ext cx="3045718" cy="2140165"/>
          <a:chOff x="10114367" y="5175661"/>
          <a:chExt cx="3036857" cy="2058857"/>
        </a:xfrm>
      </xdr:grpSpPr>
      <xdr:sp macro="" textlink="">
        <xdr:nvSpPr>
          <xdr:cNvPr id="1254" name="Rectangle: Rounded Corners 1253">
            <a:extLst>
              <a:ext uri="{FF2B5EF4-FFF2-40B4-BE49-F238E27FC236}">
                <a16:creationId xmlns:a16="http://schemas.microsoft.com/office/drawing/2014/main" id="{A695DE65-CC18-4CA5-BA20-30DD5EAAC8B9}"/>
              </a:ext>
            </a:extLst>
          </xdr:cNvPr>
          <xdr:cNvSpPr/>
        </xdr:nvSpPr>
        <xdr:spPr>
          <a:xfrm>
            <a:off x="10114367" y="5175661"/>
            <a:ext cx="3036857" cy="2058857"/>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202" name="Group 1201">
            <a:extLst>
              <a:ext uri="{FF2B5EF4-FFF2-40B4-BE49-F238E27FC236}">
                <a16:creationId xmlns:a16="http://schemas.microsoft.com/office/drawing/2014/main" id="{57D4DA94-46ED-2E1B-03A4-118A3256C189}"/>
              </a:ext>
            </a:extLst>
          </xdr:cNvPr>
          <xdr:cNvGrpSpPr/>
        </xdr:nvGrpSpPr>
        <xdr:grpSpPr>
          <a:xfrm>
            <a:off x="10270864" y="5225816"/>
            <a:ext cx="2790712" cy="1945962"/>
            <a:chOff x="7635240" y="5055476"/>
            <a:chExt cx="2795990" cy="1905009"/>
          </a:xfrm>
        </xdr:grpSpPr>
        <xdr:graphicFrame macro="">
          <xdr:nvGraphicFramePr>
            <xdr:cNvPr id="33" name="Chart 32">
              <a:extLst>
                <a:ext uri="{FF2B5EF4-FFF2-40B4-BE49-F238E27FC236}">
                  <a16:creationId xmlns:a16="http://schemas.microsoft.com/office/drawing/2014/main" id="{00000000-0008-0000-0000-000021000000}"/>
                </a:ext>
              </a:extLst>
            </xdr:cNvPr>
            <xdr:cNvGraphicFramePr>
              <a:graphicFrameLocks/>
            </xdr:cNvGraphicFramePr>
          </xdr:nvGraphicFramePr>
          <xdr:xfrm>
            <a:off x="7635240" y="5055476"/>
            <a:ext cx="2795990" cy="1905009"/>
          </xdr:xfrm>
          <a:graphic>
            <a:graphicData uri="http://schemas.openxmlformats.org/drawingml/2006/chart">
              <c:chart xmlns:c="http://schemas.openxmlformats.org/drawingml/2006/chart" xmlns:r="http://schemas.openxmlformats.org/officeDocument/2006/relationships" r:id="rId15"/>
            </a:graphicData>
          </a:graphic>
        </xdr:graphicFrame>
        <xdr:sp macro="" textlink="Processing!AU25">
          <xdr:nvSpPr>
            <xdr:cNvPr id="1143" name="TextBox 1142">
              <a:extLst>
                <a:ext uri="{FF2B5EF4-FFF2-40B4-BE49-F238E27FC236}">
                  <a16:creationId xmlns:a16="http://schemas.microsoft.com/office/drawing/2014/main" id="{D9D0F1AC-AD4E-C13B-D4BF-7C8AD0B07CAC}"/>
                </a:ext>
              </a:extLst>
            </xdr:cNvPr>
            <xdr:cNvSpPr txBox="1"/>
          </xdr:nvSpPr>
          <xdr:spPr>
            <a:xfrm>
              <a:off x="9242593" y="5094194"/>
              <a:ext cx="1108841" cy="314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fld id="{C834FF78-1107-4833-90AC-353FCA02C3F6}" type="TxLink">
                <a:rPr lang="en-US" sz="1200" b="0" i="0" u="none" strike="noStrike">
                  <a:solidFill>
                    <a:schemeClr val="bg1"/>
                  </a:solidFill>
                  <a:latin typeface="Calibri"/>
                  <a:cs typeface="Calibri"/>
                </a:rPr>
                <a:pPr algn="r"/>
                <a:t>53%</a:t>
              </a:fld>
              <a:endParaRPr lang="ru-RU" sz="2000" b="1">
                <a:solidFill>
                  <a:schemeClr val="bg1"/>
                </a:solidFill>
              </a:endParaRPr>
            </a:p>
          </xdr:txBody>
        </xdr:sp>
      </xdr:grpSp>
    </xdr:grpSp>
    <xdr:clientData/>
  </xdr:twoCellAnchor>
  <xdr:twoCellAnchor>
    <xdr:from>
      <xdr:col>6</xdr:col>
      <xdr:colOff>546430</xdr:colOff>
      <xdr:row>2</xdr:row>
      <xdr:rowOff>44235</xdr:rowOff>
    </xdr:from>
    <xdr:to>
      <xdr:col>15</xdr:col>
      <xdr:colOff>394028</xdr:colOff>
      <xdr:row>5</xdr:row>
      <xdr:rowOff>179099</xdr:rowOff>
    </xdr:to>
    <xdr:sp macro="" textlink="">
      <xdr:nvSpPr>
        <xdr:cNvPr id="1256" name="Rectangle: Rounded Corners 1255">
          <a:extLst>
            <a:ext uri="{FF2B5EF4-FFF2-40B4-BE49-F238E27FC236}">
              <a16:creationId xmlns:a16="http://schemas.microsoft.com/office/drawing/2014/main" id="{89930BEC-7B70-42E0-B841-8AE0EE1EACEB}"/>
            </a:ext>
          </a:extLst>
        </xdr:cNvPr>
        <xdr:cNvSpPr/>
      </xdr:nvSpPr>
      <xdr:spPr>
        <a:xfrm>
          <a:off x="4214663" y="442956"/>
          <a:ext cx="5349946" cy="693073"/>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3300" b="1" i="0" u="none" strike="noStrike" kern="0" cap="none" spc="0" normalizeH="0" baseline="0" noProof="0">
              <a:ln>
                <a:noFill/>
              </a:ln>
              <a:gradFill>
                <a:gsLst>
                  <a:gs pos="91000">
                    <a:srgbClr val="880EF6"/>
                  </a:gs>
                  <a:gs pos="0">
                    <a:srgbClr val="10EBCD"/>
                  </a:gs>
                </a:gsLst>
                <a:lin ang="2700000" scaled="0"/>
              </a:gradFill>
              <a:effectLst/>
              <a:uLnTx/>
              <a:uFillTx/>
              <a:latin typeface="Segoe UI Black" panose="020B0A02040204020203" pitchFamily="34" charset="0"/>
              <a:ea typeface="Segoe UI Black" panose="020B0A02040204020203" pitchFamily="34" charset="0"/>
              <a:cs typeface="Calibri"/>
            </a:rPr>
            <a:t>CRYPTO DASHBOARD</a:t>
          </a:r>
        </a:p>
      </xdr:txBody>
    </xdr:sp>
    <xdr:clientData/>
  </xdr:twoCellAnchor>
  <xdr:twoCellAnchor>
    <xdr:from>
      <xdr:col>0</xdr:col>
      <xdr:colOff>218066</xdr:colOff>
      <xdr:row>1</xdr:row>
      <xdr:rowOff>111744</xdr:rowOff>
    </xdr:from>
    <xdr:to>
      <xdr:col>3</xdr:col>
      <xdr:colOff>162099</xdr:colOff>
      <xdr:row>39</xdr:row>
      <xdr:rowOff>142075</xdr:rowOff>
    </xdr:to>
    <xdr:sp macro="" textlink="">
      <xdr:nvSpPr>
        <xdr:cNvPr id="1263" name="Rectangle: Rounded Corners 1262">
          <a:extLst>
            <a:ext uri="{FF2B5EF4-FFF2-40B4-BE49-F238E27FC236}">
              <a16:creationId xmlns:a16="http://schemas.microsoft.com/office/drawing/2014/main" id="{CEB608D7-9EE1-4F1B-8052-A640A606BE23}"/>
            </a:ext>
          </a:extLst>
        </xdr:cNvPr>
        <xdr:cNvSpPr/>
      </xdr:nvSpPr>
      <xdr:spPr>
        <a:xfrm>
          <a:off x="218066" y="324395"/>
          <a:ext cx="1778149" cy="7100982"/>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424251</xdr:colOff>
      <xdr:row>28</xdr:row>
      <xdr:rowOff>81510</xdr:rowOff>
    </xdr:from>
    <xdr:to>
      <xdr:col>27</xdr:col>
      <xdr:colOff>9697</xdr:colOff>
      <xdr:row>39</xdr:row>
      <xdr:rowOff>168969</xdr:rowOff>
    </xdr:to>
    <xdr:grpSp>
      <xdr:nvGrpSpPr>
        <xdr:cNvPr id="1272" name="Group 1271">
          <a:extLst>
            <a:ext uri="{FF2B5EF4-FFF2-40B4-BE49-F238E27FC236}">
              <a16:creationId xmlns:a16="http://schemas.microsoft.com/office/drawing/2014/main" id="{63B4DAAD-5174-0B7E-847B-1E814C4BA93A}"/>
            </a:ext>
          </a:extLst>
        </xdr:cNvPr>
        <xdr:cNvGrpSpPr/>
      </xdr:nvGrpSpPr>
      <xdr:grpSpPr>
        <a:xfrm>
          <a:off x="13263065" y="5318045"/>
          <a:ext cx="3253679" cy="2134226"/>
          <a:chOff x="13278908" y="5632857"/>
          <a:chExt cx="3243046" cy="2578811"/>
        </a:xfrm>
      </xdr:grpSpPr>
      <xdr:sp macro="" textlink="">
        <xdr:nvSpPr>
          <xdr:cNvPr id="1269" name="Rectangle: Rounded Corners 1268">
            <a:extLst>
              <a:ext uri="{FF2B5EF4-FFF2-40B4-BE49-F238E27FC236}">
                <a16:creationId xmlns:a16="http://schemas.microsoft.com/office/drawing/2014/main" id="{051BBDB7-3422-40A0-AAB3-8A2CB946F0E8}"/>
              </a:ext>
            </a:extLst>
          </xdr:cNvPr>
          <xdr:cNvSpPr/>
        </xdr:nvSpPr>
        <xdr:spPr>
          <a:xfrm>
            <a:off x="13278908" y="5632857"/>
            <a:ext cx="3243046" cy="2578811"/>
          </a:xfrm>
          <a:prstGeom prst="roundRect">
            <a:avLst/>
          </a:prstGeom>
          <a:solidFill>
            <a:srgbClr val="16142A"/>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194" name="Group 1193">
            <a:extLst>
              <a:ext uri="{FF2B5EF4-FFF2-40B4-BE49-F238E27FC236}">
                <a16:creationId xmlns:a16="http://schemas.microsoft.com/office/drawing/2014/main" id="{1A145E1F-26BA-E7EF-1C6A-ADE1BD1B1DCE}"/>
              </a:ext>
            </a:extLst>
          </xdr:cNvPr>
          <xdr:cNvGrpSpPr/>
        </xdr:nvGrpSpPr>
        <xdr:grpSpPr>
          <a:xfrm>
            <a:off x="13529637" y="6048488"/>
            <a:ext cx="2875774" cy="1948031"/>
            <a:chOff x="13305520" y="5044440"/>
            <a:chExt cx="3199445" cy="2315585"/>
          </a:xfrm>
        </xdr:grpSpPr>
        <xdr:sp macro="" textlink="">
          <xdr:nvSpPr>
            <xdr:cNvPr id="1089" name="Oval 1088">
              <a:extLst>
                <a:ext uri="{FF2B5EF4-FFF2-40B4-BE49-F238E27FC236}">
                  <a16:creationId xmlns:a16="http://schemas.microsoft.com/office/drawing/2014/main" id="{00000000-0008-0000-0000-000041040000}"/>
                </a:ext>
              </a:extLst>
            </xdr:cNvPr>
            <xdr:cNvSpPr/>
          </xdr:nvSpPr>
          <xdr:spPr>
            <a:xfrm>
              <a:off x="14316189" y="5810123"/>
              <a:ext cx="545864" cy="535588"/>
            </a:xfrm>
            <a:prstGeom prst="ellipse">
              <a:avLst/>
            </a:prstGeom>
            <a:solidFill>
              <a:schemeClr val="accent1">
                <a:alpha val="0"/>
              </a:schemeClr>
            </a:solidFill>
            <a:ln w="0">
              <a:solidFill>
                <a:schemeClr val="tx1">
                  <a:alpha val="60000"/>
                </a:schemeClr>
              </a:solidFill>
            </a:ln>
            <a:effectLst>
              <a:glow rad="1905000">
                <a:schemeClr val="accent5">
                  <a:satMod val="175000"/>
                  <a:alpha val="3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nvGrpSpPr>
            <xdr:cNvPr id="1193" name="Group 1192">
              <a:extLst>
                <a:ext uri="{FF2B5EF4-FFF2-40B4-BE49-F238E27FC236}">
                  <a16:creationId xmlns:a16="http://schemas.microsoft.com/office/drawing/2014/main" id="{CE090756-5402-F602-674D-EA67AD245B5B}"/>
                </a:ext>
              </a:extLst>
            </xdr:cNvPr>
            <xdr:cNvGrpSpPr/>
          </xdr:nvGrpSpPr>
          <xdr:grpSpPr>
            <a:xfrm>
              <a:off x="13305520" y="5044440"/>
              <a:ext cx="3199445" cy="2315585"/>
              <a:chOff x="10840220" y="5044440"/>
              <a:chExt cx="3199445" cy="2315585"/>
            </a:xfrm>
          </xdr:grpSpPr>
          <xdr:grpSp>
            <xdr:nvGrpSpPr>
              <xdr:cNvPr id="49" name="Group 48">
                <a:extLst>
                  <a:ext uri="{FF2B5EF4-FFF2-40B4-BE49-F238E27FC236}">
                    <a16:creationId xmlns:a16="http://schemas.microsoft.com/office/drawing/2014/main" id="{00000000-0008-0000-0000-000031000000}"/>
                  </a:ext>
                </a:extLst>
              </xdr:cNvPr>
              <xdr:cNvGrpSpPr/>
            </xdr:nvGrpSpPr>
            <xdr:grpSpPr>
              <a:xfrm>
                <a:off x="10843173" y="5055476"/>
                <a:ext cx="2699836" cy="2084527"/>
                <a:chOff x="4758347" y="1381760"/>
                <a:chExt cx="2120716" cy="1671193"/>
              </a:xfrm>
            </xdr:grpSpPr>
            <xdr:sp macro="" textlink="">
              <xdr:nvSpPr>
                <xdr:cNvPr id="50" name="Rectangle 3">
                  <a:extLst>
                    <a:ext uri="{FF2B5EF4-FFF2-40B4-BE49-F238E27FC236}">
                      <a16:creationId xmlns:a16="http://schemas.microsoft.com/office/drawing/2014/main" id="{00000000-0008-0000-0000-000032000000}"/>
                    </a:ext>
                  </a:extLst>
                </xdr:cNvPr>
                <xdr:cNvSpPr/>
              </xdr:nvSpPr>
              <xdr:spPr>
                <a:xfrm>
                  <a:off x="4760701" y="1381760"/>
                  <a:ext cx="1176020" cy="1231900"/>
                </a:xfrm>
                <a:custGeom>
                  <a:avLst/>
                  <a:gdLst>
                    <a:gd name="connsiteX0" fmla="*/ 0 w 1386840"/>
                    <a:gd name="connsiteY0" fmla="*/ 0 h 939800"/>
                    <a:gd name="connsiteX1" fmla="*/ 1386840 w 1386840"/>
                    <a:gd name="connsiteY1" fmla="*/ 0 h 939800"/>
                    <a:gd name="connsiteX2" fmla="*/ 1386840 w 1386840"/>
                    <a:gd name="connsiteY2" fmla="*/ 939800 h 939800"/>
                    <a:gd name="connsiteX3" fmla="*/ 0 w 1386840"/>
                    <a:gd name="connsiteY3" fmla="*/ 939800 h 939800"/>
                    <a:gd name="connsiteX4" fmla="*/ 0 w 1386840"/>
                    <a:gd name="connsiteY4" fmla="*/ 0 h 939800"/>
                    <a:gd name="connsiteX0" fmla="*/ 0 w 1386840"/>
                    <a:gd name="connsiteY0" fmla="*/ 0 h 1229360"/>
                    <a:gd name="connsiteX1" fmla="*/ 1386840 w 1386840"/>
                    <a:gd name="connsiteY1" fmla="*/ 0 h 1229360"/>
                    <a:gd name="connsiteX2" fmla="*/ 1386840 w 1386840"/>
                    <a:gd name="connsiteY2" fmla="*/ 939800 h 1229360"/>
                    <a:gd name="connsiteX3" fmla="*/ 228600 w 1386840"/>
                    <a:gd name="connsiteY3" fmla="*/ 1229360 h 1229360"/>
                    <a:gd name="connsiteX4" fmla="*/ 0 w 1386840"/>
                    <a:gd name="connsiteY4" fmla="*/ 0 h 1229360"/>
                    <a:gd name="connsiteX0" fmla="*/ 0 w 1178560"/>
                    <a:gd name="connsiteY0" fmla="*/ 22860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228600 h 1229360"/>
                    <a:gd name="connsiteX0" fmla="*/ 55880 w 1158240"/>
                    <a:gd name="connsiteY0" fmla="*/ 426720 h 1229360"/>
                    <a:gd name="connsiteX1" fmla="*/ 1158240 w 1158240"/>
                    <a:gd name="connsiteY1" fmla="*/ 0 h 1229360"/>
                    <a:gd name="connsiteX2" fmla="*/ 1158240 w 1158240"/>
                    <a:gd name="connsiteY2" fmla="*/ 939800 h 1229360"/>
                    <a:gd name="connsiteX3" fmla="*/ 0 w 1158240"/>
                    <a:gd name="connsiteY3" fmla="*/ 1229360 h 1229360"/>
                    <a:gd name="connsiteX4" fmla="*/ 55880 w 1158240"/>
                    <a:gd name="connsiteY4" fmla="*/ 426720 h 1229360"/>
                    <a:gd name="connsiteX0" fmla="*/ 0 w 1173480"/>
                    <a:gd name="connsiteY0" fmla="*/ 325120 h 1229360"/>
                    <a:gd name="connsiteX1" fmla="*/ 1173480 w 1173480"/>
                    <a:gd name="connsiteY1" fmla="*/ 0 h 1229360"/>
                    <a:gd name="connsiteX2" fmla="*/ 1173480 w 1173480"/>
                    <a:gd name="connsiteY2" fmla="*/ 939800 h 1229360"/>
                    <a:gd name="connsiteX3" fmla="*/ 15240 w 1173480"/>
                    <a:gd name="connsiteY3" fmla="*/ 1229360 h 1229360"/>
                    <a:gd name="connsiteX4" fmla="*/ 0 w 1173480"/>
                    <a:gd name="connsiteY4" fmla="*/ 325120 h 1229360"/>
                    <a:gd name="connsiteX0" fmla="*/ 0 w 1178560"/>
                    <a:gd name="connsiteY0" fmla="*/ 32512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092200 w 1178560"/>
                    <a:gd name="connsiteY2" fmla="*/ 84836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173480 w 1178560"/>
                    <a:gd name="connsiteY2" fmla="*/ 89408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173480 w 1178560"/>
                    <a:gd name="connsiteY2" fmla="*/ 894080 h 1229360"/>
                    <a:gd name="connsiteX3" fmla="*/ 5080 w 1178560"/>
                    <a:gd name="connsiteY3" fmla="*/ 1229360 h 1229360"/>
                    <a:gd name="connsiteX4" fmla="*/ 0 w 1178560"/>
                    <a:gd name="connsiteY4" fmla="*/ 325120 h 1229360"/>
                    <a:gd name="connsiteX0" fmla="*/ 0 w 1176020"/>
                    <a:gd name="connsiteY0" fmla="*/ 327660 h 1231900"/>
                    <a:gd name="connsiteX1" fmla="*/ 1176020 w 1176020"/>
                    <a:gd name="connsiteY1" fmla="*/ 0 h 1231900"/>
                    <a:gd name="connsiteX2" fmla="*/ 1173480 w 1176020"/>
                    <a:gd name="connsiteY2" fmla="*/ 896620 h 1231900"/>
                    <a:gd name="connsiteX3" fmla="*/ 5080 w 1176020"/>
                    <a:gd name="connsiteY3" fmla="*/ 1231900 h 1231900"/>
                    <a:gd name="connsiteX4" fmla="*/ 0 w 1176020"/>
                    <a:gd name="connsiteY4" fmla="*/ 327660 h 12319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76020" h="1231900">
                      <a:moveTo>
                        <a:pt x="0" y="327660"/>
                      </a:moveTo>
                      <a:lnTo>
                        <a:pt x="1176020" y="0"/>
                      </a:lnTo>
                      <a:cubicBezTo>
                        <a:pt x="1174327" y="298027"/>
                        <a:pt x="1175173" y="598593"/>
                        <a:pt x="1173480" y="896620"/>
                      </a:cubicBezTo>
                      <a:lnTo>
                        <a:pt x="5080" y="1231900"/>
                      </a:lnTo>
                      <a:cubicBezTo>
                        <a:pt x="3387" y="930487"/>
                        <a:pt x="1693" y="629073"/>
                        <a:pt x="0" y="327660"/>
                      </a:cubicBez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51" name="Rectangle 3">
                  <a:extLst>
                    <a:ext uri="{FF2B5EF4-FFF2-40B4-BE49-F238E27FC236}">
                      <a16:creationId xmlns:a16="http://schemas.microsoft.com/office/drawing/2014/main" id="{00000000-0008-0000-0000-000033000000}"/>
                    </a:ext>
                  </a:extLst>
                </xdr:cNvPr>
                <xdr:cNvSpPr/>
              </xdr:nvSpPr>
              <xdr:spPr>
                <a:xfrm>
                  <a:off x="5934817" y="1381760"/>
                  <a:ext cx="944245" cy="1346200"/>
                </a:xfrm>
                <a:custGeom>
                  <a:avLst/>
                  <a:gdLst>
                    <a:gd name="connsiteX0" fmla="*/ 0 w 1386840"/>
                    <a:gd name="connsiteY0" fmla="*/ 0 h 939800"/>
                    <a:gd name="connsiteX1" fmla="*/ 1386840 w 1386840"/>
                    <a:gd name="connsiteY1" fmla="*/ 0 h 939800"/>
                    <a:gd name="connsiteX2" fmla="*/ 1386840 w 1386840"/>
                    <a:gd name="connsiteY2" fmla="*/ 939800 h 939800"/>
                    <a:gd name="connsiteX3" fmla="*/ 0 w 1386840"/>
                    <a:gd name="connsiteY3" fmla="*/ 939800 h 939800"/>
                    <a:gd name="connsiteX4" fmla="*/ 0 w 1386840"/>
                    <a:gd name="connsiteY4" fmla="*/ 0 h 939800"/>
                    <a:gd name="connsiteX0" fmla="*/ 0 w 1386840"/>
                    <a:gd name="connsiteY0" fmla="*/ 0 h 1229360"/>
                    <a:gd name="connsiteX1" fmla="*/ 1386840 w 1386840"/>
                    <a:gd name="connsiteY1" fmla="*/ 0 h 1229360"/>
                    <a:gd name="connsiteX2" fmla="*/ 1386840 w 1386840"/>
                    <a:gd name="connsiteY2" fmla="*/ 939800 h 1229360"/>
                    <a:gd name="connsiteX3" fmla="*/ 228600 w 1386840"/>
                    <a:gd name="connsiteY3" fmla="*/ 1229360 h 1229360"/>
                    <a:gd name="connsiteX4" fmla="*/ 0 w 1386840"/>
                    <a:gd name="connsiteY4" fmla="*/ 0 h 1229360"/>
                    <a:gd name="connsiteX0" fmla="*/ 0 w 1178560"/>
                    <a:gd name="connsiteY0" fmla="*/ 22860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228600 h 1229360"/>
                    <a:gd name="connsiteX0" fmla="*/ 55880 w 1158240"/>
                    <a:gd name="connsiteY0" fmla="*/ 426720 h 1229360"/>
                    <a:gd name="connsiteX1" fmla="*/ 1158240 w 1158240"/>
                    <a:gd name="connsiteY1" fmla="*/ 0 h 1229360"/>
                    <a:gd name="connsiteX2" fmla="*/ 1158240 w 1158240"/>
                    <a:gd name="connsiteY2" fmla="*/ 939800 h 1229360"/>
                    <a:gd name="connsiteX3" fmla="*/ 0 w 1158240"/>
                    <a:gd name="connsiteY3" fmla="*/ 1229360 h 1229360"/>
                    <a:gd name="connsiteX4" fmla="*/ 55880 w 1158240"/>
                    <a:gd name="connsiteY4" fmla="*/ 426720 h 1229360"/>
                    <a:gd name="connsiteX0" fmla="*/ 0 w 1173480"/>
                    <a:gd name="connsiteY0" fmla="*/ 325120 h 1229360"/>
                    <a:gd name="connsiteX1" fmla="*/ 1173480 w 1173480"/>
                    <a:gd name="connsiteY1" fmla="*/ 0 h 1229360"/>
                    <a:gd name="connsiteX2" fmla="*/ 1173480 w 1173480"/>
                    <a:gd name="connsiteY2" fmla="*/ 939800 h 1229360"/>
                    <a:gd name="connsiteX3" fmla="*/ 15240 w 1173480"/>
                    <a:gd name="connsiteY3" fmla="*/ 1229360 h 1229360"/>
                    <a:gd name="connsiteX4" fmla="*/ 0 w 1173480"/>
                    <a:gd name="connsiteY4" fmla="*/ 325120 h 1229360"/>
                    <a:gd name="connsiteX0" fmla="*/ 0 w 1178560"/>
                    <a:gd name="connsiteY0" fmla="*/ 325120 h 1229360"/>
                    <a:gd name="connsiteX1" fmla="*/ 1178560 w 1178560"/>
                    <a:gd name="connsiteY1" fmla="*/ 0 h 1229360"/>
                    <a:gd name="connsiteX2" fmla="*/ 1178560 w 1178560"/>
                    <a:gd name="connsiteY2" fmla="*/ 93980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092200 w 1178560"/>
                    <a:gd name="connsiteY2" fmla="*/ 848360 h 1229360"/>
                    <a:gd name="connsiteX3" fmla="*/ 20320 w 1178560"/>
                    <a:gd name="connsiteY3" fmla="*/ 1229360 h 1229360"/>
                    <a:gd name="connsiteX4" fmla="*/ 0 w 1178560"/>
                    <a:gd name="connsiteY4" fmla="*/ 325120 h 1229360"/>
                    <a:gd name="connsiteX0" fmla="*/ 0 w 1178560"/>
                    <a:gd name="connsiteY0" fmla="*/ 325120 h 1229360"/>
                    <a:gd name="connsiteX1" fmla="*/ 1178560 w 1178560"/>
                    <a:gd name="connsiteY1" fmla="*/ 0 h 1229360"/>
                    <a:gd name="connsiteX2" fmla="*/ 1173480 w 1178560"/>
                    <a:gd name="connsiteY2" fmla="*/ 894080 h 1229360"/>
                    <a:gd name="connsiteX3" fmla="*/ 20320 w 1178560"/>
                    <a:gd name="connsiteY3" fmla="*/ 1229360 h 1229360"/>
                    <a:gd name="connsiteX4" fmla="*/ 0 w 1178560"/>
                    <a:gd name="connsiteY4" fmla="*/ 325120 h 1229360"/>
                    <a:gd name="connsiteX0" fmla="*/ 5080 w 1183640"/>
                    <a:gd name="connsiteY0" fmla="*/ 325120 h 1229360"/>
                    <a:gd name="connsiteX1" fmla="*/ 1183640 w 1183640"/>
                    <a:gd name="connsiteY1" fmla="*/ 0 h 1229360"/>
                    <a:gd name="connsiteX2" fmla="*/ 1178560 w 1183640"/>
                    <a:gd name="connsiteY2" fmla="*/ 894080 h 1229360"/>
                    <a:gd name="connsiteX3" fmla="*/ 0 w 1183640"/>
                    <a:gd name="connsiteY3" fmla="*/ 1229360 h 1229360"/>
                    <a:gd name="connsiteX4" fmla="*/ 5080 w 1183640"/>
                    <a:gd name="connsiteY4" fmla="*/ 325120 h 1229360"/>
                    <a:gd name="connsiteX0" fmla="*/ 5080 w 1183640"/>
                    <a:gd name="connsiteY0" fmla="*/ 325120 h 1676400"/>
                    <a:gd name="connsiteX1" fmla="*/ 1183640 w 1183640"/>
                    <a:gd name="connsiteY1" fmla="*/ 0 h 1676400"/>
                    <a:gd name="connsiteX2" fmla="*/ 960120 w 1183640"/>
                    <a:gd name="connsiteY2" fmla="*/ 1676400 h 1676400"/>
                    <a:gd name="connsiteX3" fmla="*/ 0 w 1183640"/>
                    <a:gd name="connsiteY3" fmla="*/ 1229360 h 1676400"/>
                    <a:gd name="connsiteX4" fmla="*/ 5080 w 1183640"/>
                    <a:gd name="connsiteY4" fmla="*/ 325120 h 1676400"/>
                    <a:gd name="connsiteX0" fmla="*/ 5080 w 960134"/>
                    <a:gd name="connsiteY0" fmla="*/ 0 h 1351280"/>
                    <a:gd name="connsiteX1" fmla="*/ 817880 w 960134"/>
                    <a:gd name="connsiteY1" fmla="*/ 248920 h 1351280"/>
                    <a:gd name="connsiteX2" fmla="*/ 960120 w 960134"/>
                    <a:gd name="connsiteY2" fmla="*/ 1351280 h 1351280"/>
                    <a:gd name="connsiteX3" fmla="*/ 0 w 960134"/>
                    <a:gd name="connsiteY3" fmla="*/ 904240 h 1351280"/>
                    <a:gd name="connsiteX4" fmla="*/ 5080 w 960134"/>
                    <a:gd name="connsiteY4" fmla="*/ 0 h 1351280"/>
                    <a:gd name="connsiteX0" fmla="*/ 5080 w 960228"/>
                    <a:gd name="connsiteY0" fmla="*/ 0 h 1351280"/>
                    <a:gd name="connsiteX1" fmla="*/ 944880 w 960228"/>
                    <a:gd name="connsiteY1" fmla="*/ 421640 h 1351280"/>
                    <a:gd name="connsiteX2" fmla="*/ 960120 w 960228"/>
                    <a:gd name="connsiteY2" fmla="*/ 1351280 h 1351280"/>
                    <a:gd name="connsiteX3" fmla="*/ 0 w 960228"/>
                    <a:gd name="connsiteY3" fmla="*/ 904240 h 1351280"/>
                    <a:gd name="connsiteX4" fmla="*/ 5080 w 960228"/>
                    <a:gd name="connsiteY4" fmla="*/ 0 h 1351280"/>
                    <a:gd name="connsiteX0" fmla="*/ 5080 w 970280"/>
                    <a:gd name="connsiteY0" fmla="*/ 0 h 1351280"/>
                    <a:gd name="connsiteX1" fmla="*/ 970280 w 970280"/>
                    <a:gd name="connsiteY1" fmla="*/ 436880 h 1351280"/>
                    <a:gd name="connsiteX2" fmla="*/ 960120 w 970280"/>
                    <a:gd name="connsiteY2" fmla="*/ 1351280 h 1351280"/>
                    <a:gd name="connsiteX3" fmla="*/ 0 w 970280"/>
                    <a:gd name="connsiteY3" fmla="*/ 904240 h 1351280"/>
                    <a:gd name="connsiteX4" fmla="*/ 5080 w 970280"/>
                    <a:gd name="connsiteY4" fmla="*/ 0 h 1351280"/>
                    <a:gd name="connsiteX0" fmla="*/ 5080 w 960266"/>
                    <a:gd name="connsiteY0" fmla="*/ 0 h 1351280"/>
                    <a:gd name="connsiteX1" fmla="*/ 949960 w 960266"/>
                    <a:gd name="connsiteY1" fmla="*/ 431800 h 1351280"/>
                    <a:gd name="connsiteX2" fmla="*/ 960120 w 960266"/>
                    <a:gd name="connsiteY2" fmla="*/ 1351280 h 1351280"/>
                    <a:gd name="connsiteX3" fmla="*/ 0 w 960266"/>
                    <a:gd name="connsiteY3" fmla="*/ 904240 h 1351280"/>
                    <a:gd name="connsiteX4" fmla="*/ 5080 w 960266"/>
                    <a:gd name="connsiteY4" fmla="*/ 0 h 1351280"/>
                    <a:gd name="connsiteX0" fmla="*/ 5080 w 960345"/>
                    <a:gd name="connsiteY0" fmla="*/ 0 h 1351280"/>
                    <a:gd name="connsiteX1" fmla="*/ 955040 w 960345"/>
                    <a:gd name="connsiteY1" fmla="*/ 426720 h 1351280"/>
                    <a:gd name="connsiteX2" fmla="*/ 960120 w 960345"/>
                    <a:gd name="connsiteY2" fmla="*/ 1351280 h 1351280"/>
                    <a:gd name="connsiteX3" fmla="*/ 0 w 960345"/>
                    <a:gd name="connsiteY3" fmla="*/ 904240 h 1351280"/>
                    <a:gd name="connsiteX4" fmla="*/ 5080 w 960345"/>
                    <a:gd name="connsiteY4" fmla="*/ 0 h 1351280"/>
                    <a:gd name="connsiteX0" fmla="*/ 5080 w 965200"/>
                    <a:gd name="connsiteY0" fmla="*/ 0 h 1351280"/>
                    <a:gd name="connsiteX1" fmla="*/ 965200 w 965200"/>
                    <a:gd name="connsiteY1" fmla="*/ 426720 h 1351280"/>
                    <a:gd name="connsiteX2" fmla="*/ 960120 w 965200"/>
                    <a:gd name="connsiteY2" fmla="*/ 1351280 h 1351280"/>
                    <a:gd name="connsiteX3" fmla="*/ 0 w 965200"/>
                    <a:gd name="connsiteY3" fmla="*/ 904240 h 1351280"/>
                    <a:gd name="connsiteX4" fmla="*/ 5080 w 965200"/>
                    <a:gd name="connsiteY4" fmla="*/ 0 h 1351280"/>
                    <a:gd name="connsiteX0" fmla="*/ 5080 w 960345"/>
                    <a:gd name="connsiteY0" fmla="*/ 0 h 1351280"/>
                    <a:gd name="connsiteX1" fmla="*/ 955040 w 960345"/>
                    <a:gd name="connsiteY1" fmla="*/ 426720 h 1351280"/>
                    <a:gd name="connsiteX2" fmla="*/ 960120 w 960345"/>
                    <a:gd name="connsiteY2" fmla="*/ 1351280 h 1351280"/>
                    <a:gd name="connsiteX3" fmla="*/ 0 w 960345"/>
                    <a:gd name="connsiteY3" fmla="*/ 904240 h 1351280"/>
                    <a:gd name="connsiteX4" fmla="*/ 5080 w 960345"/>
                    <a:gd name="connsiteY4" fmla="*/ 0 h 1351280"/>
                    <a:gd name="connsiteX0" fmla="*/ 5080 w 965200"/>
                    <a:gd name="connsiteY0" fmla="*/ 0 h 1351280"/>
                    <a:gd name="connsiteX1" fmla="*/ 965200 w 965200"/>
                    <a:gd name="connsiteY1" fmla="*/ 436880 h 1351280"/>
                    <a:gd name="connsiteX2" fmla="*/ 960120 w 965200"/>
                    <a:gd name="connsiteY2" fmla="*/ 1351280 h 1351280"/>
                    <a:gd name="connsiteX3" fmla="*/ 0 w 965200"/>
                    <a:gd name="connsiteY3" fmla="*/ 904240 h 1351280"/>
                    <a:gd name="connsiteX4" fmla="*/ 5080 w 965200"/>
                    <a:gd name="connsiteY4" fmla="*/ 0 h 1351280"/>
                    <a:gd name="connsiteX0" fmla="*/ 10160 w 970280"/>
                    <a:gd name="connsiteY0" fmla="*/ 0 h 1351280"/>
                    <a:gd name="connsiteX1" fmla="*/ 970280 w 970280"/>
                    <a:gd name="connsiteY1" fmla="*/ 436880 h 1351280"/>
                    <a:gd name="connsiteX2" fmla="*/ 965200 w 970280"/>
                    <a:gd name="connsiteY2" fmla="*/ 1351280 h 1351280"/>
                    <a:gd name="connsiteX3" fmla="*/ 0 w 970280"/>
                    <a:gd name="connsiteY3" fmla="*/ 904240 h 1351280"/>
                    <a:gd name="connsiteX4" fmla="*/ 10160 w 970280"/>
                    <a:gd name="connsiteY4" fmla="*/ 0 h 1351280"/>
                    <a:gd name="connsiteX0" fmla="*/ 8255 w 968375"/>
                    <a:gd name="connsiteY0" fmla="*/ 0 h 1351280"/>
                    <a:gd name="connsiteX1" fmla="*/ 968375 w 968375"/>
                    <a:gd name="connsiteY1" fmla="*/ 436880 h 1351280"/>
                    <a:gd name="connsiteX2" fmla="*/ 963295 w 968375"/>
                    <a:gd name="connsiteY2" fmla="*/ 1351280 h 1351280"/>
                    <a:gd name="connsiteX3" fmla="*/ 0 w 968375"/>
                    <a:gd name="connsiteY3" fmla="*/ 885190 h 1351280"/>
                    <a:gd name="connsiteX4" fmla="*/ 8255 w 968375"/>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902970 h 1351280"/>
                    <a:gd name="connsiteX4" fmla="*/ 188 w 960308"/>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892810 h 1351280"/>
                    <a:gd name="connsiteX4" fmla="*/ 188 w 960308"/>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892810 h 1351280"/>
                    <a:gd name="connsiteX4" fmla="*/ 188 w 960308"/>
                    <a:gd name="connsiteY4" fmla="*/ 0 h 1351280"/>
                    <a:gd name="connsiteX0" fmla="*/ 635 w 960755"/>
                    <a:gd name="connsiteY0" fmla="*/ 0 h 1351280"/>
                    <a:gd name="connsiteX1" fmla="*/ 960755 w 960755"/>
                    <a:gd name="connsiteY1" fmla="*/ 436880 h 1351280"/>
                    <a:gd name="connsiteX2" fmla="*/ 955675 w 960755"/>
                    <a:gd name="connsiteY2" fmla="*/ 1351280 h 1351280"/>
                    <a:gd name="connsiteX3" fmla="*/ 0 w 960755"/>
                    <a:gd name="connsiteY3" fmla="*/ 892810 h 1351280"/>
                    <a:gd name="connsiteX4" fmla="*/ 635 w 960755"/>
                    <a:gd name="connsiteY4" fmla="*/ 0 h 1351280"/>
                    <a:gd name="connsiteX0" fmla="*/ 188 w 960308"/>
                    <a:gd name="connsiteY0" fmla="*/ 0 h 1351280"/>
                    <a:gd name="connsiteX1" fmla="*/ 960308 w 960308"/>
                    <a:gd name="connsiteY1" fmla="*/ 436880 h 1351280"/>
                    <a:gd name="connsiteX2" fmla="*/ 955228 w 960308"/>
                    <a:gd name="connsiteY2" fmla="*/ 1351280 h 1351280"/>
                    <a:gd name="connsiteX3" fmla="*/ 7173 w 960308"/>
                    <a:gd name="connsiteY3" fmla="*/ 892810 h 1351280"/>
                    <a:gd name="connsiteX4" fmla="*/ 188 w 960308"/>
                    <a:gd name="connsiteY4" fmla="*/ 0 h 1351280"/>
                    <a:gd name="connsiteX0" fmla="*/ 188 w 960308"/>
                    <a:gd name="connsiteY0" fmla="*/ 0 h 1346200"/>
                    <a:gd name="connsiteX1" fmla="*/ 960308 w 960308"/>
                    <a:gd name="connsiteY1" fmla="*/ 436880 h 1346200"/>
                    <a:gd name="connsiteX2" fmla="*/ 934908 w 960308"/>
                    <a:gd name="connsiteY2" fmla="*/ 1346200 h 1346200"/>
                    <a:gd name="connsiteX3" fmla="*/ 7173 w 960308"/>
                    <a:gd name="connsiteY3" fmla="*/ 892810 h 1346200"/>
                    <a:gd name="connsiteX4" fmla="*/ 188 w 960308"/>
                    <a:gd name="connsiteY4" fmla="*/ 0 h 1346200"/>
                    <a:gd name="connsiteX0" fmla="*/ 188 w 942528"/>
                    <a:gd name="connsiteY0" fmla="*/ 0 h 1346200"/>
                    <a:gd name="connsiteX1" fmla="*/ 942528 w 942528"/>
                    <a:gd name="connsiteY1" fmla="*/ 431800 h 1346200"/>
                    <a:gd name="connsiteX2" fmla="*/ 934908 w 942528"/>
                    <a:gd name="connsiteY2" fmla="*/ 1346200 h 1346200"/>
                    <a:gd name="connsiteX3" fmla="*/ 7173 w 942528"/>
                    <a:gd name="connsiteY3" fmla="*/ 892810 h 1346200"/>
                    <a:gd name="connsiteX4" fmla="*/ 188 w 942528"/>
                    <a:gd name="connsiteY4" fmla="*/ 0 h 1346200"/>
                    <a:gd name="connsiteX0" fmla="*/ 188 w 935215"/>
                    <a:gd name="connsiteY0" fmla="*/ 0 h 1346200"/>
                    <a:gd name="connsiteX1" fmla="*/ 932368 w 935215"/>
                    <a:gd name="connsiteY1" fmla="*/ 431800 h 1346200"/>
                    <a:gd name="connsiteX2" fmla="*/ 934908 w 935215"/>
                    <a:gd name="connsiteY2" fmla="*/ 1346200 h 1346200"/>
                    <a:gd name="connsiteX3" fmla="*/ 7173 w 935215"/>
                    <a:gd name="connsiteY3" fmla="*/ 892810 h 1346200"/>
                    <a:gd name="connsiteX4" fmla="*/ 188 w 935215"/>
                    <a:gd name="connsiteY4" fmla="*/ 0 h 1346200"/>
                    <a:gd name="connsiteX0" fmla="*/ 188 w 939988"/>
                    <a:gd name="connsiteY0" fmla="*/ 0 h 1346200"/>
                    <a:gd name="connsiteX1" fmla="*/ 939988 w 939988"/>
                    <a:gd name="connsiteY1" fmla="*/ 431800 h 1346200"/>
                    <a:gd name="connsiteX2" fmla="*/ 934908 w 939988"/>
                    <a:gd name="connsiteY2" fmla="*/ 1346200 h 1346200"/>
                    <a:gd name="connsiteX3" fmla="*/ 7173 w 939988"/>
                    <a:gd name="connsiteY3" fmla="*/ 892810 h 1346200"/>
                    <a:gd name="connsiteX4" fmla="*/ 188 w 939988"/>
                    <a:gd name="connsiteY4" fmla="*/ 0 h 1346200"/>
                    <a:gd name="connsiteX0" fmla="*/ 4445 w 944245"/>
                    <a:gd name="connsiteY0" fmla="*/ 0 h 1346200"/>
                    <a:gd name="connsiteX1" fmla="*/ 944245 w 944245"/>
                    <a:gd name="connsiteY1" fmla="*/ 431800 h 1346200"/>
                    <a:gd name="connsiteX2" fmla="*/ 939165 w 944245"/>
                    <a:gd name="connsiteY2" fmla="*/ 1346200 h 1346200"/>
                    <a:gd name="connsiteX3" fmla="*/ 0 w 944245"/>
                    <a:gd name="connsiteY3" fmla="*/ 894715 h 1346200"/>
                    <a:gd name="connsiteX4" fmla="*/ 4445 w 944245"/>
                    <a:gd name="connsiteY4" fmla="*/ 0 h 13462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944245" h="1346200">
                      <a:moveTo>
                        <a:pt x="4445" y="0"/>
                      </a:moveTo>
                      <a:lnTo>
                        <a:pt x="944245" y="431800"/>
                      </a:lnTo>
                      <a:cubicBezTo>
                        <a:pt x="942552" y="729827"/>
                        <a:pt x="940858" y="1048173"/>
                        <a:pt x="939165" y="1346200"/>
                      </a:cubicBezTo>
                      <a:lnTo>
                        <a:pt x="0" y="894715"/>
                      </a:lnTo>
                      <a:cubicBezTo>
                        <a:pt x="1693" y="593302"/>
                        <a:pt x="2752" y="301413"/>
                        <a:pt x="4445" y="0"/>
                      </a:cubicBez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xnSp macro="">
              <xdr:nvCxnSpPr>
                <xdr:cNvPr id="52" name="Straight Connector 51">
                  <a:extLst>
                    <a:ext uri="{FF2B5EF4-FFF2-40B4-BE49-F238E27FC236}">
                      <a16:creationId xmlns:a16="http://schemas.microsoft.com/office/drawing/2014/main" id="{00000000-0008-0000-0000-000034000000}"/>
                    </a:ext>
                  </a:extLst>
                </xdr:cNvPr>
                <xdr:cNvCxnSpPr>
                  <a:cxnSpLocks/>
                </xdr:cNvCxnSpPr>
              </xdr:nvCxnSpPr>
              <xdr:spPr>
                <a:xfrm flipH="1">
                  <a:off x="4758347" y="1605280"/>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000-000035000000}"/>
                    </a:ext>
                  </a:extLst>
                </xdr:cNvPr>
                <xdr:cNvCxnSpPr>
                  <a:cxnSpLocks/>
                </xdr:cNvCxnSpPr>
              </xdr:nvCxnSpPr>
              <xdr:spPr>
                <a:xfrm flipH="1">
                  <a:off x="4758347" y="1830070"/>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00000000-0008-0000-0000-000036000000}"/>
                    </a:ext>
                  </a:extLst>
                </xdr:cNvPr>
                <xdr:cNvCxnSpPr>
                  <a:cxnSpLocks/>
                </xdr:cNvCxnSpPr>
              </xdr:nvCxnSpPr>
              <xdr:spPr>
                <a:xfrm flipH="1">
                  <a:off x="4758347" y="2062819"/>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a:extLst>
                    <a:ext uri="{FF2B5EF4-FFF2-40B4-BE49-F238E27FC236}">
                      <a16:creationId xmlns:a16="http://schemas.microsoft.com/office/drawing/2014/main" id="{00000000-0008-0000-0000-000037000000}"/>
                    </a:ext>
                  </a:extLst>
                </xdr:cNvPr>
                <xdr:cNvCxnSpPr>
                  <a:cxnSpLocks/>
                </xdr:cNvCxnSpPr>
              </xdr:nvCxnSpPr>
              <xdr:spPr>
                <a:xfrm flipH="1">
                  <a:off x="5002187" y="2391410"/>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00000000-0008-0000-0000-000038000000}"/>
                    </a:ext>
                  </a:extLst>
                </xdr:cNvPr>
                <xdr:cNvCxnSpPr>
                  <a:cxnSpLocks/>
                </xdr:cNvCxnSpPr>
              </xdr:nvCxnSpPr>
              <xdr:spPr>
                <a:xfrm flipH="1">
                  <a:off x="5230695" y="2501265"/>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00000000-0008-0000-0000-000039000000}"/>
                    </a:ext>
                  </a:extLst>
                </xdr:cNvPr>
                <xdr:cNvCxnSpPr>
                  <a:cxnSpLocks/>
                </xdr:cNvCxnSpPr>
              </xdr:nvCxnSpPr>
              <xdr:spPr>
                <a:xfrm flipH="1">
                  <a:off x="5459203" y="2606971"/>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8" name="Straight Connector 57">
                  <a:extLst>
                    <a:ext uri="{FF2B5EF4-FFF2-40B4-BE49-F238E27FC236}">
                      <a16:creationId xmlns:a16="http://schemas.microsoft.com/office/drawing/2014/main" id="{00000000-0008-0000-0000-00003A000000}"/>
                    </a:ext>
                  </a:extLst>
                </xdr:cNvPr>
                <xdr:cNvCxnSpPr>
                  <a:cxnSpLocks/>
                </xdr:cNvCxnSpPr>
              </xdr:nvCxnSpPr>
              <xdr:spPr>
                <a:xfrm flipH="1">
                  <a:off x="5700689" y="2720213"/>
                  <a:ext cx="1178374" cy="33274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9" name="Straight Connector 58">
                  <a:extLst>
                    <a:ext uri="{FF2B5EF4-FFF2-40B4-BE49-F238E27FC236}">
                      <a16:creationId xmlns:a16="http://schemas.microsoft.com/office/drawing/2014/main" id="{00000000-0008-0000-0000-00003B000000}"/>
                    </a:ext>
                  </a:extLst>
                </xdr:cNvPr>
                <xdr:cNvCxnSpPr>
                  <a:cxnSpLocks/>
                </xdr:cNvCxnSpPr>
              </xdr:nvCxnSpPr>
              <xdr:spPr>
                <a:xfrm flipH="1" flipV="1">
                  <a:off x="4768740" y="2616200"/>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0" name="Straight Connector 59">
                  <a:extLst>
                    <a:ext uri="{FF2B5EF4-FFF2-40B4-BE49-F238E27FC236}">
                      <a16:creationId xmlns:a16="http://schemas.microsoft.com/office/drawing/2014/main" id="{00000000-0008-0000-0000-00003C000000}"/>
                    </a:ext>
                  </a:extLst>
                </xdr:cNvPr>
                <xdr:cNvCxnSpPr>
                  <a:cxnSpLocks/>
                </xdr:cNvCxnSpPr>
              </xdr:nvCxnSpPr>
              <xdr:spPr>
                <a:xfrm flipH="1" flipV="1">
                  <a:off x="5003276" y="2549355"/>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1" name="Straight Connector 60">
                  <a:extLst>
                    <a:ext uri="{FF2B5EF4-FFF2-40B4-BE49-F238E27FC236}">
                      <a16:creationId xmlns:a16="http://schemas.microsoft.com/office/drawing/2014/main" id="{00000000-0008-0000-0000-00003D000000}"/>
                    </a:ext>
                  </a:extLst>
                </xdr:cNvPr>
                <xdr:cNvCxnSpPr>
                  <a:cxnSpLocks/>
                </xdr:cNvCxnSpPr>
              </xdr:nvCxnSpPr>
              <xdr:spPr>
                <a:xfrm flipH="1" flipV="1">
                  <a:off x="5239653" y="2472605"/>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2" name="Straight Connector 61">
                  <a:extLst>
                    <a:ext uri="{FF2B5EF4-FFF2-40B4-BE49-F238E27FC236}">
                      <a16:creationId xmlns:a16="http://schemas.microsoft.com/office/drawing/2014/main" id="{00000000-0008-0000-0000-00003E000000}"/>
                    </a:ext>
                  </a:extLst>
                </xdr:cNvPr>
                <xdr:cNvCxnSpPr>
                  <a:cxnSpLocks/>
                </xdr:cNvCxnSpPr>
              </xdr:nvCxnSpPr>
              <xdr:spPr>
                <a:xfrm flipH="1" flipV="1">
                  <a:off x="5474766" y="2418990"/>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3" name="Straight Connector 62">
                  <a:extLst>
                    <a:ext uri="{FF2B5EF4-FFF2-40B4-BE49-F238E27FC236}">
                      <a16:creationId xmlns:a16="http://schemas.microsoft.com/office/drawing/2014/main" id="{00000000-0008-0000-0000-00003F000000}"/>
                    </a:ext>
                  </a:extLst>
                </xdr:cNvPr>
                <xdr:cNvCxnSpPr>
                  <a:cxnSpLocks/>
                </xdr:cNvCxnSpPr>
              </xdr:nvCxnSpPr>
              <xdr:spPr>
                <a:xfrm flipH="1" flipV="1">
                  <a:off x="5709960" y="2342791"/>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24" name="Straight Connector 1023">
                  <a:extLst>
                    <a:ext uri="{FF2B5EF4-FFF2-40B4-BE49-F238E27FC236}">
                      <a16:creationId xmlns:a16="http://schemas.microsoft.com/office/drawing/2014/main" id="{00000000-0008-0000-0000-000000040000}"/>
                    </a:ext>
                  </a:extLst>
                </xdr:cNvPr>
                <xdr:cNvCxnSpPr>
                  <a:cxnSpLocks/>
                </xdr:cNvCxnSpPr>
              </xdr:nvCxnSpPr>
              <xdr:spPr>
                <a:xfrm flipH="1" flipV="1">
                  <a:off x="5931182" y="2062395"/>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26" name="Straight Connector 1025">
                  <a:extLst>
                    <a:ext uri="{FF2B5EF4-FFF2-40B4-BE49-F238E27FC236}">
                      <a16:creationId xmlns:a16="http://schemas.microsoft.com/office/drawing/2014/main" id="{00000000-0008-0000-0000-000002040000}"/>
                    </a:ext>
                  </a:extLst>
                </xdr:cNvPr>
                <xdr:cNvCxnSpPr>
                  <a:cxnSpLocks/>
                </xdr:cNvCxnSpPr>
              </xdr:nvCxnSpPr>
              <xdr:spPr>
                <a:xfrm flipH="1" flipV="1">
                  <a:off x="5931753" y="1831382"/>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27" name="Straight Connector 1026">
                  <a:extLst>
                    <a:ext uri="{FF2B5EF4-FFF2-40B4-BE49-F238E27FC236}">
                      <a16:creationId xmlns:a16="http://schemas.microsoft.com/office/drawing/2014/main" id="{00000000-0008-0000-0000-000003040000}"/>
                    </a:ext>
                  </a:extLst>
                </xdr:cNvPr>
                <xdr:cNvCxnSpPr>
                  <a:cxnSpLocks/>
                </xdr:cNvCxnSpPr>
              </xdr:nvCxnSpPr>
              <xdr:spPr>
                <a:xfrm flipH="1" flipV="1">
                  <a:off x="5936721" y="1598951"/>
                  <a:ext cx="941827" cy="43654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28" name="Straight Connector 1027">
                  <a:extLst>
                    <a:ext uri="{FF2B5EF4-FFF2-40B4-BE49-F238E27FC236}">
                      <a16:creationId xmlns:a16="http://schemas.microsoft.com/office/drawing/2014/main" id="{00000000-0008-0000-0000-000004040000}"/>
                    </a:ext>
                  </a:extLst>
                </xdr:cNvPr>
                <xdr:cNvCxnSpPr>
                  <a:cxnSpLocks/>
                </xdr:cNvCxnSpPr>
              </xdr:nvCxnSpPr>
              <xdr:spPr>
                <a:xfrm>
                  <a:off x="5000244" y="1640840"/>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29" name="Straight Connector 1028">
                  <a:extLst>
                    <a:ext uri="{FF2B5EF4-FFF2-40B4-BE49-F238E27FC236}">
                      <a16:creationId xmlns:a16="http://schemas.microsoft.com/office/drawing/2014/main" id="{00000000-0008-0000-0000-000005040000}"/>
                    </a:ext>
                  </a:extLst>
                </xdr:cNvPr>
                <xdr:cNvCxnSpPr>
                  <a:cxnSpLocks/>
                </xdr:cNvCxnSpPr>
              </xdr:nvCxnSpPr>
              <xdr:spPr>
                <a:xfrm>
                  <a:off x="5242193" y="1575054"/>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30" name="Straight Connector 1029">
                  <a:extLst>
                    <a:ext uri="{FF2B5EF4-FFF2-40B4-BE49-F238E27FC236}">
                      <a16:creationId xmlns:a16="http://schemas.microsoft.com/office/drawing/2014/main" id="{00000000-0008-0000-0000-000006040000}"/>
                    </a:ext>
                  </a:extLst>
                </xdr:cNvPr>
                <xdr:cNvCxnSpPr>
                  <a:cxnSpLocks/>
                </xdr:cNvCxnSpPr>
              </xdr:nvCxnSpPr>
              <xdr:spPr>
                <a:xfrm>
                  <a:off x="5472919" y="1513354"/>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31" name="Straight Connector 1030">
                  <a:extLst>
                    <a:ext uri="{FF2B5EF4-FFF2-40B4-BE49-F238E27FC236}">
                      <a16:creationId xmlns:a16="http://schemas.microsoft.com/office/drawing/2014/main" id="{00000000-0008-0000-0000-000007040000}"/>
                    </a:ext>
                  </a:extLst>
                </xdr:cNvPr>
                <xdr:cNvCxnSpPr>
                  <a:cxnSpLocks/>
                </xdr:cNvCxnSpPr>
              </xdr:nvCxnSpPr>
              <xdr:spPr>
                <a:xfrm>
                  <a:off x="5714854" y="1441916"/>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32" name="Straight Connector 1031">
                  <a:extLst>
                    <a:ext uri="{FF2B5EF4-FFF2-40B4-BE49-F238E27FC236}">
                      <a16:creationId xmlns:a16="http://schemas.microsoft.com/office/drawing/2014/main" id="{00000000-0008-0000-0000-000008040000}"/>
                    </a:ext>
                  </a:extLst>
                </xdr:cNvPr>
                <xdr:cNvCxnSpPr>
                  <a:cxnSpLocks/>
                </xdr:cNvCxnSpPr>
              </xdr:nvCxnSpPr>
              <xdr:spPr>
                <a:xfrm>
                  <a:off x="6180561" y="1490176"/>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33" name="Straight Connector 1032">
                  <a:extLst>
                    <a:ext uri="{FF2B5EF4-FFF2-40B4-BE49-F238E27FC236}">
                      <a16:creationId xmlns:a16="http://schemas.microsoft.com/office/drawing/2014/main" id="{00000000-0008-0000-0000-000009040000}"/>
                    </a:ext>
                  </a:extLst>
                </xdr:cNvPr>
                <xdr:cNvCxnSpPr>
                  <a:cxnSpLocks/>
                </xdr:cNvCxnSpPr>
              </xdr:nvCxnSpPr>
              <xdr:spPr>
                <a:xfrm>
                  <a:off x="6407175" y="1598951"/>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34" name="Straight Connector 1033">
                  <a:extLst>
                    <a:ext uri="{FF2B5EF4-FFF2-40B4-BE49-F238E27FC236}">
                      <a16:creationId xmlns:a16="http://schemas.microsoft.com/office/drawing/2014/main" id="{00000000-0008-0000-0000-00000A040000}"/>
                    </a:ext>
                  </a:extLst>
                </xdr:cNvPr>
                <xdr:cNvCxnSpPr>
                  <a:cxnSpLocks/>
                </xdr:cNvCxnSpPr>
              </xdr:nvCxnSpPr>
              <xdr:spPr>
                <a:xfrm>
                  <a:off x="6637577" y="1701335"/>
                  <a:ext cx="0" cy="90563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graphicFrame macro="">
            <xdr:nvGraphicFramePr>
              <xdr:cNvPr id="1086" name="Chart 1085">
                <a:extLst>
                  <a:ext uri="{FF2B5EF4-FFF2-40B4-BE49-F238E27FC236}">
                    <a16:creationId xmlns:a16="http://schemas.microsoft.com/office/drawing/2014/main" id="{00000000-0008-0000-0000-00003E040000}"/>
                  </a:ext>
                </a:extLst>
              </xdr:cNvPr>
              <xdr:cNvGraphicFramePr>
                <a:graphicFrameLocks/>
              </xdr:cNvGraphicFramePr>
            </xdr:nvGraphicFramePr>
            <xdr:xfrm>
              <a:off x="10888893" y="5044440"/>
              <a:ext cx="2567940" cy="1934135"/>
            </xdr:xfrm>
            <a:graphic>
              <a:graphicData uri="http://schemas.openxmlformats.org/drawingml/2006/chart">
                <c:chart xmlns:c="http://schemas.openxmlformats.org/drawingml/2006/chart" xmlns:r="http://schemas.openxmlformats.org/officeDocument/2006/relationships" r:id="rId16"/>
              </a:graphicData>
            </a:graphic>
          </xdr:graphicFrame>
          <xdr:grpSp>
            <xdr:nvGrpSpPr>
              <xdr:cNvPr id="1105" name="Group 1104">
                <a:extLst>
                  <a:ext uri="{FF2B5EF4-FFF2-40B4-BE49-F238E27FC236}">
                    <a16:creationId xmlns:a16="http://schemas.microsoft.com/office/drawing/2014/main" id="{00000000-0008-0000-0000-000051040000}"/>
                  </a:ext>
                </a:extLst>
              </xdr:cNvPr>
              <xdr:cNvGrpSpPr/>
            </xdr:nvGrpSpPr>
            <xdr:grpSpPr>
              <a:xfrm>
                <a:off x="12067741" y="5462581"/>
                <a:ext cx="1971924" cy="1897444"/>
                <a:chOff x="12067741" y="5528437"/>
                <a:chExt cx="1971924" cy="1921579"/>
              </a:xfrm>
            </xdr:grpSpPr>
            <xdr:sp macro="" textlink="">
              <xdr:nvSpPr>
                <xdr:cNvPr id="1090" name="TextBox 1089">
                  <a:extLst>
                    <a:ext uri="{FF2B5EF4-FFF2-40B4-BE49-F238E27FC236}">
                      <a16:creationId xmlns:a16="http://schemas.microsoft.com/office/drawing/2014/main" id="{00000000-0008-0000-0000-000042040000}"/>
                    </a:ext>
                  </a:extLst>
                </xdr:cNvPr>
                <xdr:cNvSpPr txBox="1"/>
              </xdr:nvSpPr>
              <xdr:spPr>
                <a:xfrm>
                  <a:off x="13266426" y="6860346"/>
                  <a:ext cx="315270" cy="256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1</a:t>
                  </a:r>
                </a:p>
              </xdr:txBody>
            </xdr:sp>
            <xdr:sp macro="" textlink="">
              <xdr:nvSpPr>
                <xdr:cNvPr id="1091" name="TextBox 1090">
                  <a:extLst>
                    <a:ext uri="{FF2B5EF4-FFF2-40B4-BE49-F238E27FC236}">
                      <a16:creationId xmlns:a16="http://schemas.microsoft.com/office/drawing/2014/main" id="{00000000-0008-0000-0000-000043040000}"/>
                    </a:ext>
                  </a:extLst>
                </xdr:cNvPr>
                <xdr:cNvSpPr txBox="1"/>
              </xdr:nvSpPr>
              <xdr:spPr>
                <a:xfrm>
                  <a:off x="12963970" y="6955302"/>
                  <a:ext cx="315270" cy="257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2</a:t>
                  </a:r>
                </a:p>
              </xdr:txBody>
            </xdr:sp>
            <xdr:sp macro="" textlink="">
              <xdr:nvSpPr>
                <xdr:cNvPr id="1092" name="TextBox 1091">
                  <a:extLst>
                    <a:ext uri="{FF2B5EF4-FFF2-40B4-BE49-F238E27FC236}">
                      <a16:creationId xmlns:a16="http://schemas.microsoft.com/office/drawing/2014/main" id="{00000000-0008-0000-0000-000044040000}"/>
                    </a:ext>
                  </a:extLst>
                </xdr:cNvPr>
                <xdr:cNvSpPr txBox="1"/>
              </xdr:nvSpPr>
              <xdr:spPr>
                <a:xfrm>
                  <a:off x="12674996" y="7026812"/>
                  <a:ext cx="315270" cy="257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3</a:t>
                  </a:r>
                </a:p>
              </xdr:txBody>
            </xdr:sp>
            <xdr:sp macro="" textlink="">
              <xdr:nvSpPr>
                <xdr:cNvPr id="1093" name="TextBox 1092">
                  <a:extLst>
                    <a:ext uri="{FF2B5EF4-FFF2-40B4-BE49-F238E27FC236}">
                      <a16:creationId xmlns:a16="http://schemas.microsoft.com/office/drawing/2014/main" id="{00000000-0008-0000-0000-000045040000}"/>
                    </a:ext>
                  </a:extLst>
                </xdr:cNvPr>
                <xdr:cNvSpPr txBox="1"/>
              </xdr:nvSpPr>
              <xdr:spPr>
                <a:xfrm>
                  <a:off x="12349095" y="7115909"/>
                  <a:ext cx="315270" cy="257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4</a:t>
                  </a:r>
                </a:p>
              </xdr:txBody>
            </xdr:sp>
            <xdr:sp macro="" textlink="">
              <xdr:nvSpPr>
                <xdr:cNvPr id="1104" name="TextBox 1103">
                  <a:extLst>
                    <a:ext uri="{FF2B5EF4-FFF2-40B4-BE49-F238E27FC236}">
                      <a16:creationId xmlns:a16="http://schemas.microsoft.com/office/drawing/2014/main" id="{00000000-0008-0000-0000-000050040000}"/>
                    </a:ext>
                  </a:extLst>
                </xdr:cNvPr>
                <xdr:cNvSpPr txBox="1"/>
              </xdr:nvSpPr>
              <xdr:spPr>
                <a:xfrm>
                  <a:off x="12067741" y="7192109"/>
                  <a:ext cx="315270" cy="257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i="0" u="none" strike="noStrike">
                      <a:solidFill>
                        <a:schemeClr val="bg1">
                          <a:lumMod val="75000"/>
                        </a:schemeClr>
                      </a:solidFill>
                      <a:latin typeface="Calibri"/>
                      <a:cs typeface="Calibri"/>
                    </a:rPr>
                    <a:t>5</a:t>
                  </a:r>
                </a:p>
              </xdr:txBody>
            </xdr:sp>
            <xdr:sp macro="" textlink="">
              <xdr:nvSpPr>
                <xdr:cNvPr id="1098" name="TextBox 1097">
                  <a:extLst>
                    <a:ext uri="{FF2B5EF4-FFF2-40B4-BE49-F238E27FC236}">
                      <a16:creationId xmlns:a16="http://schemas.microsoft.com/office/drawing/2014/main" id="{00000000-0008-0000-0000-00004A040000}"/>
                    </a:ext>
                  </a:extLst>
                </xdr:cNvPr>
                <xdr:cNvSpPr txBox="1"/>
              </xdr:nvSpPr>
              <xdr:spPr>
                <a:xfrm>
                  <a:off x="13531918" y="6656784"/>
                  <a:ext cx="507747" cy="260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0%</a:t>
                  </a:r>
                </a:p>
              </xdr:txBody>
            </xdr:sp>
            <xdr:sp macro="" textlink="">
              <xdr:nvSpPr>
                <xdr:cNvPr id="1099" name="TextBox 1098">
                  <a:extLst>
                    <a:ext uri="{FF2B5EF4-FFF2-40B4-BE49-F238E27FC236}">
                      <a16:creationId xmlns:a16="http://schemas.microsoft.com/office/drawing/2014/main" id="{00000000-0008-0000-0000-00004B040000}"/>
                    </a:ext>
                  </a:extLst>
                </xdr:cNvPr>
                <xdr:cNvSpPr txBox="1"/>
              </xdr:nvSpPr>
              <xdr:spPr>
                <a:xfrm>
                  <a:off x="13531918" y="6386985"/>
                  <a:ext cx="507747" cy="25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25%</a:t>
                  </a:r>
                </a:p>
              </xdr:txBody>
            </xdr:sp>
            <xdr:sp macro="" textlink="">
              <xdr:nvSpPr>
                <xdr:cNvPr id="1100" name="TextBox 1099">
                  <a:extLst>
                    <a:ext uri="{FF2B5EF4-FFF2-40B4-BE49-F238E27FC236}">
                      <a16:creationId xmlns:a16="http://schemas.microsoft.com/office/drawing/2014/main" id="{00000000-0008-0000-0000-00004C040000}"/>
                    </a:ext>
                  </a:extLst>
                </xdr:cNvPr>
                <xdr:cNvSpPr txBox="1"/>
              </xdr:nvSpPr>
              <xdr:spPr>
                <a:xfrm>
                  <a:off x="13531918" y="6104041"/>
                  <a:ext cx="507747" cy="260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50%</a:t>
                  </a:r>
                </a:p>
              </xdr:txBody>
            </xdr:sp>
            <xdr:sp macro="" textlink="">
              <xdr:nvSpPr>
                <xdr:cNvPr id="1101" name="TextBox 1100">
                  <a:extLst>
                    <a:ext uri="{FF2B5EF4-FFF2-40B4-BE49-F238E27FC236}">
                      <a16:creationId xmlns:a16="http://schemas.microsoft.com/office/drawing/2014/main" id="{00000000-0008-0000-0000-00004D040000}"/>
                    </a:ext>
                  </a:extLst>
                </xdr:cNvPr>
                <xdr:cNvSpPr txBox="1"/>
              </xdr:nvSpPr>
              <xdr:spPr>
                <a:xfrm>
                  <a:off x="13531918" y="5834242"/>
                  <a:ext cx="507747" cy="25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75%</a:t>
                  </a:r>
                </a:p>
              </xdr:txBody>
            </xdr:sp>
            <xdr:sp macro="" textlink="">
              <xdr:nvSpPr>
                <xdr:cNvPr id="1102" name="TextBox 1101">
                  <a:extLst>
                    <a:ext uri="{FF2B5EF4-FFF2-40B4-BE49-F238E27FC236}">
                      <a16:creationId xmlns:a16="http://schemas.microsoft.com/office/drawing/2014/main" id="{00000000-0008-0000-0000-00004E040000}"/>
                    </a:ext>
                  </a:extLst>
                </xdr:cNvPr>
                <xdr:cNvSpPr txBox="1"/>
              </xdr:nvSpPr>
              <xdr:spPr>
                <a:xfrm>
                  <a:off x="13531918" y="5528437"/>
                  <a:ext cx="507747" cy="257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u="none" strike="noStrike">
                      <a:solidFill>
                        <a:schemeClr val="bg1">
                          <a:lumMod val="75000"/>
                        </a:schemeClr>
                      </a:solidFill>
                      <a:latin typeface="Calibri"/>
                      <a:cs typeface="Calibri"/>
                    </a:rPr>
                    <a:t>100%</a:t>
                  </a:r>
                </a:p>
              </xdr:txBody>
            </xdr:sp>
          </xdr:grpSp>
          <xdr:sp macro="" textlink="">
            <xdr:nvSpPr>
              <xdr:cNvPr id="1133" name="Rectangle 1132">
                <a:extLst>
                  <a:ext uri="{FF2B5EF4-FFF2-40B4-BE49-F238E27FC236}">
                    <a16:creationId xmlns:a16="http://schemas.microsoft.com/office/drawing/2014/main" id="{00000000-0008-0000-0000-00006D040000}"/>
                  </a:ext>
                </a:extLst>
              </xdr:cNvPr>
              <xdr:cNvSpPr/>
            </xdr:nvSpPr>
            <xdr:spPr>
              <a:xfrm>
                <a:off x="10840220" y="5067366"/>
                <a:ext cx="894580" cy="324008"/>
              </a:xfrm>
              <a:prstGeom prst="rect">
                <a:avLst/>
              </a:prstGeom>
              <a:noFill/>
            </xdr:spPr>
            <xdr:txBody>
              <a:bodyPr wrap="none" lIns="91440" tIns="45720" rIns="91440" bIns="45720">
                <a:prstTxWarp prst="textSlantUp">
                  <a:avLst>
                    <a:gd name="adj" fmla="val 71431"/>
                  </a:avLst>
                </a:prstTxWarp>
                <a:spAutoFit/>
              </a:bodyPr>
              <a:lstStyle/>
              <a:p>
                <a:pPr algn="ctr"/>
                <a:r>
                  <a:rPr lang="en-US" sz="2400" b="0"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CROWDFUNDING</a:t>
                </a:r>
                <a:endParaRPr lang="en-US" sz="4000" b="0"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grpSp>
      </xdr:grpSp>
    </xdr:grpSp>
    <xdr:clientData/>
  </xdr:twoCellAnchor>
  <xdr:twoCellAnchor>
    <xdr:from>
      <xdr:col>0</xdr:col>
      <xdr:colOff>296568</xdr:colOff>
      <xdr:row>2</xdr:row>
      <xdr:rowOff>45650</xdr:rowOff>
    </xdr:from>
    <xdr:to>
      <xdr:col>3</xdr:col>
      <xdr:colOff>90381</xdr:colOff>
      <xdr:row>14</xdr:row>
      <xdr:rowOff>27722</xdr:rowOff>
    </xdr:to>
    <xdr:sp macro="" textlink="">
      <xdr:nvSpPr>
        <xdr:cNvPr id="1281" name="Rectangle: Rounded Corners 1280">
          <a:extLst>
            <a:ext uri="{FF2B5EF4-FFF2-40B4-BE49-F238E27FC236}">
              <a16:creationId xmlns:a16="http://schemas.microsoft.com/office/drawing/2014/main" id="{B32BB316-70A4-409D-8C50-577F19D833F3}"/>
            </a:ext>
          </a:extLst>
        </xdr:cNvPr>
        <xdr:cNvSpPr/>
      </xdr:nvSpPr>
      <xdr:spPr>
        <a:xfrm>
          <a:off x="296568" y="444371"/>
          <a:ext cx="1627929" cy="2214909"/>
        </a:xfrm>
        <a:prstGeom prst="roundRect">
          <a:avLst/>
        </a:prstGeom>
        <a:solidFill>
          <a:schemeClr val="accent1">
            <a:lumMod val="5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oneCell">
    <xdr:from>
      <xdr:col>0</xdr:col>
      <xdr:colOff>413109</xdr:colOff>
      <xdr:row>2</xdr:row>
      <xdr:rowOff>177932</xdr:rowOff>
    </xdr:from>
    <xdr:to>
      <xdr:col>2</xdr:col>
      <xdr:colOff>558317</xdr:colOff>
      <xdr:row>10</xdr:row>
      <xdr:rowOff>99439</xdr:rowOff>
    </xdr:to>
    <xdr:pic>
      <xdr:nvPicPr>
        <xdr:cNvPr id="1274" name="Picture 1273">
          <a:extLst>
            <a:ext uri="{FF2B5EF4-FFF2-40B4-BE49-F238E27FC236}">
              <a16:creationId xmlns:a16="http://schemas.microsoft.com/office/drawing/2014/main" id="{541057BF-DFD0-A1EA-BE04-F97FEF193336}"/>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13109" y="576653"/>
          <a:ext cx="1367952" cy="1410065"/>
        </a:xfrm>
        <a:prstGeom prst="rect">
          <a:avLst/>
        </a:prstGeom>
      </xdr:spPr>
    </xdr:pic>
    <xdr:clientData/>
  </xdr:twoCellAnchor>
  <xdr:twoCellAnchor>
    <xdr:from>
      <xdr:col>0</xdr:col>
      <xdr:colOff>334609</xdr:colOff>
      <xdr:row>11</xdr:row>
      <xdr:rowOff>75568</xdr:rowOff>
    </xdr:from>
    <xdr:to>
      <xdr:col>3</xdr:col>
      <xdr:colOff>27549</xdr:colOff>
      <xdr:row>13</xdr:row>
      <xdr:rowOff>34940</xdr:rowOff>
    </xdr:to>
    <xdr:sp macro="" textlink="Processing!A4">
      <xdr:nvSpPr>
        <xdr:cNvPr id="1279" name="TextBox 1278">
          <a:extLst>
            <a:ext uri="{FF2B5EF4-FFF2-40B4-BE49-F238E27FC236}">
              <a16:creationId xmlns:a16="http://schemas.microsoft.com/office/drawing/2014/main" id="{6E2D3135-9217-4D11-A560-9721C2B68034}"/>
            </a:ext>
          </a:extLst>
        </xdr:cNvPr>
        <xdr:cNvSpPr txBox="1"/>
      </xdr:nvSpPr>
      <xdr:spPr>
        <a:xfrm>
          <a:off x="334609" y="2148917"/>
          <a:ext cx="1527056" cy="331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b="1">
              <a:solidFill>
                <a:schemeClr val="bg1"/>
              </a:solidFill>
            </a:rPr>
            <a:t>ABHAY</a:t>
          </a:r>
          <a:r>
            <a:rPr lang="en-IN" sz="1500" b="1" baseline="0">
              <a:solidFill>
                <a:schemeClr val="bg1"/>
              </a:solidFill>
            </a:rPr>
            <a:t> KUMAR</a:t>
          </a:r>
          <a:endParaRPr lang="ru-RU" sz="1500" b="1">
            <a:solidFill>
              <a:schemeClr val="bg1"/>
            </a:solidFill>
          </a:endParaRPr>
        </a:p>
      </xdr:txBody>
    </xdr:sp>
    <xdr:clientData/>
  </xdr:twoCellAnchor>
  <xdr:twoCellAnchor>
    <xdr:from>
      <xdr:col>0</xdr:col>
      <xdr:colOff>323465</xdr:colOff>
      <xdr:row>34</xdr:row>
      <xdr:rowOff>63584</xdr:rowOff>
    </xdr:from>
    <xdr:to>
      <xdr:col>3</xdr:col>
      <xdr:colOff>72453</xdr:colOff>
      <xdr:row>38</xdr:row>
      <xdr:rowOff>160005</xdr:rowOff>
    </xdr:to>
    <xdr:sp macro="" textlink="">
      <xdr:nvSpPr>
        <xdr:cNvPr id="1283" name="Rectangle: Rounded Corners 1282">
          <a:extLst>
            <a:ext uri="{FF2B5EF4-FFF2-40B4-BE49-F238E27FC236}">
              <a16:creationId xmlns:a16="http://schemas.microsoft.com/office/drawing/2014/main" id="{C3FDF6B4-E934-407F-A192-43A9D4F5B33C}"/>
            </a:ext>
          </a:extLst>
        </xdr:cNvPr>
        <xdr:cNvSpPr/>
      </xdr:nvSpPr>
      <xdr:spPr>
        <a:xfrm>
          <a:off x="323465" y="6416537"/>
          <a:ext cx="1583104" cy="840701"/>
        </a:xfrm>
        <a:prstGeom prst="roundRect">
          <a:avLst/>
        </a:prstGeom>
        <a:solidFill>
          <a:schemeClr val="accent1">
            <a:lumMod val="5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oneCell">
    <xdr:from>
      <xdr:col>1</xdr:col>
      <xdr:colOff>233819</xdr:colOff>
      <xdr:row>36</xdr:row>
      <xdr:rowOff>18760</xdr:rowOff>
    </xdr:from>
    <xdr:to>
      <xdr:col>2</xdr:col>
      <xdr:colOff>117277</xdr:colOff>
      <xdr:row>38</xdr:row>
      <xdr:rowOff>160006</xdr:rowOff>
    </xdr:to>
    <xdr:pic>
      <xdr:nvPicPr>
        <xdr:cNvPr id="1287" name="Picture 1286">
          <a:hlinkClick xmlns:r="http://schemas.openxmlformats.org/officeDocument/2006/relationships" r:id="rId18"/>
          <a:extLst>
            <a:ext uri="{FF2B5EF4-FFF2-40B4-BE49-F238E27FC236}">
              <a16:creationId xmlns:a16="http://schemas.microsoft.com/office/drawing/2014/main" id="{73AC981E-F070-39E2-642E-27688CBE21FF}"/>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845191" y="6743853"/>
          <a:ext cx="494830" cy="513386"/>
        </a:xfrm>
        <a:prstGeom prst="rect">
          <a:avLst/>
        </a:prstGeom>
      </xdr:spPr>
    </xdr:pic>
    <xdr:clientData/>
  </xdr:twoCellAnchor>
  <xdr:twoCellAnchor editAs="oneCell">
    <xdr:from>
      <xdr:col>2</xdr:col>
      <xdr:colOff>261243</xdr:colOff>
      <xdr:row>36</xdr:row>
      <xdr:rowOff>115183</xdr:rowOff>
    </xdr:from>
    <xdr:to>
      <xdr:col>2</xdr:col>
      <xdr:colOff>533014</xdr:colOff>
      <xdr:row>38</xdr:row>
      <xdr:rowOff>36688</xdr:rowOff>
    </xdr:to>
    <xdr:pic>
      <xdr:nvPicPr>
        <xdr:cNvPr id="1289" name="Picture 1288">
          <a:hlinkClick xmlns:r="http://schemas.openxmlformats.org/officeDocument/2006/relationships" r:id="rId20"/>
          <a:extLst>
            <a:ext uri="{FF2B5EF4-FFF2-40B4-BE49-F238E27FC236}">
              <a16:creationId xmlns:a16="http://schemas.microsoft.com/office/drawing/2014/main" id="{70C4814D-25F5-5E26-C38F-17922370046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3987" y="6840276"/>
          <a:ext cx="271771" cy="293645"/>
        </a:xfrm>
        <a:prstGeom prst="rect">
          <a:avLst/>
        </a:prstGeom>
      </xdr:spPr>
    </xdr:pic>
    <xdr:clientData/>
  </xdr:twoCellAnchor>
  <xdr:twoCellAnchor editAs="oneCell">
    <xdr:from>
      <xdr:col>0</xdr:col>
      <xdr:colOff>376880</xdr:colOff>
      <xdr:row>36</xdr:row>
      <xdr:rowOff>121749</xdr:rowOff>
    </xdr:from>
    <xdr:to>
      <xdr:col>1</xdr:col>
      <xdr:colOff>243743</xdr:colOff>
      <xdr:row>38</xdr:row>
      <xdr:rowOff>27724</xdr:rowOff>
    </xdr:to>
    <xdr:pic>
      <xdr:nvPicPr>
        <xdr:cNvPr id="1291" name="Picture 1290">
          <a:hlinkClick xmlns:r="http://schemas.openxmlformats.org/officeDocument/2006/relationships" r:id="rId22"/>
          <a:extLst>
            <a:ext uri="{FF2B5EF4-FFF2-40B4-BE49-F238E27FC236}">
              <a16:creationId xmlns:a16="http://schemas.microsoft.com/office/drawing/2014/main" id="{88C1A74A-81A4-E31D-427B-C1AA1E6FAE3B}"/>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376880" y="6846842"/>
          <a:ext cx="478235" cy="278115"/>
        </a:xfrm>
        <a:prstGeom prst="rect">
          <a:avLst/>
        </a:prstGeom>
      </xdr:spPr>
    </xdr:pic>
    <xdr:clientData/>
  </xdr:twoCellAnchor>
  <xdr:twoCellAnchor>
    <xdr:from>
      <xdr:col>0</xdr:col>
      <xdr:colOff>200135</xdr:colOff>
      <xdr:row>15</xdr:row>
      <xdr:rowOff>57008</xdr:rowOff>
    </xdr:from>
    <xdr:to>
      <xdr:col>3</xdr:col>
      <xdr:colOff>135204</xdr:colOff>
      <xdr:row>34</xdr:row>
      <xdr:rowOff>152599</xdr:rowOff>
    </xdr:to>
    <xdr:sp macro="" textlink="Processing!A4">
      <xdr:nvSpPr>
        <xdr:cNvPr id="1292" name="TextBox 1291">
          <a:extLst>
            <a:ext uri="{FF2B5EF4-FFF2-40B4-BE49-F238E27FC236}">
              <a16:creationId xmlns:a16="http://schemas.microsoft.com/office/drawing/2014/main" id="{2A3BBA1F-17F2-43B5-AFD5-669B4B4B18E4}"/>
            </a:ext>
          </a:extLst>
        </xdr:cNvPr>
        <xdr:cNvSpPr txBox="1"/>
      </xdr:nvSpPr>
      <xdr:spPr>
        <a:xfrm>
          <a:off x="200135" y="2874636"/>
          <a:ext cx="1769185" cy="3630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bg1"/>
              </a:solidFill>
              <a:latin typeface="+mn-lt"/>
              <a:cs typeface="Calibri"/>
            </a:rPr>
            <a:t>Hi, I am a skilled Data Science with expertise in Power BI, Tableau,</a:t>
          </a:r>
          <a:r>
            <a:rPr lang="en-US" sz="1100" b="0" i="0" u="none" strike="noStrike" baseline="0">
              <a:solidFill>
                <a:schemeClr val="bg1"/>
              </a:solidFill>
              <a:latin typeface="+mn-lt"/>
              <a:cs typeface="Calibri"/>
            </a:rPr>
            <a:t> </a:t>
          </a:r>
          <a:r>
            <a:rPr lang="en-US" sz="1100" b="0" i="0" u="none" strike="noStrike">
              <a:solidFill>
                <a:schemeClr val="bg1"/>
              </a:solidFill>
              <a:latin typeface="+mn-lt"/>
              <a:cs typeface="Calibri"/>
            </a:rPr>
            <a:t>Excel, Python, SQL, and Machine learning, , currently seeking opportunities in the Data Analyst field to leverage my technical skills and analytical abilities.</a:t>
          </a:r>
        </a:p>
        <a:p>
          <a:pPr algn="ctr"/>
          <a:endParaRPr lang="en-US" sz="1100" b="0" i="0" u="none" strike="noStrike">
            <a:solidFill>
              <a:schemeClr val="bg1"/>
            </a:solidFill>
            <a:latin typeface="+mn-lt"/>
            <a:cs typeface="Calibri"/>
          </a:endParaRPr>
        </a:p>
        <a:p>
          <a:pPr algn="ctr"/>
          <a:r>
            <a:rPr lang="en-US" sz="1100" b="0" i="0" u="none" strike="noStrike">
              <a:solidFill>
                <a:schemeClr val="bg1"/>
              </a:solidFill>
              <a:latin typeface="+mn-lt"/>
              <a:cs typeface="Calibri"/>
            </a:rPr>
            <a:t>I developed a Crypto Investment Dashboard in Excel, a strategic tool for visualizing and auditing cryptocurrency investments, designed to adapt to the evolving blockchain-driven financial landscape.</a:t>
          </a:r>
          <a:endParaRPr lang="ru-RU" sz="1100" b="0">
            <a:solidFill>
              <a:schemeClr val="bg1"/>
            </a:solidFill>
          </a:endParaRPr>
        </a:p>
      </xdr:txBody>
    </xdr:sp>
    <xdr:clientData/>
  </xdr:twoCellAnchor>
  <xdr:twoCellAnchor>
    <xdr:from>
      <xdr:col>0</xdr:col>
      <xdr:colOff>370468</xdr:colOff>
      <xdr:row>34</xdr:row>
      <xdr:rowOff>102465</xdr:rowOff>
    </xdr:from>
    <xdr:to>
      <xdr:col>3</xdr:col>
      <xdr:colOff>63408</xdr:colOff>
      <xdr:row>36</xdr:row>
      <xdr:rowOff>61835</xdr:rowOff>
    </xdr:to>
    <xdr:sp macro="" textlink="Processing!A4">
      <xdr:nvSpPr>
        <xdr:cNvPr id="1294" name="TextBox 1293">
          <a:extLst>
            <a:ext uri="{FF2B5EF4-FFF2-40B4-BE49-F238E27FC236}">
              <a16:creationId xmlns:a16="http://schemas.microsoft.com/office/drawing/2014/main" id="{47B9157D-EB50-4366-93BE-7646A6C255DB}"/>
            </a:ext>
          </a:extLst>
        </xdr:cNvPr>
        <xdr:cNvSpPr txBox="1"/>
      </xdr:nvSpPr>
      <xdr:spPr>
        <a:xfrm>
          <a:off x="370468" y="6455418"/>
          <a:ext cx="1527056" cy="331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b="1">
              <a:solidFill>
                <a:schemeClr val="bg1"/>
              </a:solidFill>
            </a:rPr>
            <a:t>CONTACT INFO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594360</xdr:colOff>
      <xdr:row>4</xdr:row>
      <xdr:rowOff>60960</xdr:rowOff>
    </xdr:from>
    <xdr:to>
      <xdr:col>9</xdr:col>
      <xdr:colOff>76200</xdr:colOff>
      <xdr:row>10</xdr:row>
      <xdr:rowOff>68580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4251960" y="792480"/>
          <a:ext cx="1310640" cy="1104900"/>
        </a:xfrm>
        <a:prstGeom prst="rect">
          <a:avLst/>
        </a:prstGeom>
        <a:gradFill>
          <a:gsLst>
            <a:gs pos="8000">
              <a:schemeClr val="tx1">
                <a:alpha val="59000"/>
              </a:schemeClr>
            </a:gs>
            <a:gs pos="100000">
              <a:srgbClr val="52EC4C">
                <a:alpha val="21000"/>
              </a:srgb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0</xdr:colOff>
      <xdr:row>5</xdr:row>
      <xdr:rowOff>0</xdr:rowOff>
    </xdr:from>
    <xdr:to>
      <xdr:col>3</xdr:col>
      <xdr:colOff>350520</xdr:colOff>
      <xdr:row>7</xdr:row>
      <xdr:rowOff>22860</xdr:rowOff>
    </xdr:to>
    <xdr:sp macro="" textlink="">
      <xdr:nvSpPr>
        <xdr:cNvPr id="3" name="Flowchart: Delay 2">
          <a:extLst>
            <a:ext uri="{FF2B5EF4-FFF2-40B4-BE49-F238E27FC236}">
              <a16:creationId xmlns:a16="http://schemas.microsoft.com/office/drawing/2014/main" id="{00000000-0008-0000-0200-000003000000}"/>
            </a:ext>
          </a:extLst>
        </xdr:cNvPr>
        <xdr:cNvSpPr/>
      </xdr:nvSpPr>
      <xdr:spPr>
        <a:xfrm rot="16200000">
          <a:off x="1809750" y="933450"/>
          <a:ext cx="388620" cy="350520"/>
        </a:xfrm>
        <a:prstGeom prst="flowChartDelay">
          <a:avLst/>
        </a:prstGeom>
        <a:solidFill>
          <a:srgbClr val="07DEF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502920</xdr:colOff>
      <xdr:row>5</xdr:row>
      <xdr:rowOff>0</xdr:rowOff>
    </xdr:from>
    <xdr:to>
      <xdr:col>4</xdr:col>
      <xdr:colOff>243840</xdr:colOff>
      <xdr:row>7</xdr:row>
      <xdr:rowOff>22860</xdr:rowOff>
    </xdr:to>
    <xdr:sp macro="" textlink="">
      <xdr:nvSpPr>
        <xdr:cNvPr id="4" name="Flowchart: Delay 3">
          <a:extLst>
            <a:ext uri="{FF2B5EF4-FFF2-40B4-BE49-F238E27FC236}">
              <a16:creationId xmlns:a16="http://schemas.microsoft.com/office/drawing/2014/main" id="{00000000-0008-0000-0200-000004000000}"/>
            </a:ext>
          </a:extLst>
        </xdr:cNvPr>
        <xdr:cNvSpPr/>
      </xdr:nvSpPr>
      <xdr:spPr>
        <a:xfrm rot="5400000">
          <a:off x="2312670" y="933450"/>
          <a:ext cx="388620" cy="350520"/>
        </a:xfrm>
        <a:prstGeom prst="flowChartDelay">
          <a:avLst/>
        </a:prstGeom>
        <a:solidFill>
          <a:srgbClr val="3FFF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556260</xdr:colOff>
      <xdr:row>10</xdr:row>
      <xdr:rowOff>64770</xdr:rowOff>
    </xdr:from>
    <xdr:to>
      <xdr:col>3</xdr:col>
      <xdr:colOff>312420</xdr:colOff>
      <xdr:row>20</xdr:row>
      <xdr:rowOff>64770</xdr:rowOff>
    </xdr:to>
    <xdr:grpSp>
      <xdr:nvGrpSpPr>
        <xdr:cNvPr id="5" name="Group 4">
          <a:extLst>
            <a:ext uri="{FF2B5EF4-FFF2-40B4-BE49-F238E27FC236}">
              <a16:creationId xmlns:a16="http://schemas.microsoft.com/office/drawing/2014/main" id="{00000000-0008-0000-0200-000005000000}"/>
            </a:ext>
          </a:extLst>
        </xdr:cNvPr>
        <xdr:cNvGrpSpPr/>
      </xdr:nvGrpSpPr>
      <xdr:grpSpPr>
        <a:xfrm>
          <a:off x="1775460" y="1893570"/>
          <a:ext cx="365760" cy="1828800"/>
          <a:chOff x="9193530" y="4846320"/>
          <a:chExt cx="365760" cy="1828800"/>
        </a:xfrm>
      </xdr:grpSpPr>
      <xdr:sp macro="" textlink="">
        <xdr:nvSpPr>
          <xdr:cNvPr id="6" name="Rectangle 5">
            <a:extLst>
              <a:ext uri="{FF2B5EF4-FFF2-40B4-BE49-F238E27FC236}">
                <a16:creationId xmlns:a16="http://schemas.microsoft.com/office/drawing/2014/main" id="{00000000-0008-0000-0200-000006000000}"/>
              </a:ext>
            </a:extLst>
          </xdr:cNvPr>
          <xdr:cNvSpPr/>
        </xdr:nvSpPr>
        <xdr:spPr>
          <a:xfrm>
            <a:off x="9193530" y="4846320"/>
            <a:ext cx="365760" cy="1828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7" name="Rectangle 6">
            <a:extLst>
              <a:ext uri="{FF2B5EF4-FFF2-40B4-BE49-F238E27FC236}">
                <a16:creationId xmlns:a16="http://schemas.microsoft.com/office/drawing/2014/main" id="{00000000-0008-0000-0200-000007000000}"/>
              </a:ext>
            </a:extLst>
          </xdr:cNvPr>
          <xdr:cNvSpPr/>
        </xdr:nvSpPr>
        <xdr:spPr>
          <a:xfrm>
            <a:off x="9330690" y="4846320"/>
            <a:ext cx="91440" cy="1828800"/>
          </a:xfrm>
          <a:prstGeom prst="rect">
            <a:avLst/>
          </a:prstGeom>
          <a:gradFill>
            <a:gsLst>
              <a:gs pos="0">
                <a:srgbClr val="00B0F0"/>
              </a:gs>
              <a:gs pos="91000">
                <a:srgbClr val="3FFFDA">
                  <a:alpha val="0"/>
                </a:srgb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4</xdr:col>
      <xdr:colOff>95250</xdr:colOff>
      <xdr:row>10</xdr:row>
      <xdr:rowOff>148590</xdr:rowOff>
    </xdr:from>
    <xdr:to>
      <xdr:col>4</xdr:col>
      <xdr:colOff>316230</xdr:colOff>
      <xdr:row>12</xdr:row>
      <xdr:rowOff>3810</xdr:rowOff>
    </xdr:to>
    <xdr:sp macro="" textlink="">
      <xdr:nvSpPr>
        <xdr:cNvPr id="8" name="Oval 7">
          <a:extLst>
            <a:ext uri="{FF2B5EF4-FFF2-40B4-BE49-F238E27FC236}">
              <a16:creationId xmlns:a16="http://schemas.microsoft.com/office/drawing/2014/main" id="{00000000-0008-0000-0200-000008000000}"/>
            </a:ext>
          </a:extLst>
        </xdr:cNvPr>
        <xdr:cNvSpPr/>
      </xdr:nvSpPr>
      <xdr:spPr>
        <a:xfrm>
          <a:off x="2533650" y="1977390"/>
          <a:ext cx="220980" cy="220980"/>
        </a:xfrm>
        <a:prstGeom prst="ellipse">
          <a:avLst/>
        </a:prstGeom>
        <a:solidFill>
          <a:srgbClr val="10EBC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10</xdr:col>
      <xdr:colOff>0</xdr:colOff>
      <xdr:row>1</xdr:row>
      <xdr:rowOff>22860</xdr:rowOff>
    </xdr:from>
    <xdr:to>
      <xdr:col>14</xdr:col>
      <xdr:colOff>236220</xdr:colOff>
      <xdr:row>13</xdr:row>
      <xdr:rowOff>60960</xdr:rowOff>
    </xdr:to>
    <xdr:grpSp>
      <xdr:nvGrpSpPr>
        <xdr:cNvPr id="9" name="Group 8">
          <a:extLst>
            <a:ext uri="{FF2B5EF4-FFF2-40B4-BE49-F238E27FC236}">
              <a16:creationId xmlns:a16="http://schemas.microsoft.com/office/drawing/2014/main" id="{9745B75E-AD68-4DB1-AD76-DAD1B6C501CA}"/>
            </a:ext>
          </a:extLst>
        </xdr:cNvPr>
        <xdr:cNvGrpSpPr/>
      </xdr:nvGrpSpPr>
      <xdr:grpSpPr>
        <a:xfrm>
          <a:off x="6096000" y="205740"/>
          <a:ext cx="2674620" cy="2232660"/>
          <a:chOff x="10744200" y="556260"/>
          <a:chExt cx="2674620" cy="2232660"/>
        </a:xfrm>
      </xdr:grpSpPr>
      <xdr:sp macro="" textlink="">
        <xdr:nvSpPr>
          <xdr:cNvPr id="10" name="Rectangle 67">
            <a:extLst>
              <a:ext uri="{FF2B5EF4-FFF2-40B4-BE49-F238E27FC236}">
                <a16:creationId xmlns:a16="http://schemas.microsoft.com/office/drawing/2014/main" id="{BB04C2FF-9B16-4DB5-ACB9-5B41D39FCF6F}"/>
              </a:ext>
            </a:extLst>
          </xdr:cNvPr>
          <xdr:cNvSpPr/>
        </xdr:nvSpPr>
        <xdr:spPr>
          <a:xfrm>
            <a:off x="10744200" y="556260"/>
            <a:ext cx="1455420" cy="1706880"/>
          </a:xfrm>
          <a:custGeom>
            <a:avLst/>
            <a:gdLst>
              <a:gd name="connsiteX0" fmla="*/ 0 w 1455420"/>
              <a:gd name="connsiteY0" fmla="*/ 0 h 1181100"/>
              <a:gd name="connsiteX1" fmla="*/ 1455420 w 1455420"/>
              <a:gd name="connsiteY1" fmla="*/ 0 h 1181100"/>
              <a:gd name="connsiteX2" fmla="*/ 1455420 w 1455420"/>
              <a:gd name="connsiteY2" fmla="*/ 1181100 h 1181100"/>
              <a:gd name="connsiteX3" fmla="*/ 0 w 1455420"/>
              <a:gd name="connsiteY3" fmla="*/ 1181100 h 1181100"/>
              <a:gd name="connsiteX4" fmla="*/ 0 w 1455420"/>
              <a:gd name="connsiteY4" fmla="*/ 0 h 1181100"/>
              <a:gd name="connsiteX0" fmla="*/ 0 w 1455420"/>
              <a:gd name="connsiteY0" fmla="*/ 0 h 1706880"/>
              <a:gd name="connsiteX1" fmla="*/ 1455420 w 1455420"/>
              <a:gd name="connsiteY1" fmla="*/ 0 h 1706880"/>
              <a:gd name="connsiteX2" fmla="*/ 1455420 w 1455420"/>
              <a:gd name="connsiteY2" fmla="*/ 1181100 h 1706880"/>
              <a:gd name="connsiteX3" fmla="*/ 0 w 1455420"/>
              <a:gd name="connsiteY3" fmla="*/ 1706880 h 1706880"/>
              <a:gd name="connsiteX4" fmla="*/ 0 w 1455420"/>
              <a:gd name="connsiteY4" fmla="*/ 0 h 1706880"/>
              <a:gd name="connsiteX0" fmla="*/ 0 w 1455420"/>
              <a:gd name="connsiteY0" fmla="*/ 533400 h 1706880"/>
              <a:gd name="connsiteX1" fmla="*/ 1455420 w 1455420"/>
              <a:gd name="connsiteY1" fmla="*/ 0 h 1706880"/>
              <a:gd name="connsiteX2" fmla="*/ 1455420 w 1455420"/>
              <a:gd name="connsiteY2" fmla="*/ 1181100 h 1706880"/>
              <a:gd name="connsiteX3" fmla="*/ 0 w 1455420"/>
              <a:gd name="connsiteY3" fmla="*/ 1706880 h 1706880"/>
              <a:gd name="connsiteX4" fmla="*/ 0 w 1455420"/>
              <a:gd name="connsiteY4" fmla="*/ 533400 h 170688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455420" h="1706880">
                <a:moveTo>
                  <a:pt x="0" y="533400"/>
                </a:moveTo>
                <a:lnTo>
                  <a:pt x="1455420" y="0"/>
                </a:lnTo>
                <a:lnTo>
                  <a:pt x="1455420" y="1181100"/>
                </a:lnTo>
                <a:lnTo>
                  <a:pt x="0" y="1706880"/>
                </a:lnTo>
                <a:lnTo>
                  <a:pt x="0" y="533400"/>
                </a:ln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11" name="Rectangle 68">
            <a:extLst>
              <a:ext uri="{FF2B5EF4-FFF2-40B4-BE49-F238E27FC236}">
                <a16:creationId xmlns:a16="http://schemas.microsoft.com/office/drawing/2014/main" id="{187D4FDD-D5C8-0328-749A-84D272D0F4C5}"/>
              </a:ext>
            </a:extLst>
          </xdr:cNvPr>
          <xdr:cNvSpPr/>
        </xdr:nvSpPr>
        <xdr:spPr>
          <a:xfrm>
            <a:off x="12199620" y="556260"/>
            <a:ext cx="1219200" cy="1714500"/>
          </a:xfrm>
          <a:custGeom>
            <a:avLst/>
            <a:gdLst>
              <a:gd name="connsiteX0" fmla="*/ 0 w 1226820"/>
              <a:gd name="connsiteY0" fmla="*/ 0 h 1181100"/>
              <a:gd name="connsiteX1" fmla="*/ 1226820 w 1226820"/>
              <a:gd name="connsiteY1" fmla="*/ 0 h 1181100"/>
              <a:gd name="connsiteX2" fmla="*/ 1226820 w 1226820"/>
              <a:gd name="connsiteY2" fmla="*/ 1181100 h 1181100"/>
              <a:gd name="connsiteX3" fmla="*/ 0 w 1226820"/>
              <a:gd name="connsiteY3" fmla="*/ 1181100 h 1181100"/>
              <a:gd name="connsiteX4" fmla="*/ 0 w 1226820"/>
              <a:gd name="connsiteY4" fmla="*/ 0 h 1181100"/>
              <a:gd name="connsiteX0" fmla="*/ 0 w 1226820"/>
              <a:gd name="connsiteY0" fmla="*/ 0 h 1714500"/>
              <a:gd name="connsiteX1" fmla="*/ 1226820 w 1226820"/>
              <a:gd name="connsiteY1" fmla="*/ 0 h 1714500"/>
              <a:gd name="connsiteX2" fmla="*/ 1219200 w 1226820"/>
              <a:gd name="connsiteY2" fmla="*/ 1714500 h 1714500"/>
              <a:gd name="connsiteX3" fmla="*/ 0 w 1226820"/>
              <a:gd name="connsiteY3" fmla="*/ 1181100 h 1714500"/>
              <a:gd name="connsiteX4" fmla="*/ 0 w 1226820"/>
              <a:gd name="connsiteY4" fmla="*/ 0 h 1714500"/>
              <a:gd name="connsiteX0" fmla="*/ 0 w 1234440"/>
              <a:gd name="connsiteY0" fmla="*/ 0 h 1714500"/>
              <a:gd name="connsiteX1" fmla="*/ 1234440 w 1234440"/>
              <a:gd name="connsiteY1" fmla="*/ 548640 h 1714500"/>
              <a:gd name="connsiteX2" fmla="*/ 1219200 w 1234440"/>
              <a:gd name="connsiteY2" fmla="*/ 1714500 h 1714500"/>
              <a:gd name="connsiteX3" fmla="*/ 0 w 1234440"/>
              <a:gd name="connsiteY3" fmla="*/ 1181100 h 1714500"/>
              <a:gd name="connsiteX4" fmla="*/ 0 w 1234440"/>
              <a:gd name="connsiteY4" fmla="*/ 0 h 1714500"/>
              <a:gd name="connsiteX0" fmla="*/ 0 w 1242060"/>
              <a:gd name="connsiteY0" fmla="*/ 0 h 1714500"/>
              <a:gd name="connsiteX1" fmla="*/ 1242060 w 1242060"/>
              <a:gd name="connsiteY1" fmla="*/ 548640 h 1714500"/>
              <a:gd name="connsiteX2" fmla="*/ 1219200 w 1242060"/>
              <a:gd name="connsiteY2" fmla="*/ 1714500 h 1714500"/>
              <a:gd name="connsiteX3" fmla="*/ 0 w 1242060"/>
              <a:gd name="connsiteY3" fmla="*/ 1181100 h 1714500"/>
              <a:gd name="connsiteX4" fmla="*/ 0 w 1242060"/>
              <a:gd name="connsiteY4" fmla="*/ 0 h 1714500"/>
              <a:gd name="connsiteX0" fmla="*/ 0 w 1219200"/>
              <a:gd name="connsiteY0" fmla="*/ 0 h 1714500"/>
              <a:gd name="connsiteX1" fmla="*/ 1219200 w 1219200"/>
              <a:gd name="connsiteY1" fmla="*/ 556260 h 1714500"/>
              <a:gd name="connsiteX2" fmla="*/ 1219200 w 1219200"/>
              <a:gd name="connsiteY2" fmla="*/ 1714500 h 1714500"/>
              <a:gd name="connsiteX3" fmla="*/ 0 w 1219200"/>
              <a:gd name="connsiteY3" fmla="*/ 1181100 h 1714500"/>
              <a:gd name="connsiteX4" fmla="*/ 0 w 1219200"/>
              <a:gd name="connsiteY4" fmla="*/ 0 h 17145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19200" h="1714500">
                <a:moveTo>
                  <a:pt x="0" y="0"/>
                </a:moveTo>
                <a:lnTo>
                  <a:pt x="1219200" y="556260"/>
                </a:lnTo>
                <a:lnTo>
                  <a:pt x="1219200" y="1714500"/>
                </a:lnTo>
                <a:lnTo>
                  <a:pt x="0" y="1181100"/>
                </a:lnTo>
                <a:lnTo>
                  <a:pt x="0" y="0"/>
                </a:ln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xnSp macro="">
        <xdr:nvCxnSpPr>
          <xdr:cNvPr id="12" name="Straight Connector 11">
            <a:extLst>
              <a:ext uri="{FF2B5EF4-FFF2-40B4-BE49-F238E27FC236}">
                <a16:creationId xmlns:a16="http://schemas.microsoft.com/office/drawing/2014/main" id="{BB3859B7-2E02-35C6-6424-E012CA73BAC5}"/>
              </a:ext>
            </a:extLst>
          </xdr:cNvPr>
          <xdr:cNvCxnSpPr/>
        </xdr:nvCxnSpPr>
        <xdr:spPr>
          <a:xfrm>
            <a:off x="10751820" y="2263140"/>
            <a:ext cx="1242060" cy="52578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3" name="Straight Connector 12">
            <a:extLst>
              <a:ext uri="{FF2B5EF4-FFF2-40B4-BE49-F238E27FC236}">
                <a16:creationId xmlns:a16="http://schemas.microsoft.com/office/drawing/2014/main" id="{0ADEB380-F9C4-8E92-7603-E6011E948EE1}"/>
              </a:ext>
            </a:extLst>
          </xdr:cNvPr>
          <xdr:cNvCxnSpPr>
            <a:endCxn id="11" idx="2"/>
          </xdr:cNvCxnSpPr>
        </xdr:nvCxnSpPr>
        <xdr:spPr>
          <a:xfrm flipV="1">
            <a:off x="12001500" y="2270760"/>
            <a:ext cx="1417320" cy="51054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4" name="Straight Connector 13">
            <a:extLst>
              <a:ext uri="{FF2B5EF4-FFF2-40B4-BE49-F238E27FC236}">
                <a16:creationId xmlns:a16="http://schemas.microsoft.com/office/drawing/2014/main" id="{78585B05-A1F7-6F5A-6043-408101120C9F}"/>
              </a:ext>
            </a:extLst>
          </xdr:cNvPr>
          <xdr:cNvCxnSpPr/>
        </xdr:nvCxnSpPr>
        <xdr:spPr>
          <a:xfrm>
            <a:off x="11879580" y="678180"/>
            <a:ext cx="0" cy="118110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 name="Straight Connector 14">
            <a:extLst>
              <a:ext uri="{FF2B5EF4-FFF2-40B4-BE49-F238E27FC236}">
                <a16:creationId xmlns:a16="http://schemas.microsoft.com/office/drawing/2014/main" id="{DC737470-11D6-1659-19EA-1127D6FD71B5}"/>
              </a:ext>
            </a:extLst>
          </xdr:cNvPr>
          <xdr:cNvCxnSpPr/>
        </xdr:nvCxnSpPr>
        <xdr:spPr>
          <a:xfrm>
            <a:off x="11590020" y="784860"/>
            <a:ext cx="0" cy="118110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6" name="Straight Connector 15">
            <a:extLst>
              <a:ext uri="{FF2B5EF4-FFF2-40B4-BE49-F238E27FC236}">
                <a16:creationId xmlns:a16="http://schemas.microsoft.com/office/drawing/2014/main" id="{A55B5BA6-624C-8652-0F1E-B302A3B8D20E}"/>
              </a:ext>
            </a:extLst>
          </xdr:cNvPr>
          <xdr:cNvCxnSpPr/>
        </xdr:nvCxnSpPr>
        <xdr:spPr>
          <a:xfrm>
            <a:off x="11269980" y="899160"/>
            <a:ext cx="0" cy="118110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7" name="Straight Connector 16">
            <a:extLst>
              <a:ext uri="{FF2B5EF4-FFF2-40B4-BE49-F238E27FC236}">
                <a16:creationId xmlns:a16="http://schemas.microsoft.com/office/drawing/2014/main" id="{E324F865-7A82-F246-94BA-867E1B664EEA}"/>
              </a:ext>
            </a:extLst>
          </xdr:cNvPr>
          <xdr:cNvCxnSpPr/>
        </xdr:nvCxnSpPr>
        <xdr:spPr>
          <a:xfrm>
            <a:off x="10988040" y="998220"/>
            <a:ext cx="0" cy="118110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8" name="Straight Connector 17">
            <a:extLst>
              <a:ext uri="{FF2B5EF4-FFF2-40B4-BE49-F238E27FC236}">
                <a16:creationId xmlns:a16="http://schemas.microsoft.com/office/drawing/2014/main" id="{C78B30D6-A267-3D03-AF59-E4F19EC2CBFD}"/>
              </a:ext>
            </a:extLst>
          </xdr:cNvPr>
          <xdr:cNvCxnSpPr/>
        </xdr:nvCxnSpPr>
        <xdr:spPr>
          <a:xfrm>
            <a:off x="12504420" y="678180"/>
            <a:ext cx="0" cy="118110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6EFFE5BB-D915-8AE6-3E7C-6C535FE3B55B}"/>
              </a:ext>
            </a:extLst>
          </xdr:cNvPr>
          <xdr:cNvCxnSpPr/>
        </xdr:nvCxnSpPr>
        <xdr:spPr>
          <a:xfrm>
            <a:off x="12801600" y="822960"/>
            <a:ext cx="0" cy="118110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41436F72-9533-610B-66D3-E6E27E60653E}"/>
              </a:ext>
            </a:extLst>
          </xdr:cNvPr>
          <xdr:cNvCxnSpPr/>
        </xdr:nvCxnSpPr>
        <xdr:spPr>
          <a:xfrm>
            <a:off x="13083540" y="960120"/>
            <a:ext cx="0" cy="118110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B6D74027-1795-28A1-1EFF-A71E24A8EE62}"/>
              </a:ext>
            </a:extLst>
          </xdr:cNvPr>
          <xdr:cNvCxnSpPr/>
        </xdr:nvCxnSpPr>
        <xdr:spPr>
          <a:xfrm flipH="1">
            <a:off x="10759440" y="845820"/>
            <a:ext cx="1447800" cy="54102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C7A504EC-B9D3-8A58-26E9-F84DE9F3731B}"/>
              </a:ext>
            </a:extLst>
          </xdr:cNvPr>
          <xdr:cNvCxnSpPr/>
        </xdr:nvCxnSpPr>
        <xdr:spPr>
          <a:xfrm flipH="1">
            <a:off x="10759440" y="1409700"/>
            <a:ext cx="1447800" cy="54102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id="{DE7F7671-FFA6-FF8A-C3AD-7853A465FEC5}"/>
              </a:ext>
            </a:extLst>
          </xdr:cNvPr>
          <xdr:cNvCxnSpPr/>
        </xdr:nvCxnSpPr>
        <xdr:spPr>
          <a:xfrm flipH="1">
            <a:off x="10759440" y="1127760"/>
            <a:ext cx="1447800" cy="54102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FCD1815-7A03-8811-C1C8-6DF17E637326}"/>
              </a:ext>
            </a:extLst>
          </xdr:cNvPr>
          <xdr:cNvCxnSpPr/>
        </xdr:nvCxnSpPr>
        <xdr:spPr>
          <a:xfrm flipH="1" flipV="1">
            <a:off x="12199620" y="853440"/>
            <a:ext cx="1219200" cy="55626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5D8EEF29-921B-4280-007B-8DEE4517AF1E}"/>
              </a:ext>
            </a:extLst>
          </xdr:cNvPr>
          <xdr:cNvCxnSpPr/>
        </xdr:nvCxnSpPr>
        <xdr:spPr>
          <a:xfrm flipH="1" flipV="1">
            <a:off x="12199620" y="1143000"/>
            <a:ext cx="1219200" cy="55626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FE338F0D-7413-DD93-3328-DE3BCE35524E}"/>
              </a:ext>
            </a:extLst>
          </xdr:cNvPr>
          <xdr:cNvCxnSpPr/>
        </xdr:nvCxnSpPr>
        <xdr:spPr>
          <a:xfrm flipH="1" flipV="1">
            <a:off x="12199620" y="1409700"/>
            <a:ext cx="1219200" cy="55626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9CB2EEB0-0A7A-A3FC-2C67-A98109ED5780}"/>
              </a:ext>
            </a:extLst>
          </xdr:cNvPr>
          <xdr:cNvCxnSpPr/>
        </xdr:nvCxnSpPr>
        <xdr:spPr>
          <a:xfrm>
            <a:off x="10988040" y="2179320"/>
            <a:ext cx="1242060" cy="52578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21387AF8-23A8-CDE8-6C37-93B77B919812}"/>
              </a:ext>
            </a:extLst>
          </xdr:cNvPr>
          <xdr:cNvCxnSpPr/>
        </xdr:nvCxnSpPr>
        <xdr:spPr>
          <a:xfrm>
            <a:off x="11254740" y="2072640"/>
            <a:ext cx="1242060" cy="52578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22967E4A-0C57-AE9C-0BFA-BAB1943B41BB}"/>
              </a:ext>
            </a:extLst>
          </xdr:cNvPr>
          <xdr:cNvCxnSpPr/>
        </xdr:nvCxnSpPr>
        <xdr:spPr>
          <a:xfrm>
            <a:off x="11590020" y="1973580"/>
            <a:ext cx="1242060" cy="52578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id="{E788BF75-7DBD-FEE2-6352-A8F6D69896DC}"/>
              </a:ext>
            </a:extLst>
          </xdr:cNvPr>
          <xdr:cNvCxnSpPr/>
        </xdr:nvCxnSpPr>
        <xdr:spPr>
          <a:xfrm>
            <a:off x="11864340" y="1859280"/>
            <a:ext cx="1242060" cy="52578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1" name="Straight Connector 30">
            <a:extLst>
              <a:ext uri="{FF2B5EF4-FFF2-40B4-BE49-F238E27FC236}">
                <a16:creationId xmlns:a16="http://schemas.microsoft.com/office/drawing/2014/main" id="{1EBCBFDB-32B8-8B6E-4CF6-3FA2E4C2E934}"/>
              </a:ext>
            </a:extLst>
          </xdr:cNvPr>
          <xdr:cNvCxnSpPr/>
        </xdr:nvCxnSpPr>
        <xdr:spPr>
          <a:xfrm flipV="1">
            <a:off x="11658600" y="2141220"/>
            <a:ext cx="1417320" cy="51054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a:extLst>
              <a:ext uri="{FF2B5EF4-FFF2-40B4-BE49-F238E27FC236}">
                <a16:creationId xmlns:a16="http://schemas.microsoft.com/office/drawing/2014/main" id="{18E7EE1F-10D1-FE53-538B-4069ED477337}"/>
              </a:ext>
            </a:extLst>
          </xdr:cNvPr>
          <xdr:cNvCxnSpPr/>
        </xdr:nvCxnSpPr>
        <xdr:spPr>
          <a:xfrm flipV="1">
            <a:off x="11399520" y="2004060"/>
            <a:ext cx="1417320" cy="51054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40E37B05-F03A-2B19-5E96-9892EF7D51A2}"/>
              </a:ext>
            </a:extLst>
          </xdr:cNvPr>
          <xdr:cNvCxnSpPr/>
        </xdr:nvCxnSpPr>
        <xdr:spPr>
          <a:xfrm flipV="1">
            <a:off x="11087100" y="1866900"/>
            <a:ext cx="1417320" cy="510540"/>
          </a:xfrm>
          <a:prstGeom prst="line">
            <a:avLst/>
          </a:prstGeom>
          <a:ln w="635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243840</xdr:colOff>
      <xdr:row>1</xdr:row>
      <xdr:rowOff>0</xdr:rowOff>
    </xdr:from>
    <xdr:to>
      <xdr:col>15</xdr:col>
      <xdr:colOff>571500</xdr:colOff>
      <xdr:row>2</xdr:row>
      <xdr:rowOff>160020</xdr:rowOff>
    </xdr:to>
    <xdr:sp macro="" textlink="">
      <xdr:nvSpPr>
        <xdr:cNvPr id="34" name="Rectangle 33">
          <a:extLst>
            <a:ext uri="{FF2B5EF4-FFF2-40B4-BE49-F238E27FC236}">
              <a16:creationId xmlns:a16="http://schemas.microsoft.com/office/drawing/2014/main" id="{8087A2C3-D8A8-4973-A050-13C427554FD4}"/>
            </a:ext>
          </a:extLst>
        </xdr:cNvPr>
        <xdr:cNvSpPr/>
      </xdr:nvSpPr>
      <xdr:spPr>
        <a:xfrm>
          <a:off x="9387840" y="182880"/>
          <a:ext cx="327660" cy="342900"/>
        </a:xfrm>
        <a:prstGeom prst="rect">
          <a:avLst/>
        </a:prstGeom>
        <a:gradFill>
          <a:gsLst>
            <a:gs pos="0">
              <a:srgbClr val="C24395"/>
            </a:gs>
            <a:gs pos="100000">
              <a:srgbClr val="F7075F"/>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243840</xdr:colOff>
      <xdr:row>3</xdr:row>
      <xdr:rowOff>21771</xdr:rowOff>
    </xdr:from>
    <xdr:to>
      <xdr:col>15</xdr:col>
      <xdr:colOff>571500</xdr:colOff>
      <xdr:row>4</xdr:row>
      <xdr:rowOff>181791</xdr:rowOff>
    </xdr:to>
    <xdr:sp macro="" textlink="">
      <xdr:nvSpPr>
        <xdr:cNvPr id="35" name="Rectangle 34">
          <a:extLst>
            <a:ext uri="{FF2B5EF4-FFF2-40B4-BE49-F238E27FC236}">
              <a16:creationId xmlns:a16="http://schemas.microsoft.com/office/drawing/2014/main" id="{570A1A32-66E8-4EF5-8C82-B1EEC88923A0}"/>
            </a:ext>
          </a:extLst>
        </xdr:cNvPr>
        <xdr:cNvSpPr/>
      </xdr:nvSpPr>
      <xdr:spPr>
        <a:xfrm>
          <a:off x="9387840" y="570411"/>
          <a:ext cx="327660" cy="342900"/>
        </a:xfrm>
        <a:prstGeom prst="rect">
          <a:avLst/>
        </a:prstGeom>
        <a:gradFill>
          <a:gsLst>
            <a:gs pos="55000">
              <a:srgbClr val="F9B040"/>
            </a:gs>
            <a:gs pos="100000">
              <a:srgbClr val="FFF90E"/>
            </a:gs>
          </a:gsLst>
          <a:lin ang="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243840</xdr:colOff>
      <xdr:row>5</xdr:row>
      <xdr:rowOff>43542</xdr:rowOff>
    </xdr:from>
    <xdr:to>
      <xdr:col>15</xdr:col>
      <xdr:colOff>571500</xdr:colOff>
      <xdr:row>7</xdr:row>
      <xdr:rowOff>20682</xdr:rowOff>
    </xdr:to>
    <xdr:sp macro="" textlink="">
      <xdr:nvSpPr>
        <xdr:cNvPr id="36" name="Rectangle 35">
          <a:extLst>
            <a:ext uri="{FF2B5EF4-FFF2-40B4-BE49-F238E27FC236}">
              <a16:creationId xmlns:a16="http://schemas.microsoft.com/office/drawing/2014/main" id="{CB72A577-EFD1-424E-84DA-7F9B015A51C2}"/>
            </a:ext>
          </a:extLst>
        </xdr:cNvPr>
        <xdr:cNvSpPr/>
      </xdr:nvSpPr>
      <xdr:spPr>
        <a:xfrm>
          <a:off x="9387840" y="957942"/>
          <a:ext cx="327660" cy="342900"/>
        </a:xfrm>
        <a:prstGeom prst="rect">
          <a:avLst/>
        </a:prstGeom>
        <a:gradFill>
          <a:gsLst>
            <a:gs pos="0">
              <a:srgbClr val="FC2937"/>
            </a:gs>
            <a:gs pos="100000">
              <a:srgbClr val="FB9056"/>
            </a:gs>
          </a:gsLst>
          <a:lin ang="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243840</xdr:colOff>
      <xdr:row>7</xdr:row>
      <xdr:rowOff>65313</xdr:rowOff>
    </xdr:from>
    <xdr:to>
      <xdr:col>15</xdr:col>
      <xdr:colOff>571500</xdr:colOff>
      <xdr:row>9</xdr:row>
      <xdr:rowOff>42453</xdr:rowOff>
    </xdr:to>
    <xdr:sp macro="" textlink="">
      <xdr:nvSpPr>
        <xdr:cNvPr id="37" name="Rectangle 36">
          <a:extLst>
            <a:ext uri="{FF2B5EF4-FFF2-40B4-BE49-F238E27FC236}">
              <a16:creationId xmlns:a16="http://schemas.microsoft.com/office/drawing/2014/main" id="{F1DF4345-DFC5-4095-8F5C-40435DD34A42}"/>
            </a:ext>
          </a:extLst>
        </xdr:cNvPr>
        <xdr:cNvSpPr/>
      </xdr:nvSpPr>
      <xdr:spPr>
        <a:xfrm>
          <a:off x="9387840" y="1345473"/>
          <a:ext cx="327660" cy="342900"/>
        </a:xfrm>
        <a:prstGeom prst="rect">
          <a:avLst/>
        </a:prstGeom>
        <a:gradFill>
          <a:gsLst>
            <a:gs pos="0">
              <a:srgbClr val="415CF9"/>
            </a:gs>
            <a:gs pos="100000">
              <a:srgbClr val="7FA3FB"/>
            </a:gs>
          </a:gsLst>
          <a:lin ang="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243840</xdr:colOff>
      <xdr:row>9</xdr:row>
      <xdr:rowOff>87084</xdr:rowOff>
    </xdr:from>
    <xdr:to>
      <xdr:col>15</xdr:col>
      <xdr:colOff>571500</xdr:colOff>
      <xdr:row>11</xdr:row>
      <xdr:rowOff>64224</xdr:rowOff>
    </xdr:to>
    <xdr:sp macro="" textlink="">
      <xdr:nvSpPr>
        <xdr:cNvPr id="38" name="Rectangle 37">
          <a:extLst>
            <a:ext uri="{FF2B5EF4-FFF2-40B4-BE49-F238E27FC236}">
              <a16:creationId xmlns:a16="http://schemas.microsoft.com/office/drawing/2014/main" id="{4404E7B0-1CA1-4A39-A81B-A76F04A2E560}"/>
            </a:ext>
          </a:extLst>
        </xdr:cNvPr>
        <xdr:cNvSpPr/>
      </xdr:nvSpPr>
      <xdr:spPr>
        <a:xfrm>
          <a:off x="9387840" y="1733004"/>
          <a:ext cx="327660" cy="342900"/>
        </a:xfrm>
        <a:prstGeom prst="rect">
          <a:avLst/>
        </a:prstGeom>
        <a:gradFill>
          <a:gsLst>
            <a:gs pos="0">
              <a:srgbClr val="0DB0FB"/>
            </a:gs>
            <a:gs pos="100000">
              <a:srgbClr val="0AAFF5"/>
            </a:gs>
          </a:gsLst>
          <a:lin ang="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243840</xdr:colOff>
      <xdr:row>11</xdr:row>
      <xdr:rowOff>108855</xdr:rowOff>
    </xdr:from>
    <xdr:to>
      <xdr:col>15</xdr:col>
      <xdr:colOff>571500</xdr:colOff>
      <xdr:row>13</xdr:row>
      <xdr:rowOff>85995</xdr:rowOff>
    </xdr:to>
    <xdr:sp macro="" textlink="">
      <xdr:nvSpPr>
        <xdr:cNvPr id="39" name="Rectangle 38">
          <a:extLst>
            <a:ext uri="{FF2B5EF4-FFF2-40B4-BE49-F238E27FC236}">
              <a16:creationId xmlns:a16="http://schemas.microsoft.com/office/drawing/2014/main" id="{38EA2158-3898-4D25-BCB4-84D7D54A5EEF}"/>
            </a:ext>
          </a:extLst>
        </xdr:cNvPr>
        <xdr:cNvSpPr/>
      </xdr:nvSpPr>
      <xdr:spPr>
        <a:xfrm>
          <a:off x="9387840" y="2120535"/>
          <a:ext cx="327660" cy="342900"/>
        </a:xfrm>
        <a:prstGeom prst="rect">
          <a:avLst/>
        </a:prstGeom>
        <a:gradFill>
          <a:gsLst>
            <a:gs pos="0">
              <a:srgbClr val="0DB0FB"/>
            </a:gs>
            <a:gs pos="100000">
              <a:srgbClr val="67C8FD"/>
            </a:gs>
          </a:gsLst>
          <a:lin ang="135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243840</xdr:colOff>
      <xdr:row>13</xdr:row>
      <xdr:rowOff>130626</xdr:rowOff>
    </xdr:from>
    <xdr:to>
      <xdr:col>15</xdr:col>
      <xdr:colOff>571500</xdr:colOff>
      <xdr:row>15</xdr:row>
      <xdr:rowOff>107766</xdr:rowOff>
    </xdr:to>
    <xdr:sp macro="" textlink="">
      <xdr:nvSpPr>
        <xdr:cNvPr id="40" name="Rectangle 39">
          <a:extLst>
            <a:ext uri="{FF2B5EF4-FFF2-40B4-BE49-F238E27FC236}">
              <a16:creationId xmlns:a16="http://schemas.microsoft.com/office/drawing/2014/main" id="{D003A25B-7876-4FD4-84B5-5D1654543FC9}"/>
            </a:ext>
          </a:extLst>
        </xdr:cNvPr>
        <xdr:cNvSpPr/>
      </xdr:nvSpPr>
      <xdr:spPr>
        <a:xfrm>
          <a:off x="9387840" y="2508066"/>
          <a:ext cx="327660" cy="342900"/>
        </a:xfrm>
        <a:prstGeom prst="rect">
          <a:avLst/>
        </a:prstGeom>
        <a:gradFill>
          <a:gsLst>
            <a:gs pos="0">
              <a:srgbClr val="C9F8FD"/>
            </a:gs>
            <a:gs pos="100000">
              <a:srgbClr val="94E9FE"/>
            </a:gs>
          </a:gsLst>
          <a:lin ang="135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243840</xdr:colOff>
      <xdr:row>15</xdr:row>
      <xdr:rowOff>152400</xdr:rowOff>
    </xdr:from>
    <xdr:to>
      <xdr:col>15</xdr:col>
      <xdr:colOff>571500</xdr:colOff>
      <xdr:row>17</xdr:row>
      <xdr:rowOff>129540</xdr:rowOff>
    </xdr:to>
    <xdr:sp macro="" textlink="">
      <xdr:nvSpPr>
        <xdr:cNvPr id="41" name="Rectangle 40">
          <a:extLst>
            <a:ext uri="{FF2B5EF4-FFF2-40B4-BE49-F238E27FC236}">
              <a16:creationId xmlns:a16="http://schemas.microsoft.com/office/drawing/2014/main" id="{4F8B7230-7F4A-4075-A400-9E063E5F2A84}"/>
            </a:ext>
          </a:extLst>
        </xdr:cNvPr>
        <xdr:cNvSpPr/>
      </xdr:nvSpPr>
      <xdr:spPr>
        <a:xfrm>
          <a:off x="9387840" y="2895600"/>
          <a:ext cx="327660" cy="342900"/>
        </a:xfrm>
        <a:prstGeom prst="rect">
          <a:avLst/>
        </a:prstGeom>
        <a:gradFill>
          <a:gsLst>
            <a:gs pos="58000">
              <a:srgbClr val="FAE06A"/>
            </a:gs>
            <a:gs pos="0">
              <a:srgbClr val="FED3AD"/>
            </a:gs>
          </a:gsLst>
          <a:lin ang="108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17</xdr:col>
      <xdr:colOff>243840</xdr:colOff>
      <xdr:row>1</xdr:row>
      <xdr:rowOff>0</xdr:rowOff>
    </xdr:from>
    <xdr:to>
      <xdr:col>19</xdr:col>
      <xdr:colOff>0</xdr:colOff>
      <xdr:row>6</xdr:row>
      <xdr:rowOff>45720</xdr:rowOff>
    </xdr:to>
    <xdr:sp macro="" textlink="">
      <xdr:nvSpPr>
        <xdr:cNvPr id="42" name="Rectangle 41">
          <a:extLst>
            <a:ext uri="{FF2B5EF4-FFF2-40B4-BE49-F238E27FC236}">
              <a16:creationId xmlns:a16="http://schemas.microsoft.com/office/drawing/2014/main" id="{1B4E97C8-75FB-4B44-A34D-9BB4FCC4366D}"/>
            </a:ext>
          </a:extLst>
        </xdr:cNvPr>
        <xdr:cNvSpPr/>
      </xdr:nvSpPr>
      <xdr:spPr>
        <a:xfrm>
          <a:off x="10607040" y="182880"/>
          <a:ext cx="975360" cy="960120"/>
        </a:xfrm>
        <a:prstGeom prst="rect">
          <a:avLst/>
        </a:prstGeom>
        <a:gradFill flip="none" rotWithShape="1">
          <a:gsLst>
            <a:gs pos="77000">
              <a:srgbClr val="10EBCD"/>
            </a:gs>
            <a:gs pos="59000">
              <a:srgbClr val="10EBCD">
                <a:alpha val="0"/>
              </a:srgbClr>
            </a:gs>
          </a:gsLst>
          <a:lin ang="0" scaled="0"/>
          <a:tileRect/>
        </a:gradFill>
        <a:ln w="6350">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17</xdr:col>
      <xdr:colOff>243840</xdr:colOff>
      <xdr:row>6</xdr:row>
      <xdr:rowOff>106680</xdr:rowOff>
    </xdr:from>
    <xdr:to>
      <xdr:col>19</xdr:col>
      <xdr:colOff>0</xdr:colOff>
      <xdr:row>11</xdr:row>
      <xdr:rowOff>152400</xdr:rowOff>
    </xdr:to>
    <xdr:sp macro="" textlink="">
      <xdr:nvSpPr>
        <xdr:cNvPr id="43" name="Rectangle 42">
          <a:extLst>
            <a:ext uri="{FF2B5EF4-FFF2-40B4-BE49-F238E27FC236}">
              <a16:creationId xmlns:a16="http://schemas.microsoft.com/office/drawing/2014/main" id="{F86FE01B-D7B2-4630-9890-19FB6AF2FA30}"/>
            </a:ext>
          </a:extLst>
        </xdr:cNvPr>
        <xdr:cNvSpPr/>
      </xdr:nvSpPr>
      <xdr:spPr>
        <a:xfrm>
          <a:off x="10607040" y="1203960"/>
          <a:ext cx="975360" cy="960120"/>
        </a:xfrm>
        <a:prstGeom prst="rect">
          <a:avLst/>
        </a:prstGeom>
        <a:gradFill flip="none" rotWithShape="1">
          <a:gsLst>
            <a:gs pos="55000">
              <a:srgbClr val="F9CA13"/>
            </a:gs>
            <a:gs pos="37000">
              <a:srgbClr val="F9CA13">
                <a:alpha val="0"/>
              </a:srgbClr>
            </a:gs>
          </a:gsLst>
          <a:lin ang="0" scaled="0"/>
          <a:tileRect/>
        </a:gradFill>
        <a:ln w="6350">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17</xdr:col>
      <xdr:colOff>243840</xdr:colOff>
      <xdr:row>12</xdr:row>
      <xdr:rowOff>53340</xdr:rowOff>
    </xdr:from>
    <xdr:to>
      <xdr:col>19</xdr:col>
      <xdr:colOff>0</xdr:colOff>
      <xdr:row>17</xdr:row>
      <xdr:rowOff>99060</xdr:rowOff>
    </xdr:to>
    <xdr:sp macro="" textlink="">
      <xdr:nvSpPr>
        <xdr:cNvPr id="44" name="Rectangle 43">
          <a:extLst>
            <a:ext uri="{FF2B5EF4-FFF2-40B4-BE49-F238E27FC236}">
              <a16:creationId xmlns:a16="http://schemas.microsoft.com/office/drawing/2014/main" id="{B03F9DD2-74DE-4A46-9B09-7A6C37713BA1}"/>
            </a:ext>
          </a:extLst>
        </xdr:cNvPr>
        <xdr:cNvSpPr/>
      </xdr:nvSpPr>
      <xdr:spPr>
        <a:xfrm>
          <a:off x="10607040" y="2247900"/>
          <a:ext cx="975360" cy="960120"/>
        </a:xfrm>
        <a:prstGeom prst="rect">
          <a:avLst/>
        </a:prstGeom>
        <a:gradFill flip="none" rotWithShape="1">
          <a:gsLst>
            <a:gs pos="80000">
              <a:srgbClr val="F21650"/>
            </a:gs>
            <a:gs pos="65000">
              <a:srgbClr val="F43E6F">
                <a:alpha val="0"/>
              </a:srgbClr>
            </a:gs>
          </a:gsLst>
          <a:lin ang="0" scaled="0"/>
          <a:tileRect/>
        </a:gradFill>
        <a:ln w="6350">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17</xdr:col>
      <xdr:colOff>243840</xdr:colOff>
      <xdr:row>17</xdr:row>
      <xdr:rowOff>167640</xdr:rowOff>
    </xdr:from>
    <xdr:to>
      <xdr:col>19</xdr:col>
      <xdr:colOff>0</xdr:colOff>
      <xdr:row>23</xdr:row>
      <xdr:rowOff>30480</xdr:rowOff>
    </xdr:to>
    <xdr:sp macro="" textlink="">
      <xdr:nvSpPr>
        <xdr:cNvPr id="45" name="Rectangle 44">
          <a:extLst>
            <a:ext uri="{FF2B5EF4-FFF2-40B4-BE49-F238E27FC236}">
              <a16:creationId xmlns:a16="http://schemas.microsoft.com/office/drawing/2014/main" id="{CA770149-AED8-4745-9DD3-C9626274680B}"/>
            </a:ext>
          </a:extLst>
        </xdr:cNvPr>
        <xdr:cNvSpPr/>
      </xdr:nvSpPr>
      <xdr:spPr>
        <a:xfrm>
          <a:off x="10607040" y="3276600"/>
          <a:ext cx="975360" cy="960120"/>
        </a:xfrm>
        <a:prstGeom prst="rect">
          <a:avLst/>
        </a:prstGeom>
        <a:gradFill flip="none" rotWithShape="1">
          <a:gsLst>
            <a:gs pos="76000">
              <a:srgbClr val="5B35D3"/>
            </a:gs>
            <a:gs pos="53000">
              <a:srgbClr val="7353D9">
                <a:alpha val="0"/>
              </a:srgbClr>
            </a:gs>
          </a:gsLst>
          <a:lin ang="0" scaled="0"/>
          <a:tileRect/>
        </a:gradFill>
        <a:ln w="6350">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19</xdr:col>
      <xdr:colOff>243840</xdr:colOff>
      <xdr:row>1</xdr:row>
      <xdr:rowOff>0</xdr:rowOff>
    </xdr:from>
    <xdr:to>
      <xdr:col>19</xdr:col>
      <xdr:colOff>502920</xdr:colOff>
      <xdr:row>5</xdr:row>
      <xdr:rowOff>114300</xdr:rowOff>
    </xdr:to>
    <xdr:sp macro="" textlink="">
      <xdr:nvSpPr>
        <xdr:cNvPr id="46" name="Rectangle 45">
          <a:extLst>
            <a:ext uri="{FF2B5EF4-FFF2-40B4-BE49-F238E27FC236}">
              <a16:creationId xmlns:a16="http://schemas.microsoft.com/office/drawing/2014/main" id="{CD2CBF0E-6E0C-442E-A13A-72956CAC6C9F}"/>
            </a:ext>
          </a:extLst>
        </xdr:cNvPr>
        <xdr:cNvSpPr/>
      </xdr:nvSpPr>
      <xdr:spPr>
        <a:xfrm>
          <a:off x="11826240" y="182880"/>
          <a:ext cx="259080" cy="845820"/>
        </a:xfrm>
        <a:prstGeom prst="rect">
          <a:avLst/>
        </a:prstGeom>
        <a:gradFill>
          <a:gsLst>
            <a:gs pos="0">
              <a:srgbClr val="07DEFC"/>
            </a:gs>
            <a:gs pos="100000">
              <a:srgbClr val="3A1C99"/>
            </a:gs>
            <a:gs pos="50000">
              <a:srgbClr val="2648D8"/>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0</xdr:colOff>
      <xdr:row>14</xdr:row>
      <xdr:rowOff>0</xdr:rowOff>
    </xdr:from>
    <xdr:to>
      <xdr:col>8</xdr:col>
      <xdr:colOff>121920</xdr:colOff>
      <xdr:row>20</xdr:row>
      <xdr:rowOff>0</xdr:rowOff>
    </xdr:to>
    <xdr:sp macro="" textlink="">
      <xdr:nvSpPr>
        <xdr:cNvPr id="47" name="Rectangle 46">
          <a:extLst>
            <a:ext uri="{FF2B5EF4-FFF2-40B4-BE49-F238E27FC236}">
              <a16:creationId xmlns:a16="http://schemas.microsoft.com/office/drawing/2014/main" id="{2DE50D54-4954-4DF8-95D4-2C94AF3735D7}"/>
            </a:ext>
          </a:extLst>
        </xdr:cNvPr>
        <xdr:cNvSpPr/>
      </xdr:nvSpPr>
      <xdr:spPr>
        <a:xfrm>
          <a:off x="3657600" y="2560320"/>
          <a:ext cx="1341120" cy="1097280"/>
        </a:xfrm>
        <a:prstGeom prst="rect">
          <a:avLst/>
        </a:prstGeom>
        <a:gradFill>
          <a:gsLst>
            <a:gs pos="10000">
              <a:srgbClr val="3B63B6"/>
            </a:gs>
            <a:gs pos="100000">
              <a:srgbClr val="3FFFDA"/>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35.620293981483" createdVersion="8" refreshedVersion="8" minRefreshableVersion="3" recordCount="36" xr:uid="{47FD358F-2CE1-46F7-AE5F-122C3FB1840A}">
  <cacheSource type="worksheet">
    <worksheetSource name="mydata"/>
  </cacheSource>
  <cacheFields count="21">
    <cacheField name="Year" numFmtId="0">
      <sharedItems containsSemiMixedTypes="0" containsString="0" containsNumber="1" containsInteger="1" minValue="2023" maxValue="2025" count="3">
        <n v="2023"/>
        <n v="2024"/>
        <n v="2025"/>
      </sharedItems>
    </cacheField>
    <cacheField name="Month" numFmtId="0">
      <sharedItems containsSemiMixedTypes="0" containsString="0" containsNumber="1" containsInteger="1" minValue="1" maxValue="12" count="12">
        <n v="1"/>
        <n v="2"/>
        <n v="3"/>
        <n v="4"/>
        <n v="5"/>
        <n v="6"/>
        <n v="7"/>
        <n v="8"/>
        <n v="9"/>
        <n v="10"/>
        <n v="11"/>
        <n v="12"/>
      </sharedItems>
    </cacheField>
    <cacheField name="Name Month" numFmtId="0">
      <sharedItems count="12">
        <s v="JAN"/>
        <s v="FEB"/>
        <s v="MAR"/>
        <s v="APR"/>
        <s v="MAY"/>
        <s v="JUN"/>
        <s v="JUL"/>
        <s v="AUG"/>
        <s v="SEP"/>
        <s v="OCT"/>
        <s v="NOV"/>
        <s v="DEC"/>
      </sharedItems>
    </cacheField>
    <cacheField name="Cash Flow" numFmtId="0">
      <sharedItems containsSemiMixedTypes="0" containsString="0" containsNumber="1" containsInteger="1" minValue="40000" maxValue="97000"/>
    </cacheField>
    <cacheField name="SOL" numFmtId="0">
      <sharedItems containsSemiMixedTypes="0" containsString="0" containsNumber="1" containsInteger="1" minValue="92957" maxValue="3704180"/>
    </cacheField>
    <cacheField name="RAY" numFmtId="0">
      <sharedItems containsSemiMixedTypes="0" containsString="0" containsNumber="1" containsInteger="1" minValue="154531" maxValue="3953400"/>
    </cacheField>
    <cacheField name="JUP" numFmtId="0">
      <sharedItems containsSemiMixedTypes="0" containsString="0" containsNumber="1" containsInteger="1" minValue="72985" maxValue="3898372"/>
    </cacheField>
    <cacheField name="ORCA" numFmtId="0">
      <sharedItems containsSemiMixedTypes="0" containsString="0" containsNumber="1" containsInteger="1" minValue="112600" maxValue="3857160"/>
    </cacheField>
    <cacheField name="BONK" numFmtId="0">
      <sharedItems containsSemiMixedTypes="0" containsString="0" containsNumber="1" containsInteger="1" minValue="49876" maxValue="3707906"/>
    </cacheField>
    <cacheField name="ARB" numFmtId="0">
      <sharedItems containsSemiMixedTypes="0" containsString="0" containsNumber="1" containsInteger="1" minValue="66605" maxValue="3587105"/>
    </cacheField>
    <cacheField name="ETH" numFmtId="0">
      <sharedItems containsSemiMixedTypes="0" containsString="0" containsNumber="1" containsInteger="1" minValue="261530" maxValue="3966117"/>
    </cacheField>
    <cacheField name="GMX" numFmtId="0">
      <sharedItems containsSemiMixedTypes="0" containsString="0" containsNumber="1" containsInteger="1" minValue="61679" maxValue="3848846"/>
    </cacheField>
    <cacheField name="BTC" numFmtId="0">
      <sharedItems containsSemiMixedTypes="0" containsString="0" containsNumber="1" containsInteger="1" minValue="289379" maxValue="3986154"/>
    </cacheField>
    <cacheField name="ETH2" numFmtId="0">
      <sharedItems containsSemiMixedTypes="0" containsString="0" containsNumber="1" containsInteger="1" minValue="269813" maxValue="3974476"/>
    </cacheField>
    <cacheField name="USDC" numFmtId="0">
      <sharedItems containsSemiMixedTypes="0" containsString="0" containsNumber="1" containsInteger="1" minValue="360264" maxValue="3998443"/>
    </cacheField>
    <cacheField name="Fear &amp; Greed Index" numFmtId="9">
      <sharedItems containsSemiMixedTypes="0" containsString="0" containsNumber="1" minValue="0.1" maxValue="1"/>
    </cacheField>
    <cacheField name="Max Price" numFmtId="0">
      <sharedItems containsSemiMixedTypes="0" containsString="0" containsNumber="1" containsInteger="1" minValue="36" maxValue="95"/>
    </cacheField>
    <cacheField name="Exit" numFmtId="0">
      <sharedItems containsSemiMixedTypes="0" containsString="0" containsNumber="1" containsInteger="1" minValue="11" maxValue="70"/>
    </cacheField>
    <cacheField name="Min" numFmtId="0">
      <sharedItems containsSemiMixedTypes="0" containsString="0" containsNumber="1" containsInteger="1" minValue="20" maxValue="95"/>
    </cacheField>
    <cacheField name="Max" numFmtId="0">
      <sharedItems containsSemiMixedTypes="0" containsString="0" containsNumber="1" containsInteger="1" minValue="15" maxValue="94"/>
    </cacheField>
    <cacheField name="Good Volume"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21239983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n v="40000"/>
    <n v="797902"/>
    <n v="551147"/>
    <n v="572728"/>
    <n v="154804"/>
    <n v="119041"/>
    <n v="780194"/>
    <n v="378744"/>
    <n v="112296"/>
    <n v="2755599"/>
    <n v="932642"/>
    <n v="3144375"/>
    <n v="0.1"/>
    <n v="50"/>
    <n v="40"/>
    <n v="55"/>
    <n v="20"/>
    <n v="1"/>
  </r>
  <r>
    <x v="0"/>
    <x v="1"/>
    <x v="1"/>
    <n v="50000"/>
    <n v="741887"/>
    <n v="482111"/>
    <n v="443129"/>
    <n v="177796"/>
    <n v="90577"/>
    <n v="1081452"/>
    <n v="316901"/>
    <n v="98522"/>
    <n v="3266687"/>
    <n v="1534600"/>
    <n v="2719827"/>
    <n v="0.3"/>
    <n v="95"/>
    <n v="55"/>
    <n v="40"/>
    <n v="15"/>
    <n v="1"/>
  </r>
  <r>
    <x v="0"/>
    <x v="2"/>
    <x v="2"/>
    <n v="45000"/>
    <n v="518304"/>
    <n v="289971"/>
    <n v="192440"/>
    <n v="359770"/>
    <n v="119982"/>
    <n v="784809"/>
    <n v="705639"/>
    <n v="129176"/>
    <n v="1966610"/>
    <n v="1483460"/>
    <n v="1450670"/>
    <n v="0.25"/>
    <n v="85"/>
    <n v="50"/>
    <n v="60"/>
    <n v="20"/>
    <n v="0"/>
  </r>
  <r>
    <x v="0"/>
    <x v="3"/>
    <x v="3"/>
    <n v="70000"/>
    <n v="353276"/>
    <n v="720591"/>
    <n v="155357"/>
    <n v="137975"/>
    <n v="102488"/>
    <n v="750792"/>
    <n v="543903"/>
    <n v="134021"/>
    <n v="1851131"/>
    <n v="880152"/>
    <n v="1623357"/>
    <n v="0.35"/>
    <n v="80"/>
    <n v="50"/>
    <n v="70"/>
    <n v="17"/>
    <n v="0"/>
  </r>
  <r>
    <x v="0"/>
    <x v="4"/>
    <x v="4"/>
    <n v="60000"/>
    <n v="520000"/>
    <n v="425000"/>
    <n v="290000"/>
    <n v="187000"/>
    <n v="83000"/>
    <n v="700000"/>
    <n v="450000"/>
    <n v="115000"/>
    <n v="1800000"/>
    <n v="1500000"/>
    <n v="2000000"/>
    <n v="0.5"/>
    <n v="60"/>
    <n v="30"/>
    <n v="50"/>
    <n v="15"/>
    <n v="1"/>
  </r>
  <r>
    <x v="0"/>
    <x v="5"/>
    <x v="5"/>
    <n v="65000"/>
    <n v="424302"/>
    <n v="327160"/>
    <n v="426563"/>
    <n v="216591"/>
    <n v="105518"/>
    <n v="603795"/>
    <n v="440801"/>
    <n v="61679"/>
    <n v="1251916"/>
    <n v="1243765"/>
    <n v="3954412"/>
    <n v="0.73"/>
    <n v="40"/>
    <n v="38"/>
    <n v="60"/>
    <n v="18"/>
    <n v="0"/>
  </r>
  <r>
    <x v="0"/>
    <x v="6"/>
    <x v="6"/>
    <n v="55000"/>
    <n v="264151"/>
    <n v="501672"/>
    <n v="223818"/>
    <n v="112600"/>
    <n v="51689"/>
    <n v="820551"/>
    <n v="405414"/>
    <n v="202056"/>
    <n v="1691906"/>
    <n v="2249999"/>
    <n v="3496065"/>
    <n v="0.65"/>
    <n v="75"/>
    <n v="45"/>
    <n v="40"/>
    <n v="22"/>
    <n v="1"/>
  </r>
  <r>
    <x v="0"/>
    <x v="7"/>
    <x v="7"/>
    <n v="85000"/>
    <n v="857848"/>
    <n v="252077"/>
    <n v="571312"/>
    <n v="265061"/>
    <n v="110647"/>
    <n v="421776"/>
    <n v="763331"/>
    <n v="146917"/>
    <n v="1571307"/>
    <n v="2784287"/>
    <n v="1560792"/>
    <n v="0.9"/>
    <n v="90"/>
    <n v="60"/>
    <n v="20"/>
    <n v="15"/>
    <n v="0"/>
  </r>
  <r>
    <x v="0"/>
    <x v="8"/>
    <x v="8"/>
    <n v="60000"/>
    <n v="723040"/>
    <n v="257742"/>
    <n v="316255"/>
    <n v="340918"/>
    <n v="108412"/>
    <n v="1038559"/>
    <n v="261530"/>
    <n v="204777"/>
    <n v="3044478"/>
    <n v="2857561"/>
    <n v="3113039"/>
    <n v="0.87"/>
    <n v="50"/>
    <n v="40"/>
    <n v="40"/>
    <n v="45"/>
    <n v="1"/>
  </r>
  <r>
    <x v="0"/>
    <x v="9"/>
    <x v="9"/>
    <n v="55000"/>
    <n v="939279"/>
    <n v="213785"/>
    <n v="386888"/>
    <n v="118248"/>
    <n v="117643"/>
    <n v="1386839"/>
    <n v="583180"/>
    <n v="206180"/>
    <n v="3575075"/>
    <n v="971790"/>
    <n v="1873862"/>
    <n v="0.68"/>
    <n v="70"/>
    <n v="45"/>
    <n v="80"/>
    <n v="18"/>
    <n v="0"/>
  </r>
  <r>
    <x v="0"/>
    <x v="10"/>
    <x v="10"/>
    <n v="70000"/>
    <n v="439489"/>
    <n v="367208"/>
    <n v="416511"/>
    <n v="259610"/>
    <n v="154532"/>
    <n v="870952"/>
    <n v="749846"/>
    <n v="76353"/>
    <n v="2263736"/>
    <n v="2733229"/>
    <n v="2450744"/>
    <n v="0.55000000000000004"/>
    <n v="80"/>
    <n v="70"/>
    <n v="65"/>
    <n v="20"/>
    <n v="1"/>
  </r>
  <r>
    <x v="0"/>
    <x v="11"/>
    <x v="11"/>
    <n v="60000"/>
    <n v="482871"/>
    <n v="778787"/>
    <n v="368717"/>
    <n v="169348"/>
    <n v="49876"/>
    <n v="1370581"/>
    <n v="838580"/>
    <n v="174471"/>
    <n v="1308136"/>
    <n v="1470882"/>
    <n v="1284218"/>
    <n v="0.73"/>
    <n v="55"/>
    <n v="40"/>
    <n v="50"/>
    <n v="25"/>
    <n v="1"/>
  </r>
  <r>
    <x v="1"/>
    <x v="0"/>
    <x v="0"/>
    <n v="63000"/>
    <n v="2370134"/>
    <n v="1651639"/>
    <n v="3342314"/>
    <n v="3522711"/>
    <n v="3707906"/>
    <n v="2157099"/>
    <n v="1626174"/>
    <n v="3289807"/>
    <n v="3013945"/>
    <n v="1263633"/>
    <n v="3738853"/>
    <n v="0.87"/>
    <n v="62"/>
    <n v="28"/>
    <n v="95"/>
    <n v="84"/>
    <n v="1"/>
  </r>
  <r>
    <x v="1"/>
    <x v="1"/>
    <x v="1"/>
    <n v="51000"/>
    <n v="3574783"/>
    <n v="1475356"/>
    <n v="319416"/>
    <n v="1806172"/>
    <n v="138014"/>
    <n v="2410762"/>
    <n v="1407523"/>
    <n v="3131555"/>
    <n v="3344625"/>
    <n v="1241348"/>
    <n v="3077699"/>
    <n v="0.68"/>
    <n v="55"/>
    <n v="11"/>
    <n v="60"/>
    <n v="79"/>
    <n v="0"/>
  </r>
  <r>
    <x v="1"/>
    <x v="2"/>
    <x v="2"/>
    <n v="74000"/>
    <n v="2344694"/>
    <n v="2981776"/>
    <n v="805596"/>
    <n v="136531"/>
    <n v="3651535"/>
    <n v="2959776"/>
    <n v="352207"/>
    <n v="686948"/>
    <n v="1801966"/>
    <n v="3488736"/>
    <n v="862330"/>
    <n v="0.65"/>
    <n v="40"/>
    <n v="46"/>
    <n v="92"/>
    <n v="29"/>
    <n v="0"/>
  </r>
  <r>
    <x v="1"/>
    <x v="3"/>
    <x v="3"/>
    <n v="75000"/>
    <n v="1252268"/>
    <n v="3953400"/>
    <n v="2735199"/>
    <n v="2965736"/>
    <n v="3437832"/>
    <n v="3587105"/>
    <n v="1480716"/>
    <n v="1172744"/>
    <n v="2449692"/>
    <n v="2421854"/>
    <n v="1331243"/>
    <n v="0.45"/>
    <n v="80"/>
    <n v="17"/>
    <n v="89"/>
    <n v="25"/>
    <n v="1"/>
  </r>
  <r>
    <x v="1"/>
    <x v="4"/>
    <x v="4"/>
    <n v="48000"/>
    <n v="3477981"/>
    <n v="3674057"/>
    <n v="143286"/>
    <n v="1064459"/>
    <n v="2267804"/>
    <n v="570080"/>
    <n v="2993728"/>
    <n v="3530205"/>
    <n v="3004132"/>
    <n v="269813"/>
    <n v="1720100"/>
    <n v="0.59"/>
    <n v="95"/>
    <n v="70"/>
    <n v="81"/>
    <n v="54"/>
    <n v="1"/>
  </r>
  <r>
    <x v="1"/>
    <x v="5"/>
    <x v="5"/>
    <n v="49000"/>
    <n v="2902389"/>
    <n v="1049855"/>
    <n v="3375968"/>
    <n v="3036567"/>
    <n v="1392607"/>
    <n v="2180712"/>
    <n v="3415016"/>
    <n v="792784"/>
    <n v="3563642"/>
    <n v="551417"/>
    <n v="1344565"/>
    <n v="0.73"/>
    <n v="67"/>
    <n v="11"/>
    <n v="25"/>
    <n v="57"/>
    <n v="1"/>
  </r>
  <r>
    <x v="1"/>
    <x v="6"/>
    <x v="6"/>
    <n v="88000"/>
    <n v="3096739"/>
    <n v="936853"/>
    <n v="556161"/>
    <n v="1833825"/>
    <n v="3679191"/>
    <n v="2197484"/>
    <n v="2721877"/>
    <n v="1857355"/>
    <n v="2234265"/>
    <n v="2347777"/>
    <n v="360264"/>
    <n v="0.5"/>
    <n v="36"/>
    <n v="36"/>
    <n v="49"/>
    <n v="78"/>
    <n v="0"/>
  </r>
  <r>
    <x v="1"/>
    <x v="7"/>
    <x v="7"/>
    <n v="95000"/>
    <n v="1822490"/>
    <n v="3914386"/>
    <n v="1746021"/>
    <n v="1311088"/>
    <n v="1674949"/>
    <n v="438734"/>
    <n v="3966117"/>
    <n v="793035"/>
    <n v="2131480"/>
    <n v="3456189"/>
    <n v="3998443"/>
    <n v="0.28999999999999998"/>
    <n v="83"/>
    <n v="24"/>
    <n v="60"/>
    <n v="26"/>
    <n v="0"/>
  </r>
  <r>
    <x v="1"/>
    <x v="8"/>
    <x v="8"/>
    <n v="75000"/>
    <n v="196641"/>
    <n v="901125"/>
    <n v="809536"/>
    <n v="2128055"/>
    <n v="2148374"/>
    <n v="2378642"/>
    <n v="2101893"/>
    <n v="1861977"/>
    <n v="906119"/>
    <n v="514932"/>
    <n v="2878397"/>
    <n v="0.48"/>
    <n v="58"/>
    <n v="66"/>
    <n v="92"/>
    <n v="76"/>
    <n v="0"/>
  </r>
  <r>
    <x v="1"/>
    <x v="9"/>
    <x v="9"/>
    <n v="97000"/>
    <n v="1127921"/>
    <n v="3357645"/>
    <n v="2541288"/>
    <n v="2490626"/>
    <n v="1671017"/>
    <n v="2439980"/>
    <n v="1902283"/>
    <n v="3173936"/>
    <n v="1823995"/>
    <n v="884690"/>
    <n v="2989050"/>
    <n v="0.31"/>
    <n v="62"/>
    <n v="58"/>
    <n v="73"/>
    <n v="35"/>
    <n v="1"/>
  </r>
  <r>
    <x v="1"/>
    <x v="10"/>
    <x v="10"/>
    <n v="90000"/>
    <n v="1715607"/>
    <n v="2091251"/>
    <n v="537369"/>
    <n v="2642857"/>
    <n v="633122"/>
    <n v="1605177"/>
    <n v="1462349"/>
    <n v="2132578"/>
    <n v="2301775"/>
    <n v="3535638"/>
    <n v="1455144"/>
    <n v="0.45"/>
    <n v="64"/>
    <n v="24"/>
    <n v="41"/>
    <n v="63"/>
    <n v="1"/>
  </r>
  <r>
    <x v="1"/>
    <x v="11"/>
    <x v="11"/>
    <n v="55000"/>
    <n v="1062619"/>
    <n v="478398"/>
    <n v="1114620"/>
    <n v="3313320"/>
    <n v="925768"/>
    <n v="538640"/>
    <n v="3473620"/>
    <n v="257557"/>
    <n v="289379"/>
    <n v="2341681"/>
    <n v="1316657"/>
    <n v="0.56999999999999995"/>
    <n v="44"/>
    <n v="52"/>
    <n v="74"/>
    <n v="91"/>
    <n v="1"/>
  </r>
  <r>
    <x v="2"/>
    <x v="0"/>
    <x v="0"/>
    <n v="54000"/>
    <n v="2903000"/>
    <n v="3889698"/>
    <n v="2336957"/>
    <n v="2293120"/>
    <n v="2782888"/>
    <n v="2440181"/>
    <n v="2477636"/>
    <n v="1695991"/>
    <n v="1259808"/>
    <n v="3974476"/>
    <n v="3573470"/>
    <n v="0.74"/>
    <n v="60"/>
    <n v="26"/>
    <n v="35"/>
    <n v="28"/>
    <n v="0"/>
  </r>
  <r>
    <x v="2"/>
    <x v="1"/>
    <x v="1"/>
    <n v="70000"/>
    <n v="3198248"/>
    <n v="3643523"/>
    <n v="604488"/>
    <n v="325369"/>
    <n v="3178874"/>
    <n v="3157074"/>
    <n v="1432529"/>
    <n v="500728"/>
    <n v="3005661"/>
    <n v="856524"/>
    <n v="1879864"/>
    <n v="0.7"/>
    <n v="68"/>
    <n v="60"/>
    <n v="27"/>
    <n v="28"/>
    <n v="0"/>
  </r>
  <r>
    <x v="2"/>
    <x v="2"/>
    <x v="2"/>
    <n v="55000"/>
    <n v="2259146"/>
    <n v="947649"/>
    <n v="3898372"/>
    <n v="1325276"/>
    <n v="1823855"/>
    <n v="66605"/>
    <n v="3029026"/>
    <n v="2151663"/>
    <n v="2496847"/>
    <n v="2397784"/>
    <n v="2967326"/>
    <n v="0.56999999999999995"/>
    <n v="87"/>
    <n v="15"/>
    <n v="91"/>
    <n v="67"/>
    <n v="1"/>
  </r>
  <r>
    <x v="2"/>
    <x v="3"/>
    <x v="3"/>
    <n v="44000"/>
    <n v="2231022"/>
    <n v="3765245"/>
    <n v="3169978"/>
    <n v="3857160"/>
    <n v="2408512"/>
    <n v="2065556"/>
    <n v="2672122"/>
    <n v="3848846"/>
    <n v="696917"/>
    <n v="1590852"/>
    <n v="3197967"/>
    <n v="0.67"/>
    <n v="68"/>
    <n v="42"/>
    <n v="60"/>
    <n v="59"/>
    <n v="0"/>
  </r>
  <r>
    <x v="2"/>
    <x v="4"/>
    <x v="4"/>
    <n v="44000"/>
    <n v="3704180"/>
    <n v="1305961"/>
    <n v="72985"/>
    <n v="3614775"/>
    <n v="3521151"/>
    <n v="1710843"/>
    <n v="3662614"/>
    <n v="1555006"/>
    <n v="3829173"/>
    <n v="949213"/>
    <n v="864554"/>
    <n v="0.53"/>
    <n v="60"/>
    <n v="20"/>
    <n v="65"/>
    <n v="77"/>
    <n v="1"/>
  </r>
  <r>
    <x v="2"/>
    <x v="5"/>
    <x v="5"/>
    <n v="70000"/>
    <n v="92957"/>
    <n v="976183"/>
    <n v="826773"/>
    <n v="1025842"/>
    <n v="193760"/>
    <n v="336589"/>
    <n v="2570890"/>
    <n v="687546"/>
    <n v="1699332"/>
    <n v="2364765"/>
    <n v="2572775"/>
    <n v="0.43"/>
    <n v="66"/>
    <n v="46"/>
    <n v="42"/>
    <n v="67"/>
    <n v="1"/>
  </r>
  <r>
    <x v="2"/>
    <x v="6"/>
    <x v="6"/>
    <n v="87000"/>
    <n v="3495466"/>
    <n v="429761"/>
    <n v="1726088"/>
    <n v="1259010"/>
    <n v="1185745"/>
    <n v="3184096"/>
    <n v="1518523"/>
    <n v="3393532"/>
    <n v="3592910"/>
    <n v="3608319"/>
    <n v="2326764"/>
    <n v="0.57999999999999996"/>
    <n v="46"/>
    <n v="30"/>
    <n v="33"/>
    <n v="94"/>
    <n v="1"/>
  </r>
  <r>
    <x v="2"/>
    <x v="7"/>
    <x v="7"/>
    <n v="69000"/>
    <n v="3681615"/>
    <n v="3695063"/>
    <n v="755702"/>
    <n v="1432084"/>
    <n v="1519103"/>
    <n v="2030598"/>
    <n v="2717675"/>
    <n v="3495175"/>
    <n v="2822198"/>
    <n v="1751201"/>
    <n v="3426232"/>
    <n v="0.68"/>
    <n v="73"/>
    <n v="67"/>
    <n v="92"/>
    <n v="74"/>
    <n v="0"/>
  </r>
  <r>
    <x v="2"/>
    <x v="8"/>
    <x v="8"/>
    <n v="62000"/>
    <n v="586898"/>
    <n v="3285803"/>
    <n v="436983"/>
    <n v="1236365"/>
    <n v="2975367"/>
    <n v="3494721"/>
    <n v="3037442"/>
    <n v="3114013"/>
    <n v="3752482"/>
    <n v="3643405"/>
    <n v="679762"/>
    <n v="0.75"/>
    <n v="64"/>
    <n v="38"/>
    <n v="44"/>
    <n v="94"/>
    <n v="1"/>
  </r>
  <r>
    <x v="2"/>
    <x v="9"/>
    <x v="9"/>
    <n v="53000"/>
    <n v="3637999"/>
    <n v="2767298"/>
    <n v="3318897"/>
    <n v="3118141"/>
    <n v="3524751"/>
    <n v="854493"/>
    <n v="3603318"/>
    <n v="870383"/>
    <n v="3986154"/>
    <n v="1000565"/>
    <n v="851213"/>
    <n v="0.89"/>
    <n v="78"/>
    <n v="70"/>
    <n v="22"/>
    <n v="76"/>
    <n v="0"/>
  </r>
  <r>
    <x v="2"/>
    <x v="10"/>
    <x v="10"/>
    <n v="86000"/>
    <n v="2032680"/>
    <n v="154531"/>
    <n v="2518700"/>
    <n v="3381289"/>
    <n v="2369378"/>
    <n v="149929"/>
    <n v="778488"/>
    <n v="3025410"/>
    <n v="2800501"/>
    <n v="3620589"/>
    <n v="2975140"/>
    <n v="1"/>
    <n v="92"/>
    <n v="53"/>
    <n v="28"/>
    <n v="79"/>
    <n v="0"/>
  </r>
  <r>
    <x v="2"/>
    <x v="11"/>
    <x v="11"/>
    <n v="85000"/>
    <n v="392954"/>
    <n v="3114503"/>
    <n v="904398"/>
    <n v="2335321"/>
    <n v="1443940"/>
    <n v="932793"/>
    <n v="2496222"/>
    <n v="3812694"/>
    <n v="3884580"/>
    <n v="966600"/>
    <n v="3842674"/>
    <n v="0.9"/>
    <n v="56"/>
    <n v="58"/>
    <n v="31"/>
    <n v="84"/>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39D99D-0204-452B-A6AA-B638DFBBCCD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5" firstHeaderRow="0" firstDataRow="1" firstDataCol="1" rowPageCount="1" colPageCount="1"/>
  <pivotFields count="21">
    <pivotField axis="axisPage" showAll="0">
      <items count="4">
        <item x="0"/>
        <item x="1"/>
        <item x="2"/>
        <item t="default"/>
      </items>
    </pivotField>
    <pivotField axis="axisRow" showAll="0">
      <items count="13">
        <item x="0"/>
        <item x="1"/>
        <item x="2"/>
        <item x="3"/>
        <item x="4"/>
        <item x="5"/>
        <item x="6"/>
        <item x="7"/>
        <item x="8"/>
        <item x="9"/>
        <item x="10"/>
        <item x="11"/>
        <item t="default"/>
      </items>
    </pivotField>
    <pivotField showAll="0">
      <items count="13">
        <item h="1" x="0"/>
        <item h="1" x="1"/>
        <item h="1" x="2"/>
        <item h="1" x="3"/>
        <item h="1" x="4"/>
        <item h="1" x="5"/>
        <item h="1" x="6"/>
        <item x="7"/>
        <item h="1" x="8"/>
        <item h="1" x="9"/>
        <item h="1" x="10"/>
        <item h="1" x="11"/>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numFmtId="9" showAll="0"/>
    <pivotField showAll="0"/>
    <pivotField showAll="0"/>
    <pivotField showAll="0"/>
    <pivotField showAll="0"/>
    <pivotField showAll="0"/>
  </pivotFields>
  <rowFields count="1">
    <field x="1"/>
  </rowFields>
  <rowItems count="2">
    <i>
      <x v="7"/>
    </i>
    <i t="grand">
      <x/>
    </i>
  </rowItems>
  <colFields count="1">
    <field x="-2"/>
  </colFields>
  <colItems count="13">
    <i>
      <x/>
    </i>
    <i i="1">
      <x v="1"/>
    </i>
    <i i="2">
      <x v="2"/>
    </i>
    <i i="3">
      <x v="3"/>
    </i>
    <i i="4">
      <x v="4"/>
    </i>
    <i i="5">
      <x v="5"/>
    </i>
    <i i="6">
      <x v="6"/>
    </i>
    <i i="7">
      <x v="7"/>
    </i>
    <i i="8">
      <x v="8"/>
    </i>
    <i i="9">
      <x v="9"/>
    </i>
    <i i="10">
      <x v="10"/>
    </i>
    <i i="11">
      <x v="11"/>
    </i>
    <i i="12">
      <x v="12"/>
    </i>
  </colItems>
  <pageFields count="1">
    <pageField fld="0" item="1" hier="-1"/>
  </pageFields>
  <dataFields count="13">
    <dataField name="Sum of Cash Flow" fld="3" baseField="0" baseItem="0"/>
    <dataField name="Average of Fear &amp; Greed Index" fld="15" subtotal="average" baseField="1" baseItem="0" numFmtId="9"/>
    <dataField name="Sum of SOL" fld="4" baseField="0" baseItem="0"/>
    <dataField name="Sum of RAY" fld="5" baseField="0" baseItem="0"/>
    <dataField name="Sum of JUP" fld="6" baseField="0" baseItem="0"/>
    <dataField name="Sum of ORCA" fld="7" baseField="0" baseItem="0"/>
    <dataField name="Sum of BONK" fld="8" baseField="0" baseItem="0"/>
    <dataField name="Sum of ARB" fld="9" baseField="0" baseItem="0"/>
    <dataField name="Sum of ETH" fld="10" baseField="0" baseItem="0"/>
    <dataField name="Sum of GMX" fld="11" baseField="0" baseItem="0"/>
    <dataField name="Sum of BTC" fld="12" baseField="0" baseItem="0"/>
    <dataField name="Sum of ETH2" fld="13" baseField="0" baseItem="0"/>
    <dataField name="Sum of USDC" fld="14" baseField="0" baseItem="0"/>
  </dataFields>
  <formats count="1">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D99520F-BD19-42C9-9C5D-057AE51A91DD}" sourceName="Year">
  <pivotTables>
    <pivotTable tabId="4" name="PivotTable2"/>
  </pivotTables>
  <data>
    <tabular pivotCacheId="2123998371">
      <items count="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Month" xr10:uid="{D891F74C-EBBE-4EBC-9B9E-41F7FB67536C}" sourceName="Name Month">
  <pivotTables>
    <pivotTable tabId="4" name="PivotTable2"/>
  </pivotTables>
  <data>
    <tabular pivotCacheId="2123998371">
      <items count="12">
        <i x="0"/>
        <i x="1"/>
        <i x="2"/>
        <i x="3"/>
        <i x="4"/>
        <i x="5"/>
        <i x="6"/>
        <i x="7" s="1"/>
        <i x="8"/>
        <i x="9"/>
        <i x="10"/>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B4DCA51-4E0C-40DE-8188-2E401B834057}" cache="Slicer_Year" caption="Year" showCaption="0" style="SlicerStyleLight1 2" rowHeight="234950"/>
  <slicer name="Name Month" xr10:uid="{7C1DB685-EFE5-444F-8515-8F3D0279F94F}" cache="Slicer_Name_Month" caption="Name Month" columnCount="12" showCaption="0" style="SlicerStyleLight1 3 2" rowHeight="21945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ED2D1-0F9B-4D6B-8A4A-FF48D4BD622A}">
  <sheetPr codeName="Sheet1"/>
  <dimension ref="T1:T21"/>
  <sheetViews>
    <sheetView showGridLines="0" showRowColHeaders="0" tabSelected="1" zoomScale="86" zoomScaleNormal="86" workbookViewId="0">
      <selection activeCell="N1" sqref="N1"/>
    </sheetView>
  </sheetViews>
  <sheetFormatPr defaultRowHeight="14.4" x14ac:dyDescent="0.3"/>
  <cols>
    <col min="1" max="16384" width="8.88671875" style="23"/>
  </cols>
  <sheetData>
    <row r="1" s="23" customFormat="1" ht="16.8" customHeight="1" x14ac:dyDescent="0.3"/>
    <row r="21" spans="20:20" x14ac:dyDescent="0.3">
      <c r="T21" s="24"/>
    </row>
  </sheetData>
  <pageMargins left="0.7" right="0.7" top="0.75" bottom="0.75" header="0.3" footer="0.3"/>
  <pageSetup paperSize="9" scale="35" fitToWidth="0" fitToHeight="0"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DEFA0-6DFA-4A08-9988-9A3398ECEEAB}">
  <sheetPr codeName="Sheet2"/>
  <dimension ref="A1:BF86"/>
  <sheetViews>
    <sheetView topLeftCell="A10" zoomScaleNormal="100" workbookViewId="0">
      <selection activeCell="B29" sqref="B29"/>
    </sheetView>
  </sheetViews>
  <sheetFormatPr defaultRowHeight="14.4" x14ac:dyDescent="0.3"/>
  <cols>
    <col min="4" max="4" width="9.44140625" bestFit="1" customWidth="1"/>
  </cols>
  <sheetData>
    <row r="1" spans="1:58" x14ac:dyDescent="0.3">
      <c r="A1" s="1" t="s">
        <v>54</v>
      </c>
      <c r="B1" s="2">
        <f>Control!B1</f>
        <v>2024</v>
      </c>
      <c r="D1" t="s">
        <v>48</v>
      </c>
      <c r="J1" s="1" t="s">
        <v>29</v>
      </c>
      <c r="M1" s="5" t="s">
        <v>27</v>
      </c>
      <c r="N1" s="5" t="s">
        <v>28</v>
      </c>
      <c r="AC1" s="2">
        <v>70</v>
      </c>
      <c r="AD1" s="2">
        <v>100</v>
      </c>
      <c r="AE1" s="2">
        <v>48</v>
      </c>
    </row>
    <row r="2" spans="1:58" x14ac:dyDescent="0.3">
      <c r="J2" s="6">
        <f>GETPIVOTDATA("Average of Fear &amp; Greed Index",Control!$A$3)</f>
        <v>0.28999999999999998</v>
      </c>
      <c r="K2" s="7">
        <f>100%-J2</f>
        <v>0.71</v>
      </c>
      <c r="L2" s="8">
        <v>0.5</v>
      </c>
      <c r="M2" s="5">
        <f>SIN(J3*PI()*2)</f>
        <v>-0.75699505565175651</v>
      </c>
      <c r="N2" s="5">
        <f>COS(K3*PI()*2)</f>
        <v>0.65342060399010571</v>
      </c>
      <c r="AC2" s="2">
        <v>30</v>
      </c>
      <c r="AD2" s="2">
        <v>62</v>
      </c>
      <c r="AE2" s="2">
        <v>89</v>
      </c>
    </row>
    <row r="3" spans="1:58" x14ac:dyDescent="0.3">
      <c r="A3" s="1" t="s">
        <v>0</v>
      </c>
      <c r="J3" s="7">
        <f>J2/150%-33%</f>
        <v>-0.13666666666666669</v>
      </c>
      <c r="K3" s="7">
        <f>100%-J3</f>
        <v>1.1366666666666667</v>
      </c>
      <c r="L3" s="2"/>
      <c r="AC3" s="2">
        <v>90</v>
      </c>
      <c r="AD3" s="2">
        <v>89</v>
      </c>
      <c r="AE3" s="2">
        <v>97</v>
      </c>
    </row>
    <row r="4" spans="1:58" x14ac:dyDescent="0.3">
      <c r="A4" t="str">
        <f>"Weighted Pool"&amp;CHAR(10)&amp;"SOLANA"</f>
        <v>Weighted Pool
SOLANA</v>
      </c>
      <c r="D4" t="str">
        <f>"Weighted Pool"&amp;CHAR(10)&amp;"ARBITRUM"</f>
        <v>Weighted Pool
ARBITRUM</v>
      </c>
      <c r="G4" t="str">
        <f>"Weighted Pool"&amp;CHAR(10)&amp;"ETHEREUM"</f>
        <v>Weighted Pool
ETHEREUM</v>
      </c>
      <c r="AC4" s="2">
        <v>30</v>
      </c>
      <c r="AD4" s="2">
        <v>98</v>
      </c>
      <c r="AE4" s="2">
        <v>78</v>
      </c>
    </row>
    <row r="5" spans="1:58" x14ac:dyDescent="0.3">
      <c r="A5" t="s">
        <v>1</v>
      </c>
      <c r="B5">
        <f>GETPIVOTDATA(""&amp;A5,Control!$A$3)</f>
        <v>1822490</v>
      </c>
      <c r="D5" t="s">
        <v>8</v>
      </c>
      <c r="E5">
        <f>GETPIVOTDATA(""&amp;D5,Control!$A$3)</f>
        <v>438734</v>
      </c>
      <c r="G5" t="s">
        <v>10</v>
      </c>
      <c r="H5">
        <f>GETPIVOTDATA(""&amp;G5,Control!$A$3)</f>
        <v>2131480</v>
      </c>
      <c r="AC5" s="2">
        <v>65</v>
      </c>
      <c r="AD5" s="2">
        <v>70</v>
      </c>
      <c r="AE5" s="2">
        <v>93</v>
      </c>
    </row>
    <row r="6" spans="1:58" x14ac:dyDescent="0.3">
      <c r="A6" t="s">
        <v>2</v>
      </c>
      <c r="B6">
        <f>GETPIVOTDATA(""&amp;A6,Control!$A$3)</f>
        <v>3914386</v>
      </c>
      <c r="D6" t="s">
        <v>7</v>
      </c>
      <c r="E6">
        <f>GETPIVOTDATA(""&amp;D6,Control!$A$3)</f>
        <v>3966117</v>
      </c>
      <c r="G6" t="s">
        <v>78</v>
      </c>
      <c r="H6">
        <f>GETPIVOTDATA(""&amp;G6,Control!$A$3)</f>
        <v>3456189</v>
      </c>
      <c r="AC6" s="2">
        <v>30</v>
      </c>
      <c r="AD6" s="2">
        <v>64</v>
      </c>
      <c r="AE6" s="2">
        <v>60</v>
      </c>
    </row>
    <row r="7" spans="1:58" x14ac:dyDescent="0.3">
      <c r="A7" t="s">
        <v>3</v>
      </c>
      <c r="B7">
        <f>GETPIVOTDATA(""&amp;A7,Control!$A$3)</f>
        <v>1746021</v>
      </c>
      <c r="D7" t="s">
        <v>9</v>
      </c>
      <c r="E7">
        <f>GETPIVOTDATA(""&amp;D7,Control!$A$3)</f>
        <v>793035</v>
      </c>
      <c r="G7" t="s">
        <v>11</v>
      </c>
      <c r="H7">
        <f>GETPIVOTDATA(""&amp;G7,Control!$A$3)</f>
        <v>3998443</v>
      </c>
      <c r="AC7" s="2">
        <v>90</v>
      </c>
      <c r="AD7" s="2">
        <v>94</v>
      </c>
      <c r="AE7" s="2">
        <v>59</v>
      </c>
    </row>
    <row r="8" spans="1:58" x14ac:dyDescent="0.3">
      <c r="A8" t="s">
        <v>5</v>
      </c>
      <c r="B8">
        <f>GETPIVOTDATA(""&amp;A8,Control!$A$3)</f>
        <v>1311088</v>
      </c>
      <c r="D8" s="4" t="s">
        <v>6</v>
      </c>
      <c r="E8" s="3" t="str">
        <f>ROUND(SUM(E5:E7)/1000000,2)&amp;"M"</f>
        <v>5.2M</v>
      </c>
      <c r="G8" s="4" t="s">
        <v>6</v>
      </c>
      <c r="H8" s="3" t="str">
        <f>ROUND(SUM(H5:H7)/1000000,2)&amp;"M"</f>
        <v>9.59M</v>
      </c>
      <c r="AC8" s="2">
        <v>20</v>
      </c>
      <c r="AD8" s="2">
        <v>47</v>
      </c>
      <c r="AE8" s="2">
        <v>68</v>
      </c>
    </row>
    <row r="9" spans="1:58" x14ac:dyDescent="0.3">
      <c r="A9" t="s">
        <v>4</v>
      </c>
      <c r="B9">
        <f>GETPIVOTDATA(""&amp;A9,Control!$A$3)</f>
        <v>1674949</v>
      </c>
      <c r="AC9" s="2">
        <v>70</v>
      </c>
      <c r="AD9" s="2">
        <v>88</v>
      </c>
      <c r="AE9" s="2">
        <v>76</v>
      </c>
    </row>
    <row r="10" spans="1:58" x14ac:dyDescent="0.3">
      <c r="A10" s="4" t="s">
        <v>6</v>
      </c>
      <c r="B10" s="3" t="str">
        <f>ROUND(SUM(B5:B9)/1000000,2)&amp;"M"</f>
        <v>10.47M</v>
      </c>
      <c r="C10" s="3"/>
      <c r="F10" s="3"/>
      <c r="R10" t="s">
        <v>46</v>
      </c>
      <c r="AC10" s="2">
        <v>25</v>
      </c>
      <c r="AD10" s="2">
        <v>96</v>
      </c>
      <c r="AE10" s="2">
        <v>55</v>
      </c>
    </row>
    <row r="11" spans="1:58" x14ac:dyDescent="0.3">
      <c r="H11" s="2">
        <v>8</v>
      </c>
      <c r="J11" s="2">
        <f>H11</f>
        <v>8</v>
      </c>
      <c r="K11" t="s">
        <v>39</v>
      </c>
      <c r="S11" s="2">
        <v>8</v>
      </c>
      <c r="W11" t="s">
        <v>47</v>
      </c>
      <c r="AC11" t="s">
        <v>59</v>
      </c>
    </row>
    <row r="12" spans="1:58" x14ac:dyDescent="0.3">
      <c r="B12" s="1" t="s">
        <v>12</v>
      </c>
      <c r="E12" t="s">
        <v>26</v>
      </c>
      <c r="G12" s="2" t="s">
        <v>30</v>
      </c>
      <c r="H12" s="2" t="s">
        <v>33</v>
      </c>
      <c r="I12" s="2" t="s">
        <v>31</v>
      </c>
      <c r="J12" s="2" t="s">
        <v>34</v>
      </c>
      <c r="K12" s="2" t="s">
        <v>35</v>
      </c>
      <c r="L12" s="2" t="s">
        <v>36</v>
      </c>
      <c r="M12" s="2" t="s">
        <v>37</v>
      </c>
      <c r="N12" s="2" t="s">
        <v>38</v>
      </c>
      <c r="O12" s="9" t="s">
        <v>32</v>
      </c>
      <c r="P12" s="9" t="s">
        <v>52</v>
      </c>
      <c r="R12" s="2" t="s">
        <v>41</v>
      </c>
      <c r="S12" s="2" t="s">
        <v>40</v>
      </c>
      <c r="T12" s="2" t="s">
        <v>42</v>
      </c>
      <c r="U12" s="2" t="s">
        <v>53</v>
      </c>
      <c r="AB12" t="s">
        <v>45</v>
      </c>
      <c r="AC12" s="25" t="s">
        <v>79</v>
      </c>
      <c r="AD12" s="25"/>
      <c r="AE12" s="25"/>
      <c r="AF12" s="25"/>
      <c r="AG12" s="25"/>
      <c r="AH12" s="25"/>
      <c r="AI12" s="25"/>
      <c r="AJ12" s="25"/>
      <c r="AK12" s="25"/>
      <c r="AL12" s="25"/>
      <c r="AM12" s="25" t="s">
        <v>60</v>
      </c>
      <c r="AN12" s="25"/>
      <c r="AO12" s="25"/>
      <c r="AP12" s="25"/>
      <c r="AQ12" s="25"/>
      <c r="AR12" s="25"/>
      <c r="AS12" s="25"/>
      <c r="AT12" s="25"/>
      <c r="AU12" s="25"/>
      <c r="AV12" s="25"/>
      <c r="AW12" s="25" t="s">
        <v>62</v>
      </c>
      <c r="AX12" s="25"/>
      <c r="AY12" s="25"/>
      <c r="AZ12" s="25"/>
      <c r="BA12" s="25"/>
      <c r="BB12" s="25"/>
      <c r="BC12" s="25"/>
      <c r="BD12" s="25"/>
      <c r="BE12" s="25"/>
      <c r="BF12" s="25"/>
    </row>
    <row r="13" spans="1:58" x14ac:dyDescent="0.3">
      <c r="A13">
        <v>1</v>
      </c>
      <c r="B13" t="s">
        <v>14</v>
      </c>
      <c r="C13" cm="1">
        <f t="array" ref="C13">INDEX(Data!$D$3:$D$38,MATCH($B$1&amp;A13,Data!$A$3:$A$38&amp;Data!$B$3:$B$38,0))</f>
        <v>63000</v>
      </c>
      <c r="D13" t="e">
        <f>IFERROR(GETPIVOTDATA(""&amp;$B$12,Control!$A$3,"Month",A13),NA())</f>
        <v>#N/A</v>
      </c>
      <c r="E13" t="str">
        <f>C13/1000&amp;"K"</f>
        <v>63K</v>
      </c>
      <c r="G13" s="2" cm="1">
        <f t="array" ref="G13">INDEX(Data!$S$3:$S$38,MATCH($B$1&amp;A13,Data!$A$3:$A$38&amp;Data!$B$3:$B$38,0))</f>
        <v>95</v>
      </c>
      <c r="H13" s="2">
        <f>$H$11</f>
        <v>8</v>
      </c>
      <c r="I13" s="2" cm="1">
        <f t="array" ref="I13">INDEX(Data!$T$3:$T$38,MATCH($B$1&amp;A13,Data!$A$3:$A$38&amp;Data!$B$3:$B$38,0))</f>
        <v>84</v>
      </c>
      <c r="J13" s="2">
        <f>$H$11</f>
        <v>8</v>
      </c>
      <c r="K13">
        <f>IF($O13,G13,NA())</f>
        <v>95</v>
      </c>
      <c r="L13">
        <f t="shared" ref="L13:N24" si="0">IF($O13,H13,NA())</f>
        <v>8</v>
      </c>
      <c r="M13">
        <f t="shared" si="0"/>
        <v>84</v>
      </c>
      <c r="N13">
        <f t="shared" si="0"/>
        <v>8</v>
      </c>
      <c r="O13" cm="1">
        <f t="array" ref="O13">INDEX(Data!$U$3:$U$38,MATCH($B$1&amp;A13,Data!$A$3:$A$38&amp;Data!$B$3:$B$38,0))</f>
        <v>1</v>
      </c>
      <c r="P13" t="e">
        <f>IF(ISNA($D13),$D13,SUM(G13:J13))</f>
        <v>#N/A</v>
      </c>
      <c r="R13" s="2" cm="1">
        <f t="array" ref="R13">INDEX(Data!$Q$3:$Q$38,MATCH($B$1&amp;A13,Data!$A$3:$A$38&amp;Data!$B$3:$B$38,0))</f>
        <v>62</v>
      </c>
      <c r="S13" s="2">
        <f>$S$11</f>
        <v>8</v>
      </c>
      <c r="T13" s="2" cm="1">
        <f t="array" ref="T13">INDEX(Data!$R$3:$R$38,MATCH($B$1&amp;A13,Data!$A$3:$A$38&amp;Data!$B$3:$B$38,0))</f>
        <v>28</v>
      </c>
      <c r="U13" t="e">
        <f>IF(ISNA($D13),$D13,T13)</f>
        <v>#N/A</v>
      </c>
      <c r="W13" cm="1">
        <f t="array" ref="W13">INDEX(Data!$DO$3:$DO$38,MATCH($B$1&amp;A13,Data!$A$3:$A$38&amp;Data!$B$3:$B$38,0))</f>
        <v>6300</v>
      </c>
      <c r="X13" t="e">
        <f>IF(OR(Z13&gt;0,Z12&gt;0,Z14&gt;0),W13,NA())</f>
        <v>#N/A</v>
      </c>
      <c r="Y13" t="e">
        <f t="shared" ref="Y13:Y24" si="1">(X13&lt;0)*1</f>
        <v>#N/A</v>
      </c>
      <c r="Z13">
        <f>IF(ISNA($D13),0,W13)</f>
        <v>0</v>
      </c>
      <c r="AB13" s="2">
        <v>1</v>
      </c>
      <c r="AC13" s="12" t="e" cm="1">
        <f t="array" ref="AC13">IF(ISNA($D13),$D13,INDEX(Data!$V$3:$AY$38,MATCH($B$1&amp;$A13,Data!$A$3:$A$38&amp;Data!$B$3:$B$38,0),AC$26))</f>
        <v>#N/A</v>
      </c>
      <c r="AD13" s="12" t="e" cm="1">
        <f t="array" ref="AD13">IF(ISNA($D13),$D13,INDEX(Data!$V$3:$AY$38,MATCH($B$1&amp;$A13,Data!$A$3:$A$38&amp;Data!$B$3:$B$38,0),AD$26))</f>
        <v>#N/A</v>
      </c>
      <c r="AE13" s="12" t="e" cm="1">
        <f t="array" ref="AE13">IF(ISNA($D13),$D13,INDEX(Data!$V$3:$AY$38,MATCH($B$1&amp;$A13,Data!$A$3:$A$38&amp;Data!$B$3:$B$38,0),AE$26))</f>
        <v>#N/A</v>
      </c>
      <c r="AF13" s="12" t="e" cm="1">
        <f t="array" ref="AF13">IF(ISNA($D13),$D13,INDEX(Data!$V$3:$AY$38,MATCH($B$1&amp;$A13,Data!$A$3:$A$38&amp;Data!$B$3:$B$38,0),AF$26))</f>
        <v>#N/A</v>
      </c>
      <c r="AG13" s="12" t="e" cm="1">
        <f t="array" ref="AG13">IF(ISNA($D13),$D13,INDEX(Data!$V$3:$AY$38,MATCH($B$1&amp;$A13,Data!$A$3:$A$38&amp;Data!$B$3:$B$38,0),AG$26))</f>
        <v>#N/A</v>
      </c>
      <c r="AH13" s="12" t="e" cm="1">
        <f t="array" ref="AH13">IF(ISNA($D13),$D13,INDEX(Data!$V$3:$AY$38,MATCH($B$1&amp;$A13,Data!$A$3:$A$38&amp;Data!$B$3:$B$38,0),AH$26))</f>
        <v>#N/A</v>
      </c>
      <c r="AI13" s="12" t="e" cm="1">
        <f t="array" ref="AI13">IF(ISNA($D13),$D13,INDEX(Data!$V$3:$AY$38,MATCH($B$1&amp;$A13,Data!$A$3:$A$38&amp;Data!$B$3:$B$38,0),AI$26))</f>
        <v>#N/A</v>
      </c>
      <c r="AJ13" s="12" t="e" cm="1">
        <f t="array" ref="AJ13">IF(ISNA($D13),$D13,INDEX(Data!$V$3:$AY$38,MATCH($B$1&amp;$A13,Data!$A$3:$A$38&amp;Data!$B$3:$B$38,0),AJ$26))</f>
        <v>#N/A</v>
      </c>
      <c r="AK13" s="12" t="e" cm="1">
        <f t="array" ref="AK13">IF(ISNA($D13),$D13,INDEX(Data!$V$3:$AY$38,MATCH($B$1&amp;$A13,Data!$A$3:$A$38&amp;Data!$B$3:$B$38,0),AK$26))</f>
        <v>#N/A</v>
      </c>
      <c r="AL13" s="12" t="e" cm="1">
        <f t="array" ref="AL13">IF(ISNA($D13),$D13,INDEX(Data!$V$3:$AY$38,MATCH($B$1&amp;$A13,Data!$A$3:$A$38&amp;Data!$B$3:$B$38,0),AL$26))</f>
        <v>#N/A</v>
      </c>
      <c r="AM13" s="12" t="e" cm="1">
        <f t="array" ref="AM13">IF(ISNA($D13),$D13,INDEX(Data!$V$3:$AY$38,MATCH($B$1&amp;$A13,Data!$A$3:$A$38&amp;Data!$B$3:$B$38,0),AM$26))</f>
        <v>#N/A</v>
      </c>
      <c r="AN13" s="12" t="e" cm="1">
        <f t="array" ref="AN13">IF(ISNA($D13),$D13,INDEX(Data!$V$3:$AY$38,MATCH($B$1&amp;$A13,Data!$A$3:$A$38&amp;Data!$B$3:$B$38,0),AN$26))</f>
        <v>#N/A</v>
      </c>
      <c r="AO13" s="12" t="e" cm="1">
        <f t="array" ref="AO13">IF(ISNA($D13),$D13,INDEX(Data!$V$3:$AY$38,MATCH($B$1&amp;$A13,Data!$A$3:$A$38&amp;Data!$B$3:$B$38,0),AO$26))</f>
        <v>#N/A</v>
      </c>
      <c r="AP13" s="12" t="e" cm="1">
        <f t="array" ref="AP13">IF(ISNA($D13),$D13,INDEX(Data!$V$3:$AY$38,MATCH($B$1&amp;$A13,Data!$A$3:$A$38&amp;Data!$B$3:$B$38,0),AP$26))</f>
        <v>#N/A</v>
      </c>
      <c r="AQ13" s="12" t="e" cm="1">
        <f t="array" ref="AQ13">IF(ISNA($D13),$D13,INDEX(Data!$V$3:$AY$38,MATCH($B$1&amp;$A13,Data!$A$3:$A$38&amp;Data!$B$3:$B$38,0),AQ$26))</f>
        <v>#N/A</v>
      </c>
      <c r="AR13" s="12" t="e" cm="1">
        <f t="array" ref="AR13">IF(ISNA($D13),$D13,INDEX(Data!$V$3:$AY$38,MATCH($B$1&amp;$A13,Data!$A$3:$A$38&amp;Data!$B$3:$B$38,0),AR$26))</f>
        <v>#N/A</v>
      </c>
      <c r="AS13" s="12" t="e" cm="1">
        <f t="array" ref="AS13">IF(ISNA($D13),$D13,INDEX(Data!$V$3:$AY$38,MATCH($B$1&amp;$A13,Data!$A$3:$A$38&amp;Data!$B$3:$B$38,0),AS$26))</f>
        <v>#N/A</v>
      </c>
      <c r="AT13" s="12" t="e" cm="1">
        <f t="array" ref="AT13">IF(ISNA($D13),$D13,INDEX(Data!$V$3:$AY$38,MATCH($B$1&amp;$A13,Data!$A$3:$A$38&amp;Data!$B$3:$B$38,0),AT$26))</f>
        <v>#N/A</v>
      </c>
      <c r="AU13" s="12" t="e" cm="1">
        <f t="array" ref="AU13">IF(ISNA($D13),$D13,INDEX(Data!$V$3:$AY$38,MATCH($B$1&amp;$A13,Data!$A$3:$A$38&amp;Data!$B$3:$B$38,0),AU$26))</f>
        <v>#N/A</v>
      </c>
      <c r="AV13" s="12" t="e" cm="1">
        <f t="array" ref="AV13">IF(ISNA($D13),$D13,INDEX(Data!$V$3:$AY$38,MATCH($B$1&amp;$A13,Data!$A$3:$A$38&amp;Data!$B$3:$B$38,0),AV$26))</f>
        <v>#N/A</v>
      </c>
      <c r="AW13" s="12" t="e" cm="1">
        <f t="array" ref="AW13">IF(ISNA($D13),$D13,INDEX(Data!$V$3:$AY$38,MATCH($B$1&amp;$A13,Data!$A$3:$A$38&amp;Data!$B$3:$B$38,0),AW$26))</f>
        <v>#N/A</v>
      </c>
      <c r="AX13" s="12" t="e" cm="1">
        <f t="array" ref="AX13">IF(ISNA($D13),$D13,INDEX(Data!$V$3:$AY$38,MATCH($B$1&amp;$A13,Data!$A$3:$A$38&amp;Data!$B$3:$B$38,0),AX$26))</f>
        <v>#N/A</v>
      </c>
      <c r="AY13" s="12" t="e" cm="1">
        <f t="array" ref="AY13">IF(ISNA($D13),$D13,INDEX(Data!$V$3:$AY$38,MATCH($B$1&amp;$A13,Data!$A$3:$A$38&amp;Data!$B$3:$B$38,0),AY$26))</f>
        <v>#N/A</v>
      </c>
      <c r="AZ13" s="12" t="e" cm="1">
        <f t="array" ref="AZ13">IF(ISNA($D13),$D13,INDEX(Data!$V$3:$AY$38,MATCH($B$1&amp;$A13,Data!$A$3:$A$38&amp;Data!$B$3:$B$38,0),AZ$26))</f>
        <v>#N/A</v>
      </c>
      <c r="BA13" s="12" t="e" cm="1">
        <f t="array" ref="BA13">IF(ISNA($D13),$D13,INDEX(Data!$V$3:$AY$38,MATCH($B$1&amp;$A13,Data!$A$3:$A$38&amp;Data!$B$3:$B$38,0),BA$26))</f>
        <v>#N/A</v>
      </c>
      <c r="BB13" s="12" t="e" cm="1">
        <f t="array" ref="BB13">IF(ISNA($D13),$D13,INDEX(Data!$V$3:$AY$38,MATCH($B$1&amp;$A13,Data!$A$3:$A$38&amp;Data!$B$3:$B$38,0),BB$26))</f>
        <v>#N/A</v>
      </c>
      <c r="BC13" s="12" t="e" cm="1">
        <f t="array" ref="BC13">IF(ISNA($D13),$D13,INDEX(Data!$V$3:$AY$38,MATCH($B$1&amp;$A13,Data!$A$3:$A$38&amp;Data!$B$3:$B$38,0),BC$26))</f>
        <v>#N/A</v>
      </c>
      <c r="BD13" s="12" t="e" cm="1">
        <f t="array" ref="BD13">IF(ISNA($D13),$D13,INDEX(Data!$V$3:$AY$38,MATCH($B$1&amp;$A13,Data!$A$3:$A$38&amp;Data!$B$3:$B$38,0),BD$26))</f>
        <v>#N/A</v>
      </c>
      <c r="BE13" s="12" t="e" cm="1">
        <f t="array" ref="BE13">IF(ISNA($D13),$D13,INDEX(Data!$V$3:$AY$38,MATCH($B$1&amp;$A13,Data!$A$3:$A$38&amp;Data!$B$3:$B$38,0),BE$26))</f>
        <v>#N/A</v>
      </c>
      <c r="BF13" s="12" t="e" cm="1">
        <f t="array" ref="BF13">IF(ISNA($D13),$D13,INDEX(Data!$V$3:$AY$38,MATCH($B$1&amp;$A13,Data!$A$3:$A$38&amp;Data!$B$3:$B$38,0),BF$26))</f>
        <v>#N/A</v>
      </c>
    </row>
    <row r="14" spans="1:58" x14ac:dyDescent="0.3">
      <c r="A14">
        <v>2</v>
      </c>
      <c r="B14" t="s">
        <v>15</v>
      </c>
      <c r="C14" cm="1">
        <f t="array" ref="C14">INDEX(Data!$D$3:$D$38,MATCH($B$1&amp;A14,Data!$A$3:$A$38&amp;Data!$B$3:$B$38,0))</f>
        <v>51000</v>
      </c>
      <c r="D14" t="e">
        <f>IFERROR(GETPIVOTDATA(""&amp;$B$12,Control!$A$3,"Month",A14),NA())</f>
        <v>#N/A</v>
      </c>
      <c r="E14" t="str">
        <f t="shared" ref="E14:E24" si="2">C14/1000&amp;"K"</f>
        <v>51K</v>
      </c>
      <c r="G14" s="2" cm="1">
        <f t="array" ref="G14">INDEX(Data!$S$3:$S$38,MATCH($B$1&amp;A14,Data!$A$3:$A$38&amp;Data!$B$3:$B$38,0))</f>
        <v>60</v>
      </c>
      <c r="H14" s="2">
        <f t="shared" ref="H14:J24" si="3">$H$11</f>
        <v>8</v>
      </c>
      <c r="I14" s="2" cm="1">
        <f t="array" ref="I14">INDEX(Data!$T$3:$T$38,MATCH($B$1&amp;A14,Data!$A$3:$A$38&amp;Data!$B$3:$B$38,0))</f>
        <v>79</v>
      </c>
      <c r="J14" s="2">
        <f t="shared" si="3"/>
        <v>8</v>
      </c>
      <c r="K14" t="e">
        <f t="shared" ref="K14:K24" si="4">IF($O14,G14,NA())</f>
        <v>#N/A</v>
      </c>
      <c r="L14" t="e">
        <f t="shared" si="0"/>
        <v>#N/A</v>
      </c>
      <c r="M14" t="e">
        <f t="shared" si="0"/>
        <v>#N/A</v>
      </c>
      <c r="N14" t="e">
        <f t="shared" si="0"/>
        <v>#N/A</v>
      </c>
      <c r="O14" cm="1">
        <f t="array" ref="O14">INDEX(Data!$U$3:$U$38,MATCH($B$1&amp;A14,Data!$A$3:$A$38&amp;Data!$B$3:$B$38,0))</f>
        <v>0</v>
      </c>
      <c r="P14" t="e">
        <f t="shared" ref="P14:P24" si="5">IF(ISNA($D14),$D14,SUM(G14:J14))</f>
        <v>#N/A</v>
      </c>
      <c r="R14" s="2" cm="1">
        <f t="array" ref="R14">INDEX(Data!$Q$3:$Q$38,MATCH($B$1&amp;A14,Data!$A$3:$A$38&amp;Data!$B$3:$B$38,0))</f>
        <v>55</v>
      </c>
      <c r="S14" s="2">
        <f t="shared" ref="S14:S24" si="6">$S$11</f>
        <v>8</v>
      </c>
      <c r="T14" s="2" cm="1">
        <f t="array" ref="T14">INDEX(Data!$R$3:$R$38,MATCH($B$1&amp;A14,Data!$A$3:$A$38&amp;Data!$B$3:$B$38,0))</f>
        <v>11</v>
      </c>
      <c r="U14" t="e">
        <f t="shared" ref="U14:U24" si="7">IF(ISNA($D14),$D14,T14)</f>
        <v>#N/A</v>
      </c>
      <c r="W14" cm="1">
        <f t="array" ref="W14">INDEX(Data!$DO$3:$DO$38,MATCH($B$1&amp;A14,Data!$A$3:$A$38&amp;Data!$B$3:$B$38,0))</f>
        <v>5100</v>
      </c>
      <c r="X14" t="e">
        <f t="shared" ref="X14:X24" si="8">IF(OR(Z14&gt;0,Z13&gt;0,Z15&gt;0),W14,NA())</f>
        <v>#N/A</v>
      </c>
      <c r="Y14" t="e">
        <f t="shared" si="1"/>
        <v>#N/A</v>
      </c>
      <c r="Z14">
        <f t="shared" ref="Z14:Z24" si="9">IF(ISNA($D14),0,W14)</f>
        <v>0</v>
      </c>
      <c r="AB14" s="2">
        <v>1</v>
      </c>
      <c r="AC14" s="12" t="e" cm="1">
        <f t="array" ref="AC14">IF(ISNA($D14),$D14,INDEX(Data!$V$3:$AY$38,MATCH($B$1&amp;$A14,Data!$A$3:$A$38&amp;Data!$B$3:$B$38,0),AC$26))</f>
        <v>#N/A</v>
      </c>
      <c r="AD14" s="12" t="e" cm="1">
        <f t="array" ref="AD14">IF(ISNA($D14),$D14,INDEX(Data!$V$3:$AY$38,MATCH($B$1&amp;$A14,Data!$A$3:$A$38&amp;Data!$B$3:$B$38,0),AD$26))</f>
        <v>#N/A</v>
      </c>
      <c r="AE14" s="12" t="e" cm="1">
        <f t="array" ref="AE14">IF(ISNA($D14),$D14,INDEX(Data!$V$3:$AY$38,MATCH($B$1&amp;$A14,Data!$A$3:$A$38&amp;Data!$B$3:$B$38,0),AE$26))</f>
        <v>#N/A</v>
      </c>
      <c r="AF14" s="12" t="e" cm="1">
        <f t="array" ref="AF14">IF(ISNA($D14),$D14,INDEX(Data!$V$3:$AY$38,MATCH($B$1&amp;$A14,Data!$A$3:$A$38&amp;Data!$B$3:$B$38,0),AF$26))</f>
        <v>#N/A</v>
      </c>
      <c r="AG14" s="12" t="e" cm="1">
        <f t="array" ref="AG14">IF(ISNA($D14),$D14,INDEX(Data!$V$3:$AY$38,MATCH($B$1&amp;$A14,Data!$A$3:$A$38&amp;Data!$B$3:$B$38,0),AG$26))</f>
        <v>#N/A</v>
      </c>
      <c r="AH14" s="12" t="e" cm="1">
        <f t="array" ref="AH14">IF(ISNA($D14),$D14,INDEX(Data!$V$3:$AY$38,MATCH($B$1&amp;$A14,Data!$A$3:$A$38&amp;Data!$B$3:$B$38,0),AH$26))</f>
        <v>#N/A</v>
      </c>
      <c r="AI14" s="12" t="e" cm="1">
        <f t="array" ref="AI14">IF(ISNA($D14),$D14,INDEX(Data!$V$3:$AY$38,MATCH($B$1&amp;$A14,Data!$A$3:$A$38&amp;Data!$B$3:$B$38,0),AI$26))</f>
        <v>#N/A</v>
      </c>
      <c r="AJ14" s="12" t="e" cm="1">
        <f t="array" ref="AJ14">IF(ISNA($D14),$D14,INDEX(Data!$V$3:$AY$38,MATCH($B$1&amp;$A14,Data!$A$3:$A$38&amp;Data!$B$3:$B$38,0),AJ$26))</f>
        <v>#N/A</v>
      </c>
      <c r="AK14" s="12" t="e" cm="1">
        <f t="array" ref="AK14">IF(ISNA($D14),$D14,INDEX(Data!$V$3:$AY$38,MATCH($B$1&amp;$A14,Data!$A$3:$A$38&amp;Data!$B$3:$B$38,0),AK$26))</f>
        <v>#N/A</v>
      </c>
      <c r="AL14" s="12" t="e" cm="1">
        <f t="array" ref="AL14">IF(ISNA($D14),$D14,INDEX(Data!$V$3:$AY$38,MATCH($B$1&amp;$A14,Data!$A$3:$A$38&amp;Data!$B$3:$B$38,0),AL$26))</f>
        <v>#N/A</v>
      </c>
      <c r="AM14" s="12" t="e" cm="1">
        <f t="array" ref="AM14">IF(ISNA($D14),$D14,INDEX(Data!$V$3:$AY$38,MATCH($B$1&amp;$A14,Data!$A$3:$A$38&amp;Data!$B$3:$B$38,0),AM$26))</f>
        <v>#N/A</v>
      </c>
      <c r="AN14" s="12" t="e" cm="1">
        <f t="array" ref="AN14">IF(ISNA($D14),$D14,INDEX(Data!$V$3:$AY$38,MATCH($B$1&amp;$A14,Data!$A$3:$A$38&amp;Data!$B$3:$B$38,0),AN$26))</f>
        <v>#N/A</v>
      </c>
      <c r="AO14" s="12" t="e" cm="1">
        <f t="array" ref="AO14">IF(ISNA($D14),$D14,INDEX(Data!$V$3:$AY$38,MATCH($B$1&amp;$A14,Data!$A$3:$A$38&amp;Data!$B$3:$B$38,0),AO$26))</f>
        <v>#N/A</v>
      </c>
      <c r="AP14" s="12" t="e" cm="1">
        <f t="array" ref="AP14">IF(ISNA($D14),$D14,INDEX(Data!$V$3:$AY$38,MATCH($B$1&amp;$A14,Data!$A$3:$A$38&amp;Data!$B$3:$B$38,0),AP$26))</f>
        <v>#N/A</v>
      </c>
      <c r="AQ14" s="12" t="e" cm="1">
        <f t="array" ref="AQ14">IF(ISNA($D14),$D14,INDEX(Data!$V$3:$AY$38,MATCH($B$1&amp;$A14,Data!$A$3:$A$38&amp;Data!$B$3:$B$38,0),AQ$26))</f>
        <v>#N/A</v>
      </c>
      <c r="AR14" s="12" t="e" cm="1">
        <f t="array" ref="AR14">IF(ISNA($D14),$D14,INDEX(Data!$V$3:$AY$38,MATCH($B$1&amp;$A14,Data!$A$3:$A$38&amp;Data!$B$3:$B$38,0),AR$26))</f>
        <v>#N/A</v>
      </c>
      <c r="AS14" s="12" t="e" cm="1">
        <f t="array" ref="AS14">IF(ISNA($D14),$D14,INDEX(Data!$V$3:$AY$38,MATCH($B$1&amp;$A14,Data!$A$3:$A$38&amp;Data!$B$3:$B$38,0),AS$26))</f>
        <v>#N/A</v>
      </c>
      <c r="AT14" s="12" t="e" cm="1">
        <f t="array" ref="AT14">IF(ISNA($D14),$D14,INDEX(Data!$V$3:$AY$38,MATCH($B$1&amp;$A14,Data!$A$3:$A$38&amp;Data!$B$3:$B$38,0),AT$26))</f>
        <v>#N/A</v>
      </c>
      <c r="AU14" s="12" t="e" cm="1">
        <f t="array" ref="AU14">IF(ISNA($D14),$D14,INDEX(Data!$V$3:$AY$38,MATCH($B$1&amp;$A14,Data!$A$3:$A$38&amp;Data!$B$3:$B$38,0),AU$26))</f>
        <v>#N/A</v>
      </c>
      <c r="AV14" s="12" t="e" cm="1">
        <f t="array" ref="AV14">IF(ISNA($D14),$D14,INDEX(Data!$V$3:$AY$38,MATCH($B$1&amp;$A14,Data!$A$3:$A$38&amp;Data!$B$3:$B$38,0),AV$26))</f>
        <v>#N/A</v>
      </c>
      <c r="AW14" s="12" t="e" cm="1">
        <f t="array" ref="AW14">IF(ISNA($D14),$D14,INDEX(Data!$V$3:$AY$38,MATCH($B$1&amp;$A14,Data!$A$3:$A$38&amp;Data!$B$3:$B$38,0),AW$26))</f>
        <v>#N/A</v>
      </c>
      <c r="AX14" s="12" t="e" cm="1">
        <f t="array" ref="AX14">IF(ISNA($D14),$D14,INDEX(Data!$V$3:$AY$38,MATCH($B$1&amp;$A14,Data!$A$3:$A$38&amp;Data!$B$3:$B$38,0),AX$26))</f>
        <v>#N/A</v>
      </c>
      <c r="AY14" s="12" t="e" cm="1">
        <f t="array" ref="AY14">IF(ISNA($D14),$D14,INDEX(Data!$V$3:$AY$38,MATCH($B$1&amp;$A14,Data!$A$3:$A$38&amp;Data!$B$3:$B$38,0),AY$26))</f>
        <v>#N/A</v>
      </c>
      <c r="AZ14" s="12" t="e" cm="1">
        <f t="array" ref="AZ14">IF(ISNA($D14),$D14,INDEX(Data!$V$3:$AY$38,MATCH($B$1&amp;$A14,Data!$A$3:$A$38&amp;Data!$B$3:$B$38,0),AZ$26))</f>
        <v>#N/A</v>
      </c>
      <c r="BA14" s="12" t="e" cm="1">
        <f t="array" ref="BA14">IF(ISNA($D14),$D14,INDEX(Data!$V$3:$AY$38,MATCH($B$1&amp;$A14,Data!$A$3:$A$38&amp;Data!$B$3:$B$38,0),BA$26))</f>
        <v>#N/A</v>
      </c>
      <c r="BB14" s="12" t="e" cm="1">
        <f t="array" ref="BB14">IF(ISNA($D14),$D14,INDEX(Data!$V$3:$AY$38,MATCH($B$1&amp;$A14,Data!$A$3:$A$38&amp;Data!$B$3:$B$38,0),BB$26))</f>
        <v>#N/A</v>
      </c>
      <c r="BC14" s="12" t="e" cm="1">
        <f t="array" ref="BC14">IF(ISNA($D14),$D14,INDEX(Data!$V$3:$AY$38,MATCH($B$1&amp;$A14,Data!$A$3:$A$38&amp;Data!$B$3:$B$38,0),BC$26))</f>
        <v>#N/A</v>
      </c>
      <c r="BD14" s="12" t="e" cm="1">
        <f t="array" ref="BD14">IF(ISNA($D14),$D14,INDEX(Data!$V$3:$AY$38,MATCH($B$1&amp;$A14,Data!$A$3:$A$38&amp;Data!$B$3:$B$38,0),BD$26))</f>
        <v>#N/A</v>
      </c>
      <c r="BE14" s="12" t="e" cm="1">
        <f t="array" ref="BE14">IF(ISNA($D14),$D14,INDEX(Data!$V$3:$AY$38,MATCH($B$1&amp;$A14,Data!$A$3:$A$38&amp;Data!$B$3:$B$38,0),BE$26))</f>
        <v>#N/A</v>
      </c>
      <c r="BF14" s="12" t="e" cm="1">
        <f t="array" ref="BF14">IF(ISNA($D14),$D14,INDEX(Data!$V$3:$AY$38,MATCH($B$1&amp;$A14,Data!$A$3:$A$38&amp;Data!$B$3:$B$38,0),BF$26))</f>
        <v>#N/A</v>
      </c>
    </row>
    <row r="15" spans="1:58" x14ac:dyDescent="0.3">
      <c r="A15">
        <v>3</v>
      </c>
      <c r="B15" t="s">
        <v>16</v>
      </c>
      <c r="C15" cm="1">
        <f t="array" ref="C15">INDEX(Data!$D$3:$D$38,MATCH($B$1&amp;A15,Data!$A$3:$A$38&amp;Data!$B$3:$B$38,0))</f>
        <v>74000</v>
      </c>
      <c r="D15" t="e">
        <f>IFERROR(GETPIVOTDATA(""&amp;$B$12,Control!$A$3,"Month",A15),NA())</f>
        <v>#N/A</v>
      </c>
      <c r="E15" t="str">
        <f t="shared" si="2"/>
        <v>74K</v>
      </c>
      <c r="G15" s="2" cm="1">
        <f t="array" ref="G15">INDEX(Data!$S$3:$S$38,MATCH($B$1&amp;A15,Data!$A$3:$A$38&amp;Data!$B$3:$B$38,0))</f>
        <v>92</v>
      </c>
      <c r="H15" s="2">
        <f t="shared" si="3"/>
        <v>8</v>
      </c>
      <c r="I15" s="2" cm="1">
        <f t="array" ref="I15">INDEX(Data!$T$3:$T$38,MATCH($B$1&amp;A15,Data!$A$3:$A$38&amp;Data!$B$3:$B$38,0))</f>
        <v>29</v>
      </c>
      <c r="J15" s="2">
        <f t="shared" si="3"/>
        <v>8</v>
      </c>
      <c r="K15" t="e">
        <f t="shared" si="4"/>
        <v>#N/A</v>
      </c>
      <c r="L15" t="e">
        <f t="shared" si="0"/>
        <v>#N/A</v>
      </c>
      <c r="M15" t="e">
        <f t="shared" si="0"/>
        <v>#N/A</v>
      </c>
      <c r="N15" t="e">
        <f t="shared" si="0"/>
        <v>#N/A</v>
      </c>
      <c r="O15" cm="1">
        <f t="array" ref="O15">INDEX(Data!$U$3:$U$38,MATCH($B$1&amp;A15,Data!$A$3:$A$38&amp;Data!$B$3:$B$38,0))</f>
        <v>0</v>
      </c>
      <c r="P15" t="e">
        <f t="shared" si="5"/>
        <v>#N/A</v>
      </c>
      <c r="R15" s="2" cm="1">
        <f t="array" ref="R15">INDEX(Data!$Q$3:$Q$38,MATCH($B$1&amp;A15,Data!$A$3:$A$38&amp;Data!$B$3:$B$38,0))</f>
        <v>40</v>
      </c>
      <c r="S15" s="2">
        <f t="shared" si="6"/>
        <v>8</v>
      </c>
      <c r="T15" s="2" cm="1">
        <f t="array" ref="T15">INDEX(Data!$R$3:$R$38,MATCH($B$1&amp;A15,Data!$A$3:$A$38&amp;Data!$B$3:$B$38,0))</f>
        <v>46</v>
      </c>
      <c r="U15" t="e">
        <f t="shared" si="7"/>
        <v>#N/A</v>
      </c>
      <c r="W15" cm="1">
        <f t="array" ref="W15">INDEX(Data!$DO$3:$DO$38,MATCH($B$1&amp;A15,Data!$A$3:$A$38&amp;Data!$B$3:$B$38,0))</f>
        <v>7400</v>
      </c>
      <c r="X15" t="e">
        <f t="shared" si="8"/>
        <v>#N/A</v>
      </c>
      <c r="Y15" t="e">
        <f t="shared" si="1"/>
        <v>#N/A</v>
      </c>
      <c r="Z15">
        <f t="shared" si="9"/>
        <v>0</v>
      </c>
      <c r="AB15" s="2">
        <v>1</v>
      </c>
      <c r="AC15" s="12" t="e" cm="1">
        <f t="array" ref="AC15">IF(ISNA($D15),$D15,INDEX(Data!$V$3:$AY$38,MATCH($B$1&amp;$A15,Data!$A$3:$A$38&amp;Data!$B$3:$B$38,0),AC$26))</f>
        <v>#N/A</v>
      </c>
      <c r="AD15" s="12" t="e" cm="1">
        <f t="array" ref="AD15">IF(ISNA($D15),$D15,INDEX(Data!$V$3:$AY$38,MATCH($B$1&amp;$A15,Data!$A$3:$A$38&amp;Data!$B$3:$B$38,0),AD$26))</f>
        <v>#N/A</v>
      </c>
      <c r="AE15" s="12" t="e" cm="1">
        <f t="array" ref="AE15">IF(ISNA($D15),$D15,INDEX(Data!$V$3:$AY$38,MATCH($B$1&amp;$A15,Data!$A$3:$A$38&amp;Data!$B$3:$B$38,0),AE$26))</f>
        <v>#N/A</v>
      </c>
      <c r="AF15" s="12" t="e" cm="1">
        <f t="array" ref="AF15">IF(ISNA($D15),$D15,INDEX(Data!$V$3:$AY$38,MATCH($B$1&amp;$A15,Data!$A$3:$A$38&amp;Data!$B$3:$B$38,0),AF$26))</f>
        <v>#N/A</v>
      </c>
      <c r="AG15" s="12" t="e" cm="1">
        <f t="array" ref="AG15">IF(ISNA($D15),$D15,INDEX(Data!$V$3:$AY$38,MATCH($B$1&amp;$A15,Data!$A$3:$A$38&amp;Data!$B$3:$B$38,0),AG$26))</f>
        <v>#N/A</v>
      </c>
      <c r="AH15" s="12" t="e" cm="1">
        <f t="array" ref="AH15">IF(ISNA($D15),$D15,INDEX(Data!$V$3:$AY$38,MATCH($B$1&amp;$A15,Data!$A$3:$A$38&amp;Data!$B$3:$B$38,0),AH$26))</f>
        <v>#N/A</v>
      </c>
      <c r="AI15" s="12" t="e" cm="1">
        <f t="array" ref="AI15">IF(ISNA($D15),$D15,INDEX(Data!$V$3:$AY$38,MATCH($B$1&amp;$A15,Data!$A$3:$A$38&amp;Data!$B$3:$B$38,0),AI$26))</f>
        <v>#N/A</v>
      </c>
      <c r="AJ15" s="12" t="e" cm="1">
        <f t="array" ref="AJ15">IF(ISNA($D15),$D15,INDEX(Data!$V$3:$AY$38,MATCH($B$1&amp;$A15,Data!$A$3:$A$38&amp;Data!$B$3:$B$38,0),AJ$26))</f>
        <v>#N/A</v>
      </c>
      <c r="AK15" s="12" t="e" cm="1">
        <f t="array" ref="AK15">IF(ISNA($D15),$D15,INDEX(Data!$V$3:$AY$38,MATCH($B$1&amp;$A15,Data!$A$3:$A$38&amp;Data!$B$3:$B$38,0),AK$26))</f>
        <v>#N/A</v>
      </c>
      <c r="AL15" s="12" t="e" cm="1">
        <f t="array" ref="AL15">IF(ISNA($D15),$D15,INDEX(Data!$V$3:$AY$38,MATCH($B$1&amp;$A15,Data!$A$3:$A$38&amp;Data!$B$3:$B$38,0),AL$26))</f>
        <v>#N/A</v>
      </c>
      <c r="AM15" s="12" t="e" cm="1">
        <f t="array" ref="AM15">IF(ISNA($D15),$D15,INDEX(Data!$V$3:$AY$38,MATCH($B$1&amp;$A15,Data!$A$3:$A$38&amp;Data!$B$3:$B$38,0),AM$26))</f>
        <v>#N/A</v>
      </c>
      <c r="AN15" s="12" t="e" cm="1">
        <f t="array" ref="AN15">IF(ISNA($D15),$D15,INDEX(Data!$V$3:$AY$38,MATCH($B$1&amp;$A15,Data!$A$3:$A$38&amp;Data!$B$3:$B$38,0),AN$26))</f>
        <v>#N/A</v>
      </c>
      <c r="AO15" s="12" t="e" cm="1">
        <f t="array" ref="AO15">IF(ISNA($D15),$D15,INDEX(Data!$V$3:$AY$38,MATCH($B$1&amp;$A15,Data!$A$3:$A$38&amp;Data!$B$3:$B$38,0),AO$26))</f>
        <v>#N/A</v>
      </c>
      <c r="AP15" s="12" t="e" cm="1">
        <f t="array" ref="AP15">IF(ISNA($D15),$D15,INDEX(Data!$V$3:$AY$38,MATCH($B$1&amp;$A15,Data!$A$3:$A$38&amp;Data!$B$3:$B$38,0),AP$26))</f>
        <v>#N/A</v>
      </c>
      <c r="AQ15" s="12" t="e" cm="1">
        <f t="array" ref="AQ15">IF(ISNA($D15),$D15,INDEX(Data!$V$3:$AY$38,MATCH($B$1&amp;$A15,Data!$A$3:$A$38&amp;Data!$B$3:$B$38,0),AQ$26))</f>
        <v>#N/A</v>
      </c>
      <c r="AR15" s="12" t="e" cm="1">
        <f t="array" ref="AR15">IF(ISNA($D15),$D15,INDEX(Data!$V$3:$AY$38,MATCH($B$1&amp;$A15,Data!$A$3:$A$38&amp;Data!$B$3:$B$38,0),AR$26))</f>
        <v>#N/A</v>
      </c>
      <c r="AS15" s="12" t="e" cm="1">
        <f t="array" ref="AS15">IF(ISNA($D15),$D15,INDEX(Data!$V$3:$AY$38,MATCH($B$1&amp;$A15,Data!$A$3:$A$38&amp;Data!$B$3:$B$38,0),AS$26))</f>
        <v>#N/A</v>
      </c>
      <c r="AT15" s="12" t="e" cm="1">
        <f t="array" ref="AT15">IF(ISNA($D15),$D15,INDEX(Data!$V$3:$AY$38,MATCH($B$1&amp;$A15,Data!$A$3:$A$38&amp;Data!$B$3:$B$38,0),AT$26))</f>
        <v>#N/A</v>
      </c>
      <c r="AU15" s="12" t="e" cm="1">
        <f t="array" ref="AU15">IF(ISNA($D15),$D15,INDEX(Data!$V$3:$AY$38,MATCH($B$1&amp;$A15,Data!$A$3:$A$38&amp;Data!$B$3:$B$38,0),AU$26))</f>
        <v>#N/A</v>
      </c>
      <c r="AV15" s="12" t="e" cm="1">
        <f t="array" ref="AV15">IF(ISNA($D15),$D15,INDEX(Data!$V$3:$AY$38,MATCH($B$1&amp;$A15,Data!$A$3:$A$38&amp;Data!$B$3:$B$38,0),AV$26))</f>
        <v>#N/A</v>
      </c>
      <c r="AW15" s="12" t="e" cm="1">
        <f t="array" ref="AW15">IF(ISNA($D15),$D15,INDEX(Data!$V$3:$AY$38,MATCH($B$1&amp;$A15,Data!$A$3:$A$38&amp;Data!$B$3:$B$38,0),AW$26))</f>
        <v>#N/A</v>
      </c>
      <c r="AX15" s="12" t="e" cm="1">
        <f t="array" ref="AX15">IF(ISNA($D15),$D15,INDEX(Data!$V$3:$AY$38,MATCH($B$1&amp;$A15,Data!$A$3:$A$38&amp;Data!$B$3:$B$38,0),AX$26))</f>
        <v>#N/A</v>
      </c>
      <c r="AY15" s="12" t="e" cm="1">
        <f t="array" ref="AY15">IF(ISNA($D15),$D15,INDEX(Data!$V$3:$AY$38,MATCH($B$1&amp;$A15,Data!$A$3:$A$38&amp;Data!$B$3:$B$38,0),AY$26))</f>
        <v>#N/A</v>
      </c>
      <c r="AZ15" s="12" t="e" cm="1">
        <f t="array" ref="AZ15">IF(ISNA($D15),$D15,INDEX(Data!$V$3:$AY$38,MATCH($B$1&amp;$A15,Data!$A$3:$A$38&amp;Data!$B$3:$B$38,0),AZ$26))</f>
        <v>#N/A</v>
      </c>
      <c r="BA15" s="12" t="e" cm="1">
        <f t="array" ref="BA15">IF(ISNA($D15),$D15,INDEX(Data!$V$3:$AY$38,MATCH($B$1&amp;$A15,Data!$A$3:$A$38&amp;Data!$B$3:$B$38,0),BA$26))</f>
        <v>#N/A</v>
      </c>
      <c r="BB15" s="12" t="e" cm="1">
        <f t="array" ref="BB15">IF(ISNA($D15),$D15,INDEX(Data!$V$3:$AY$38,MATCH($B$1&amp;$A15,Data!$A$3:$A$38&amp;Data!$B$3:$B$38,0),BB$26))</f>
        <v>#N/A</v>
      </c>
      <c r="BC15" s="12" t="e" cm="1">
        <f t="array" ref="BC15">IF(ISNA($D15),$D15,INDEX(Data!$V$3:$AY$38,MATCH($B$1&amp;$A15,Data!$A$3:$A$38&amp;Data!$B$3:$B$38,0),BC$26))</f>
        <v>#N/A</v>
      </c>
      <c r="BD15" s="12" t="e" cm="1">
        <f t="array" ref="BD15">IF(ISNA($D15),$D15,INDEX(Data!$V$3:$AY$38,MATCH($B$1&amp;$A15,Data!$A$3:$A$38&amp;Data!$B$3:$B$38,0),BD$26))</f>
        <v>#N/A</v>
      </c>
      <c r="BE15" s="12" t="e" cm="1">
        <f t="array" ref="BE15">IF(ISNA($D15),$D15,INDEX(Data!$V$3:$AY$38,MATCH($B$1&amp;$A15,Data!$A$3:$A$38&amp;Data!$B$3:$B$38,0),BE$26))</f>
        <v>#N/A</v>
      </c>
      <c r="BF15" s="12" t="e" cm="1">
        <f t="array" ref="BF15">IF(ISNA($D15),$D15,INDEX(Data!$V$3:$AY$38,MATCH($B$1&amp;$A15,Data!$A$3:$A$38&amp;Data!$B$3:$B$38,0),BF$26))</f>
        <v>#N/A</v>
      </c>
    </row>
    <row r="16" spans="1:58" x14ac:dyDescent="0.3">
      <c r="A16">
        <v>4</v>
      </c>
      <c r="B16" t="s">
        <v>17</v>
      </c>
      <c r="C16" cm="1">
        <f t="array" ref="C16">INDEX(Data!$D$3:$D$38,MATCH($B$1&amp;A16,Data!$A$3:$A$38&amp;Data!$B$3:$B$38,0))</f>
        <v>75000</v>
      </c>
      <c r="D16" t="e">
        <f>IFERROR(GETPIVOTDATA(""&amp;$B$12,Control!$A$3,"Month",A16),NA())</f>
        <v>#N/A</v>
      </c>
      <c r="E16" t="str">
        <f t="shared" si="2"/>
        <v>75K</v>
      </c>
      <c r="G16" s="2" cm="1">
        <f t="array" ref="G16">INDEX(Data!$S$3:$S$38,MATCH($B$1&amp;A16,Data!$A$3:$A$38&amp;Data!$B$3:$B$38,0))</f>
        <v>89</v>
      </c>
      <c r="H16" s="2">
        <f t="shared" si="3"/>
        <v>8</v>
      </c>
      <c r="I16" s="2" cm="1">
        <f t="array" ref="I16">INDEX(Data!$T$3:$T$38,MATCH($B$1&amp;A16,Data!$A$3:$A$38&amp;Data!$B$3:$B$38,0))</f>
        <v>25</v>
      </c>
      <c r="J16" s="2">
        <f t="shared" si="3"/>
        <v>8</v>
      </c>
      <c r="K16">
        <f t="shared" si="4"/>
        <v>89</v>
      </c>
      <c r="L16">
        <f t="shared" si="0"/>
        <v>8</v>
      </c>
      <c r="M16">
        <f t="shared" si="0"/>
        <v>25</v>
      </c>
      <c r="N16">
        <f t="shared" si="0"/>
        <v>8</v>
      </c>
      <c r="O16" cm="1">
        <f t="array" ref="O16">INDEX(Data!$U$3:$U$38,MATCH($B$1&amp;A16,Data!$A$3:$A$38&amp;Data!$B$3:$B$38,0))</f>
        <v>1</v>
      </c>
      <c r="P16" t="e">
        <f t="shared" si="5"/>
        <v>#N/A</v>
      </c>
      <c r="R16" s="2" cm="1">
        <f t="array" ref="R16">INDEX(Data!$Q$3:$Q$38,MATCH($B$1&amp;A16,Data!$A$3:$A$38&amp;Data!$B$3:$B$38,0))</f>
        <v>80</v>
      </c>
      <c r="S16" s="2">
        <f t="shared" si="6"/>
        <v>8</v>
      </c>
      <c r="T16" s="2" cm="1">
        <f t="array" ref="T16">INDEX(Data!$R$3:$R$38,MATCH($B$1&amp;A16,Data!$A$3:$A$38&amp;Data!$B$3:$B$38,0))</f>
        <v>17</v>
      </c>
      <c r="U16" t="e">
        <f t="shared" si="7"/>
        <v>#N/A</v>
      </c>
      <c r="W16" cm="1">
        <f t="array" ref="W16">INDEX(Data!$DO$3:$DO$38,MATCH($B$1&amp;A16,Data!$A$3:$A$38&amp;Data!$B$3:$B$38,0))</f>
        <v>7500</v>
      </c>
      <c r="X16" t="e">
        <f t="shared" si="8"/>
        <v>#N/A</v>
      </c>
      <c r="Y16" t="e">
        <f t="shared" si="1"/>
        <v>#N/A</v>
      </c>
      <c r="Z16">
        <f t="shared" si="9"/>
        <v>0</v>
      </c>
      <c r="AB16" s="2">
        <v>1</v>
      </c>
      <c r="AC16" s="12" t="e" cm="1">
        <f t="array" ref="AC16">IF(ISNA($D16),$D16,INDEX(Data!$V$3:$AY$38,MATCH($B$1&amp;$A16,Data!$A$3:$A$38&amp;Data!$B$3:$B$38,0),AC$26))</f>
        <v>#N/A</v>
      </c>
      <c r="AD16" s="12" t="e" cm="1">
        <f t="array" ref="AD16">IF(ISNA($D16),$D16,INDEX(Data!$V$3:$AY$38,MATCH($B$1&amp;$A16,Data!$A$3:$A$38&amp;Data!$B$3:$B$38,0),AD$26))</f>
        <v>#N/A</v>
      </c>
      <c r="AE16" s="12" t="e" cm="1">
        <f t="array" ref="AE16">IF(ISNA($D16),$D16,INDEX(Data!$V$3:$AY$38,MATCH($B$1&amp;$A16,Data!$A$3:$A$38&amp;Data!$B$3:$B$38,0),AE$26))</f>
        <v>#N/A</v>
      </c>
      <c r="AF16" s="12" t="e" cm="1">
        <f t="array" ref="AF16">IF(ISNA($D16),$D16,INDEX(Data!$V$3:$AY$38,MATCH($B$1&amp;$A16,Data!$A$3:$A$38&amp;Data!$B$3:$B$38,0),AF$26))</f>
        <v>#N/A</v>
      </c>
      <c r="AG16" s="12" t="e" cm="1">
        <f t="array" ref="AG16">IF(ISNA($D16),$D16,INDEX(Data!$V$3:$AY$38,MATCH($B$1&amp;$A16,Data!$A$3:$A$38&amp;Data!$B$3:$B$38,0),AG$26))</f>
        <v>#N/A</v>
      </c>
      <c r="AH16" s="12" t="e" cm="1">
        <f t="array" ref="AH16">IF(ISNA($D16),$D16,INDEX(Data!$V$3:$AY$38,MATCH($B$1&amp;$A16,Data!$A$3:$A$38&amp;Data!$B$3:$B$38,0),AH$26))</f>
        <v>#N/A</v>
      </c>
      <c r="AI16" s="12" t="e" cm="1">
        <f t="array" ref="AI16">IF(ISNA($D16),$D16,INDEX(Data!$V$3:$AY$38,MATCH($B$1&amp;$A16,Data!$A$3:$A$38&amp;Data!$B$3:$B$38,0),AI$26))</f>
        <v>#N/A</v>
      </c>
      <c r="AJ16" s="12" t="e" cm="1">
        <f t="array" ref="AJ16">IF(ISNA($D16),$D16,INDEX(Data!$V$3:$AY$38,MATCH($B$1&amp;$A16,Data!$A$3:$A$38&amp;Data!$B$3:$B$38,0),AJ$26))</f>
        <v>#N/A</v>
      </c>
      <c r="AK16" s="12" t="e" cm="1">
        <f t="array" ref="AK16">IF(ISNA($D16),$D16,INDEX(Data!$V$3:$AY$38,MATCH($B$1&amp;$A16,Data!$A$3:$A$38&amp;Data!$B$3:$B$38,0),AK$26))</f>
        <v>#N/A</v>
      </c>
      <c r="AL16" s="12" t="e" cm="1">
        <f t="array" ref="AL16">IF(ISNA($D16),$D16,INDEX(Data!$V$3:$AY$38,MATCH($B$1&amp;$A16,Data!$A$3:$A$38&amp;Data!$B$3:$B$38,0),AL$26))</f>
        <v>#N/A</v>
      </c>
      <c r="AM16" s="12" t="e" cm="1">
        <f t="array" ref="AM16">IF(ISNA($D16),$D16,INDEX(Data!$V$3:$AY$38,MATCH($B$1&amp;$A16,Data!$A$3:$A$38&amp;Data!$B$3:$B$38,0),AM$26))</f>
        <v>#N/A</v>
      </c>
      <c r="AN16" s="12" t="e" cm="1">
        <f t="array" ref="AN16">IF(ISNA($D16),$D16,INDEX(Data!$V$3:$AY$38,MATCH($B$1&amp;$A16,Data!$A$3:$A$38&amp;Data!$B$3:$B$38,0),AN$26))</f>
        <v>#N/A</v>
      </c>
      <c r="AO16" s="12" t="e" cm="1">
        <f t="array" ref="AO16">IF(ISNA($D16),$D16,INDEX(Data!$V$3:$AY$38,MATCH($B$1&amp;$A16,Data!$A$3:$A$38&amp;Data!$B$3:$B$38,0),AO$26))</f>
        <v>#N/A</v>
      </c>
      <c r="AP16" s="12" t="e" cm="1">
        <f t="array" ref="AP16">IF(ISNA($D16),$D16,INDEX(Data!$V$3:$AY$38,MATCH($B$1&amp;$A16,Data!$A$3:$A$38&amp;Data!$B$3:$B$38,0),AP$26))</f>
        <v>#N/A</v>
      </c>
      <c r="AQ16" s="12" t="e" cm="1">
        <f t="array" ref="AQ16">IF(ISNA($D16),$D16,INDEX(Data!$V$3:$AY$38,MATCH($B$1&amp;$A16,Data!$A$3:$A$38&amp;Data!$B$3:$B$38,0),AQ$26))</f>
        <v>#N/A</v>
      </c>
      <c r="AR16" s="12" t="e" cm="1">
        <f t="array" ref="AR16">IF(ISNA($D16),$D16,INDEX(Data!$V$3:$AY$38,MATCH($B$1&amp;$A16,Data!$A$3:$A$38&amp;Data!$B$3:$B$38,0),AR$26))</f>
        <v>#N/A</v>
      </c>
      <c r="AS16" s="12" t="e" cm="1">
        <f t="array" ref="AS16">IF(ISNA($D16),$D16,INDEX(Data!$V$3:$AY$38,MATCH($B$1&amp;$A16,Data!$A$3:$A$38&amp;Data!$B$3:$B$38,0),AS$26))</f>
        <v>#N/A</v>
      </c>
      <c r="AT16" s="12" t="e" cm="1">
        <f t="array" ref="AT16">IF(ISNA($D16),$D16,INDEX(Data!$V$3:$AY$38,MATCH($B$1&amp;$A16,Data!$A$3:$A$38&amp;Data!$B$3:$B$38,0),AT$26))</f>
        <v>#N/A</v>
      </c>
      <c r="AU16" s="12" t="e" cm="1">
        <f t="array" ref="AU16">IF(ISNA($D16),$D16,INDEX(Data!$V$3:$AY$38,MATCH($B$1&amp;$A16,Data!$A$3:$A$38&amp;Data!$B$3:$B$38,0),AU$26))</f>
        <v>#N/A</v>
      </c>
      <c r="AV16" s="12" t="e" cm="1">
        <f t="array" ref="AV16">IF(ISNA($D16),$D16,INDEX(Data!$V$3:$AY$38,MATCH($B$1&amp;$A16,Data!$A$3:$A$38&amp;Data!$B$3:$B$38,0),AV$26))</f>
        <v>#N/A</v>
      </c>
      <c r="AW16" s="12" t="e" cm="1">
        <f t="array" ref="AW16">IF(ISNA($D16),$D16,INDEX(Data!$V$3:$AY$38,MATCH($B$1&amp;$A16,Data!$A$3:$A$38&amp;Data!$B$3:$B$38,0),AW$26))</f>
        <v>#N/A</v>
      </c>
      <c r="AX16" s="12" t="e" cm="1">
        <f t="array" ref="AX16">IF(ISNA($D16),$D16,INDEX(Data!$V$3:$AY$38,MATCH($B$1&amp;$A16,Data!$A$3:$A$38&amp;Data!$B$3:$B$38,0),AX$26))</f>
        <v>#N/A</v>
      </c>
      <c r="AY16" s="12" t="e" cm="1">
        <f t="array" ref="AY16">IF(ISNA($D16),$D16,INDEX(Data!$V$3:$AY$38,MATCH($B$1&amp;$A16,Data!$A$3:$A$38&amp;Data!$B$3:$B$38,0),AY$26))</f>
        <v>#N/A</v>
      </c>
      <c r="AZ16" s="12" t="e" cm="1">
        <f t="array" ref="AZ16">IF(ISNA($D16),$D16,INDEX(Data!$V$3:$AY$38,MATCH($B$1&amp;$A16,Data!$A$3:$A$38&amp;Data!$B$3:$B$38,0),AZ$26))</f>
        <v>#N/A</v>
      </c>
      <c r="BA16" s="12" t="e" cm="1">
        <f t="array" ref="BA16">IF(ISNA($D16),$D16,INDEX(Data!$V$3:$AY$38,MATCH($B$1&amp;$A16,Data!$A$3:$A$38&amp;Data!$B$3:$B$38,0),BA$26))</f>
        <v>#N/A</v>
      </c>
      <c r="BB16" s="12" t="e" cm="1">
        <f t="array" ref="BB16">IF(ISNA($D16),$D16,INDEX(Data!$V$3:$AY$38,MATCH($B$1&amp;$A16,Data!$A$3:$A$38&amp;Data!$B$3:$B$38,0),BB$26))</f>
        <v>#N/A</v>
      </c>
      <c r="BC16" s="12" t="e" cm="1">
        <f t="array" ref="BC16">IF(ISNA($D16),$D16,INDEX(Data!$V$3:$AY$38,MATCH($B$1&amp;$A16,Data!$A$3:$A$38&amp;Data!$B$3:$B$38,0),BC$26))</f>
        <v>#N/A</v>
      </c>
      <c r="BD16" s="12" t="e" cm="1">
        <f t="array" ref="BD16">IF(ISNA($D16),$D16,INDEX(Data!$V$3:$AY$38,MATCH($B$1&amp;$A16,Data!$A$3:$A$38&amp;Data!$B$3:$B$38,0),BD$26))</f>
        <v>#N/A</v>
      </c>
      <c r="BE16" s="12" t="e" cm="1">
        <f t="array" ref="BE16">IF(ISNA($D16),$D16,INDEX(Data!$V$3:$AY$38,MATCH($B$1&amp;$A16,Data!$A$3:$A$38&amp;Data!$B$3:$B$38,0),BE$26))</f>
        <v>#N/A</v>
      </c>
      <c r="BF16" s="12" t="e" cm="1">
        <f t="array" ref="BF16">IF(ISNA($D16),$D16,INDEX(Data!$V$3:$AY$38,MATCH($B$1&amp;$A16,Data!$A$3:$A$38&amp;Data!$B$3:$B$38,0),BF$26))</f>
        <v>#N/A</v>
      </c>
    </row>
    <row r="17" spans="1:58" x14ac:dyDescent="0.3">
      <c r="A17">
        <v>5</v>
      </c>
      <c r="B17" t="s">
        <v>13</v>
      </c>
      <c r="C17" cm="1">
        <f t="array" ref="C17">INDEX(Data!$D$3:$D$38,MATCH($B$1&amp;A17,Data!$A$3:$A$38&amp;Data!$B$3:$B$38,0))</f>
        <v>48000</v>
      </c>
      <c r="D17" t="e">
        <f>IFERROR(GETPIVOTDATA(""&amp;$B$12,Control!$A$3,"Month",A17),NA())</f>
        <v>#N/A</v>
      </c>
      <c r="E17" t="str">
        <f t="shared" si="2"/>
        <v>48K</v>
      </c>
      <c r="G17" s="2" cm="1">
        <f t="array" ref="G17">INDEX(Data!$S$3:$S$38,MATCH($B$1&amp;A17,Data!$A$3:$A$38&amp;Data!$B$3:$B$38,0))</f>
        <v>81</v>
      </c>
      <c r="H17" s="2">
        <f t="shared" si="3"/>
        <v>8</v>
      </c>
      <c r="I17" s="2" cm="1">
        <f t="array" ref="I17">INDEX(Data!$T$3:$T$38,MATCH($B$1&amp;A17,Data!$A$3:$A$38&amp;Data!$B$3:$B$38,0))</f>
        <v>54</v>
      </c>
      <c r="J17" s="2">
        <f t="shared" si="3"/>
        <v>8</v>
      </c>
      <c r="K17">
        <f t="shared" si="4"/>
        <v>81</v>
      </c>
      <c r="L17">
        <f t="shared" si="0"/>
        <v>8</v>
      </c>
      <c r="M17">
        <f t="shared" si="0"/>
        <v>54</v>
      </c>
      <c r="N17">
        <f t="shared" si="0"/>
        <v>8</v>
      </c>
      <c r="O17" cm="1">
        <f t="array" ref="O17">INDEX(Data!$U$3:$U$38,MATCH($B$1&amp;A17,Data!$A$3:$A$38&amp;Data!$B$3:$B$38,0))</f>
        <v>1</v>
      </c>
      <c r="P17" t="e">
        <f t="shared" si="5"/>
        <v>#N/A</v>
      </c>
      <c r="R17" s="2" cm="1">
        <f t="array" ref="R17">INDEX(Data!$Q$3:$Q$38,MATCH($B$1&amp;A17,Data!$A$3:$A$38&amp;Data!$B$3:$B$38,0))</f>
        <v>95</v>
      </c>
      <c r="S17" s="2">
        <f t="shared" si="6"/>
        <v>8</v>
      </c>
      <c r="T17" s="2" cm="1">
        <f t="array" ref="T17">INDEX(Data!$R$3:$R$38,MATCH($B$1&amp;A17,Data!$A$3:$A$38&amp;Data!$B$3:$B$38,0))</f>
        <v>70</v>
      </c>
      <c r="U17" t="e">
        <f t="shared" si="7"/>
        <v>#N/A</v>
      </c>
      <c r="W17" cm="1">
        <f t="array" ref="W17">INDEX(Data!$DO$3:$DO$38,MATCH($B$1&amp;A17,Data!$A$3:$A$38&amp;Data!$B$3:$B$38,0))</f>
        <v>4800</v>
      </c>
      <c r="X17" t="e">
        <f t="shared" si="8"/>
        <v>#N/A</v>
      </c>
      <c r="Y17" t="e">
        <f t="shared" si="1"/>
        <v>#N/A</v>
      </c>
      <c r="Z17">
        <f t="shared" si="9"/>
        <v>0</v>
      </c>
      <c r="AB17" s="2">
        <v>1</v>
      </c>
      <c r="AC17" s="12" t="e" cm="1">
        <f t="array" ref="AC17">IF(ISNA($D17),$D17,INDEX(Data!$V$3:$AY$38,MATCH($B$1&amp;$A17,Data!$A$3:$A$38&amp;Data!$B$3:$B$38,0),AC$26))</f>
        <v>#N/A</v>
      </c>
      <c r="AD17" s="12" t="e" cm="1">
        <f t="array" ref="AD17">IF(ISNA($D17),$D17,INDEX(Data!$V$3:$AY$38,MATCH($B$1&amp;$A17,Data!$A$3:$A$38&amp;Data!$B$3:$B$38,0),AD$26))</f>
        <v>#N/A</v>
      </c>
      <c r="AE17" s="12" t="e" cm="1">
        <f t="array" ref="AE17">IF(ISNA($D17),$D17,INDEX(Data!$V$3:$AY$38,MATCH($B$1&amp;$A17,Data!$A$3:$A$38&amp;Data!$B$3:$B$38,0),AE$26))</f>
        <v>#N/A</v>
      </c>
      <c r="AF17" s="12" t="e" cm="1">
        <f t="array" ref="AF17">IF(ISNA($D17),$D17,INDEX(Data!$V$3:$AY$38,MATCH($B$1&amp;$A17,Data!$A$3:$A$38&amp;Data!$B$3:$B$38,0),AF$26))</f>
        <v>#N/A</v>
      </c>
      <c r="AG17" s="12" t="e" cm="1">
        <f t="array" ref="AG17">IF(ISNA($D17),$D17,INDEX(Data!$V$3:$AY$38,MATCH($B$1&amp;$A17,Data!$A$3:$A$38&amp;Data!$B$3:$B$38,0),AG$26))</f>
        <v>#N/A</v>
      </c>
      <c r="AH17" s="12" t="e" cm="1">
        <f t="array" ref="AH17">IF(ISNA($D17),$D17,INDEX(Data!$V$3:$AY$38,MATCH($B$1&amp;$A17,Data!$A$3:$A$38&amp;Data!$B$3:$B$38,0),AH$26))</f>
        <v>#N/A</v>
      </c>
      <c r="AI17" s="12" t="e" cm="1">
        <f t="array" ref="AI17">IF(ISNA($D17),$D17,INDEX(Data!$V$3:$AY$38,MATCH($B$1&amp;$A17,Data!$A$3:$A$38&amp;Data!$B$3:$B$38,0),AI$26))</f>
        <v>#N/A</v>
      </c>
      <c r="AJ17" s="12" t="e" cm="1">
        <f t="array" ref="AJ17">IF(ISNA($D17),$D17,INDEX(Data!$V$3:$AY$38,MATCH($B$1&amp;$A17,Data!$A$3:$A$38&amp;Data!$B$3:$B$38,0),AJ$26))</f>
        <v>#N/A</v>
      </c>
      <c r="AK17" s="12" t="e" cm="1">
        <f t="array" ref="AK17">IF(ISNA($D17),$D17,INDEX(Data!$V$3:$AY$38,MATCH($B$1&amp;$A17,Data!$A$3:$A$38&amp;Data!$B$3:$B$38,0),AK$26))</f>
        <v>#N/A</v>
      </c>
      <c r="AL17" s="12" t="e" cm="1">
        <f t="array" ref="AL17">IF(ISNA($D17),$D17,INDEX(Data!$V$3:$AY$38,MATCH($B$1&amp;$A17,Data!$A$3:$A$38&amp;Data!$B$3:$B$38,0),AL$26))</f>
        <v>#N/A</v>
      </c>
      <c r="AM17" s="12" t="e" cm="1">
        <f t="array" ref="AM17">IF(ISNA($D17),$D17,INDEX(Data!$V$3:$AY$38,MATCH($B$1&amp;$A17,Data!$A$3:$A$38&amp;Data!$B$3:$B$38,0),AM$26))</f>
        <v>#N/A</v>
      </c>
      <c r="AN17" s="12" t="e" cm="1">
        <f t="array" ref="AN17">IF(ISNA($D17),$D17,INDEX(Data!$V$3:$AY$38,MATCH($B$1&amp;$A17,Data!$A$3:$A$38&amp;Data!$B$3:$B$38,0),AN$26))</f>
        <v>#N/A</v>
      </c>
      <c r="AO17" s="12" t="e" cm="1">
        <f t="array" ref="AO17">IF(ISNA($D17),$D17,INDEX(Data!$V$3:$AY$38,MATCH($B$1&amp;$A17,Data!$A$3:$A$38&amp;Data!$B$3:$B$38,0),AO$26))</f>
        <v>#N/A</v>
      </c>
      <c r="AP17" s="12" t="e" cm="1">
        <f t="array" ref="AP17">IF(ISNA($D17),$D17,INDEX(Data!$V$3:$AY$38,MATCH($B$1&amp;$A17,Data!$A$3:$A$38&amp;Data!$B$3:$B$38,0),AP$26))</f>
        <v>#N/A</v>
      </c>
      <c r="AQ17" s="12" t="e" cm="1">
        <f t="array" ref="AQ17">IF(ISNA($D17),$D17,INDEX(Data!$V$3:$AY$38,MATCH($B$1&amp;$A17,Data!$A$3:$A$38&amp;Data!$B$3:$B$38,0),AQ$26))</f>
        <v>#N/A</v>
      </c>
      <c r="AR17" s="12" t="e" cm="1">
        <f t="array" ref="AR17">IF(ISNA($D17),$D17,INDEX(Data!$V$3:$AY$38,MATCH($B$1&amp;$A17,Data!$A$3:$A$38&amp;Data!$B$3:$B$38,0),AR$26))</f>
        <v>#N/A</v>
      </c>
      <c r="AS17" s="12" t="e" cm="1">
        <f t="array" ref="AS17">IF(ISNA($D17),$D17,INDEX(Data!$V$3:$AY$38,MATCH($B$1&amp;$A17,Data!$A$3:$A$38&amp;Data!$B$3:$B$38,0),AS$26))</f>
        <v>#N/A</v>
      </c>
      <c r="AT17" s="12" t="e" cm="1">
        <f t="array" ref="AT17">IF(ISNA($D17),$D17,INDEX(Data!$V$3:$AY$38,MATCH($B$1&amp;$A17,Data!$A$3:$A$38&amp;Data!$B$3:$B$38,0),AT$26))</f>
        <v>#N/A</v>
      </c>
      <c r="AU17" s="12" t="e" cm="1">
        <f t="array" ref="AU17">IF(ISNA($D17),$D17,INDEX(Data!$V$3:$AY$38,MATCH($B$1&amp;$A17,Data!$A$3:$A$38&amp;Data!$B$3:$B$38,0),AU$26))</f>
        <v>#N/A</v>
      </c>
      <c r="AV17" s="12" t="e" cm="1">
        <f t="array" ref="AV17">IF(ISNA($D17),$D17,INDEX(Data!$V$3:$AY$38,MATCH($B$1&amp;$A17,Data!$A$3:$A$38&amp;Data!$B$3:$B$38,0),AV$26))</f>
        <v>#N/A</v>
      </c>
      <c r="AW17" s="12" t="e" cm="1">
        <f t="array" ref="AW17">IF(ISNA($D17),$D17,INDEX(Data!$V$3:$AY$38,MATCH($B$1&amp;$A17,Data!$A$3:$A$38&amp;Data!$B$3:$B$38,0),AW$26))</f>
        <v>#N/A</v>
      </c>
      <c r="AX17" s="12" t="e" cm="1">
        <f t="array" ref="AX17">IF(ISNA($D17),$D17,INDEX(Data!$V$3:$AY$38,MATCH($B$1&amp;$A17,Data!$A$3:$A$38&amp;Data!$B$3:$B$38,0),AX$26))</f>
        <v>#N/A</v>
      </c>
      <c r="AY17" s="12" t="e" cm="1">
        <f t="array" ref="AY17">IF(ISNA($D17),$D17,INDEX(Data!$V$3:$AY$38,MATCH($B$1&amp;$A17,Data!$A$3:$A$38&amp;Data!$B$3:$B$38,0),AY$26))</f>
        <v>#N/A</v>
      </c>
      <c r="AZ17" s="12" t="e" cm="1">
        <f t="array" ref="AZ17">IF(ISNA($D17),$D17,INDEX(Data!$V$3:$AY$38,MATCH($B$1&amp;$A17,Data!$A$3:$A$38&amp;Data!$B$3:$B$38,0),AZ$26))</f>
        <v>#N/A</v>
      </c>
      <c r="BA17" s="12" t="e" cm="1">
        <f t="array" ref="BA17">IF(ISNA($D17),$D17,INDEX(Data!$V$3:$AY$38,MATCH($B$1&amp;$A17,Data!$A$3:$A$38&amp;Data!$B$3:$B$38,0),BA$26))</f>
        <v>#N/A</v>
      </c>
      <c r="BB17" s="12" t="e" cm="1">
        <f t="array" ref="BB17">IF(ISNA($D17),$D17,INDEX(Data!$V$3:$AY$38,MATCH($B$1&amp;$A17,Data!$A$3:$A$38&amp;Data!$B$3:$B$38,0),BB$26))</f>
        <v>#N/A</v>
      </c>
      <c r="BC17" s="12" t="e" cm="1">
        <f t="array" ref="BC17">IF(ISNA($D17),$D17,INDEX(Data!$V$3:$AY$38,MATCH($B$1&amp;$A17,Data!$A$3:$A$38&amp;Data!$B$3:$B$38,0),BC$26))</f>
        <v>#N/A</v>
      </c>
      <c r="BD17" s="12" t="e" cm="1">
        <f t="array" ref="BD17">IF(ISNA($D17),$D17,INDEX(Data!$V$3:$AY$38,MATCH($B$1&amp;$A17,Data!$A$3:$A$38&amp;Data!$B$3:$B$38,0),BD$26))</f>
        <v>#N/A</v>
      </c>
      <c r="BE17" s="12" t="e" cm="1">
        <f t="array" ref="BE17">IF(ISNA($D17),$D17,INDEX(Data!$V$3:$AY$38,MATCH($B$1&amp;$A17,Data!$A$3:$A$38&amp;Data!$B$3:$B$38,0),BE$26))</f>
        <v>#N/A</v>
      </c>
      <c r="BF17" s="12" t="e" cm="1">
        <f t="array" ref="BF17">IF(ISNA($D17),$D17,INDEX(Data!$V$3:$AY$38,MATCH($B$1&amp;$A17,Data!$A$3:$A$38&amp;Data!$B$3:$B$38,0),BF$26))</f>
        <v>#N/A</v>
      </c>
    </row>
    <row r="18" spans="1:58" x14ac:dyDescent="0.3">
      <c r="A18">
        <v>6</v>
      </c>
      <c r="B18" t="s">
        <v>18</v>
      </c>
      <c r="C18" cm="1">
        <f t="array" ref="C18">INDEX(Data!$D$3:$D$38,MATCH($B$1&amp;A18,Data!$A$3:$A$38&amp;Data!$B$3:$B$38,0))</f>
        <v>49000</v>
      </c>
      <c r="D18" t="e">
        <f>IFERROR(GETPIVOTDATA(""&amp;$B$12,Control!$A$3,"Month",A18),NA())</f>
        <v>#N/A</v>
      </c>
      <c r="E18" t="str">
        <f t="shared" si="2"/>
        <v>49K</v>
      </c>
      <c r="G18" s="2" cm="1">
        <f t="array" ref="G18">INDEX(Data!$S$3:$S$38,MATCH($B$1&amp;A18,Data!$A$3:$A$38&amp;Data!$B$3:$B$38,0))</f>
        <v>25</v>
      </c>
      <c r="H18" s="2">
        <f t="shared" si="3"/>
        <v>8</v>
      </c>
      <c r="I18" s="2" cm="1">
        <f t="array" ref="I18">INDEX(Data!$T$3:$T$38,MATCH($B$1&amp;A18,Data!$A$3:$A$38&amp;Data!$B$3:$B$38,0))</f>
        <v>57</v>
      </c>
      <c r="J18" s="2">
        <f t="shared" si="3"/>
        <v>8</v>
      </c>
      <c r="K18">
        <f t="shared" si="4"/>
        <v>25</v>
      </c>
      <c r="L18">
        <f t="shared" si="0"/>
        <v>8</v>
      </c>
      <c r="M18">
        <f t="shared" si="0"/>
        <v>57</v>
      </c>
      <c r="N18">
        <f t="shared" si="0"/>
        <v>8</v>
      </c>
      <c r="O18" cm="1">
        <f t="array" ref="O18">INDEX(Data!$U$3:$U$38,MATCH($B$1&amp;A18,Data!$A$3:$A$38&amp;Data!$B$3:$B$38,0))</f>
        <v>1</v>
      </c>
      <c r="P18" t="e">
        <f t="shared" si="5"/>
        <v>#N/A</v>
      </c>
      <c r="R18" s="2" cm="1">
        <f t="array" ref="R18">INDEX(Data!$Q$3:$Q$38,MATCH($B$1&amp;A18,Data!$A$3:$A$38&amp;Data!$B$3:$B$38,0))</f>
        <v>67</v>
      </c>
      <c r="S18" s="2">
        <f t="shared" si="6"/>
        <v>8</v>
      </c>
      <c r="T18" s="2" cm="1">
        <f t="array" ref="T18">INDEX(Data!$R$3:$R$38,MATCH($B$1&amp;A18,Data!$A$3:$A$38&amp;Data!$B$3:$B$38,0))</f>
        <v>11</v>
      </c>
      <c r="U18" t="e">
        <f t="shared" si="7"/>
        <v>#N/A</v>
      </c>
      <c r="W18" cm="1">
        <f t="array" ref="W18">INDEX(Data!$DO$3:$DO$38,MATCH($B$1&amp;A18,Data!$A$3:$A$38&amp;Data!$B$3:$B$38,0))</f>
        <v>4900</v>
      </c>
      <c r="X18" t="e">
        <f t="shared" si="8"/>
        <v>#N/A</v>
      </c>
      <c r="Y18" t="e">
        <f t="shared" si="1"/>
        <v>#N/A</v>
      </c>
      <c r="Z18">
        <f t="shared" si="9"/>
        <v>0</v>
      </c>
      <c r="AB18" s="2">
        <v>1</v>
      </c>
      <c r="AC18" s="12" t="e" cm="1">
        <f t="array" ref="AC18">IF(ISNA($D18),$D18,INDEX(Data!$V$3:$AY$38,MATCH($B$1&amp;$A18,Data!$A$3:$A$38&amp;Data!$B$3:$B$38,0),AC$26))</f>
        <v>#N/A</v>
      </c>
      <c r="AD18" s="12" t="e" cm="1">
        <f t="array" ref="AD18">IF(ISNA($D18),$D18,INDEX(Data!$V$3:$AY$38,MATCH($B$1&amp;$A18,Data!$A$3:$A$38&amp;Data!$B$3:$B$38,0),AD$26))</f>
        <v>#N/A</v>
      </c>
      <c r="AE18" s="12" t="e" cm="1">
        <f t="array" ref="AE18">IF(ISNA($D18),$D18,INDEX(Data!$V$3:$AY$38,MATCH($B$1&amp;$A18,Data!$A$3:$A$38&amp;Data!$B$3:$B$38,0),AE$26))</f>
        <v>#N/A</v>
      </c>
      <c r="AF18" s="12" t="e" cm="1">
        <f t="array" ref="AF18">IF(ISNA($D18),$D18,INDEX(Data!$V$3:$AY$38,MATCH($B$1&amp;$A18,Data!$A$3:$A$38&amp;Data!$B$3:$B$38,0),AF$26))</f>
        <v>#N/A</v>
      </c>
      <c r="AG18" s="12" t="e" cm="1">
        <f t="array" ref="AG18">IF(ISNA($D18),$D18,INDEX(Data!$V$3:$AY$38,MATCH($B$1&amp;$A18,Data!$A$3:$A$38&amp;Data!$B$3:$B$38,0),AG$26))</f>
        <v>#N/A</v>
      </c>
      <c r="AH18" s="12" t="e" cm="1">
        <f t="array" ref="AH18">IF(ISNA($D18),$D18,INDEX(Data!$V$3:$AY$38,MATCH($B$1&amp;$A18,Data!$A$3:$A$38&amp;Data!$B$3:$B$38,0),AH$26))</f>
        <v>#N/A</v>
      </c>
      <c r="AI18" s="12" t="e" cm="1">
        <f t="array" ref="AI18">IF(ISNA($D18),$D18,INDEX(Data!$V$3:$AY$38,MATCH($B$1&amp;$A18,Data!$A$3:$A$38&amp;Data!$B$3:$B$38,0),AI$26))</f>
        <v>#N/A</v>
      </c>
      <c r="AJ18" s="12" t="e" cm="1">
        <f t="array" ref="AJ18">IF(ISNA($D18),$D18,INDEX(Data!$V$3:$AY$38,MATCH($B$1&amp;$A18,Data!$A$3:$A$38&amp;Data!$B$3:$B$38,0),AJ$26))</f>
        <v>#N/A</v>
      </c>
      <c r="AK18" s="12" t="e" cm="1">
        <f t="array" ref="AK18">IF(ISNA($D18),$D18,INDEX(Data!$V$3:$AY$38,MATCH($B$1&amp;$A18,Data!$A$3:$A$38&amp;Data!$B$3:$B$38,0),AK$26))</f>
        <v>#N/A</v>
      </c>
      <c r="AL18" s="12" t="e" cm="1">
        <f t="array" ref="AL18">IF(ISNA($D18),$D18,INDEX(Data!$V$3:$AY$38,MATCH($B$1&amp;$A18,Data!$A$3:$A$38&amp;Data!$B$3:$B$38,0),AL$26))</f>
        <v>#N/A</v>
      </c>
      <c r="AM18" s="12" t="e" cm="1">
        <f t="array" ref="AM18">IF(ISNA($D18),$D18,INDEX(Data!$V$3:$AY$38,MATCH($B$1&amp;$A18,Data!$A$3:$A$38&amp;Data!$B$3:$B$38,0),AM$26))</f>
        <v>#N/A</v>
      </c>
      <c r="AN18" s="12" t="e" cm="1">
        <f t="array" ref="AN18">IF(ISNA($D18),$D18,INDEX(Data!$V$3:$AY$38,MATCH($B$1&amp;$A18,Data!$A$3:$A$38&amp;Data!$B$3:$B$38,0),AN$26))</f>
        <v>#N/A</v>
      </c>
      <c r="AO18" s="12" t="e" cm="1">
        <f t="array" ref="AO18">IF(ISNA($D18),$D18,INDEX(Data!$V$3:$AY$38,MATCH($B$1&amp;$A18,Data!$A$3:$A$38&amp;Data!$B$3:$B$38,0),AO$26))</f>
        <v>#N/A</v>
      </c>
      <c r="AP18" s="12" t="e" cm="1">
        <f t="array" ref="AP18">IF(ISNA($D18),$D18,INDEX(Data!$V$3:$AY$38,MATCH($B$1&amp;$A18,Data!$A$3:$A$38&amp;Data!$B$3:$B$38,0),AP$26))</f>
        <v>#N/A</v>
      </c>
      <c r="AQ18" s="12" t="e" cm="1">
        <f t="array" ref="AQ18">IF(ISNA($D18),$D18,INDEX(Data!$V$3:$AY$38,MATCH($B$1&amp;$A18,Data!$A$3:$A$38&amp;Data!$B$3:$B$38,0),AQ$26))</f>
        <v>#N/A</v>
      </c>
      <c r="AR18" s="12" t="e" cm="1">
        <f t="array" ref="AR18">IF(ISNA($D18),$D18,INDEX(Data!$V$3:$AY$38,MATCH($B$1&amp;$A18,Data!$A$3:$A$38&amp;Data!$B$3:$B$38,0),AR$26))</f>
        <v>#N/A</v>
      </c>
      <c r="AS18" s="12" t="e" cm="1">
        <f t="array" ref="AS18">IF(ISNA($D18),$D18,INDEX(Data!$V$3:$AY$38,MATCH($B$1&amp;$A18,Data!$A$3:$A$38&amp;Data!$B$3:$B$38,0),AS$26))</f>
        <v>#N/A</v>
      </c>
      <c r="AT18" s="12" t="e" cm="1">
        <f t="array" ref="AT18">IF(ISNA($D18),$D18,INDEX(Data!$V$3:$AY$38,MATCH($B$1&amp;$A18,Data!$A$3:$A$38&amp;Data!$B$3:$B$38,0),AT$26))</f>
        <v>#N/A</v>
      </c>
      <c r="AU18" s="12" t="e" cm="1">
        <f t="array" ref="AU18">IF(ISNA($D18),$D18,INDEX(Data!$V$3:$AY$38,MATCH($B$1&amp;$A18,Data!$A$3:$A$38&amp;Data!$B$3:$B$38,0),AU$26))</f>
        <v>#N/A</v>
      </c>
      <c r="AV18" s="12" t="e" cm="1">
        <f t="array" ref="AV18">IF(ISNA($D18),$D18,INDEX(Data!$V$3:$AY$38,MATCH($B$1&amp;$A18,Data!$A$3:$A$38&amp;Data!$B$3:$B$38,0),AV$26))</f>
        <v>#N/A</v>
      </c>
      <c r="AW18" s="12" t="e" cm="1">
        <f t="array" ref="AW18">IF(ISNA($D18),$D18,INDEX(Data!$V$3:$AY$38,MATCH($B$1&amp;$A18,Data!$A$3:$A$38&amp;Data!$B$3:$B$38,0),AW$26))</f>
        <v>#N/A</v>
      </c>
      <c r="AX18" s="12" t="e" cm="1">
        <f t="array" ref="AX18">IF(ISNA($D18),$D18,INDEX(Data!$V$3:$AY$38,MATCH($B$1&amp;$A18,Data!$A$3:$A$38&amp;Data!$B$3:$B$38,0),AX$26))</f>
        <v>#N/A</v>
      </c>
      <c r="AY18" s="12" t="e" cm="1">
        <f t="array" ref="AY18">IF(ISNA($D18),$D18,INDEX(Data!$V$3:$AY$38,MATCH($B$1&amp;$A18,Data!$A$3:$A$38&amp;Data!$B$3:$B$38,0),AY$26))</f>
        <v>#N/A</v>
      </c>
      <c r="AZ18" s="12" t="e" cm="1">
        <f t="array" ref="AZ18">IF(ISNA($D18),$D18,INDEX(Data!$V$3:$AY$38,MATCH($B$1&amp;$A18,Data!$A$3:$A$38&amp;Data!$B$3:$B$38,0),AZ$26))</f>
        <v>#N/A</v>
      </c>
      <c r="BA18" s="12" t="e" cm="1">
        <f t="array" ref="BA18">IF(ISNA($D18),$D18,INDEX(Data!$V$3:$AY$38,MATCH($B$1&amp;$A18,Data!$A$3:$A$38&amp;Data!$B$3:$B$38,0),BA$26))</f>
        <v>#N/A</v>
      </c>
      <c r="BB18" s="12" t="e" cm="1">
        <f t="array" ref="BB18">IF(ISNA($D18),$D18,INDEX(Data!$V$3:$AY$38,MATCH($B$1&amp;$A18,Data!$A$3:$A$38&amp;Data!$B$3:$B$38,0),BB$26))</f>
        <v>#N/A</v>
      </c>
      <c r="BC18" s="12" t="e" cm="1">
        <f t="array" ref="BC18">IF(ISNA($D18),$D18,INDEX(Data!$V$3:$AY$38,MATCH($B$1&amp;$A18,Data!$A$3:$A$38&amp;Data!$B$3:$B$38,0),BC$26))</f>
        <v>#N/A</v>
      </c>
      <c r="BD18" s="12" t="e" cm="1">
        <f t="array" ref="BD18">IF(ISNA($D18),$D18,INDEX(Data!$V$3:$AY$38,MATCH($B$1&amp;$A18,Data!$A$3:$A$38&amp;Data!$B$3:$B$38,0),BD$26))</f>
        <v>#N/A</v>
      </c>
      <c r="BE18" s="12" t="e" cm="1">
        <f t="array" ref="BE18">IF(ISNA($D18),$D18,INDEX(Data!$V$3:$AY$38,MATCH($B$1&amp;$A18,Data!$A$3:$A$38&amp;Data!$B$3:$B$38,0),BE$26))</f>
        <v>#N/A</v>
      </c>
      <c r="BF18" s="12" t="e" cm="1">
        <f t="array" ref="BF18">IF(ISNA($D18),$D18,INDEX(Data!$V$3:$AY$38,MATCH($B$1&amp;$A18,Data!$A$3:$A$38&amp;Data!$B$3:$B$38,0),BF$26))</f>
        <v>#N/A</v>
      </c>
    </row>
    <row r="19" spans="1:58" x14ac:dyDescent="0.3">
      <c r="A19">
        <v>7</v>
      </c>
      <c r="B19" t="s">
        <v>19</v>
      </c>
      <c r="C19" cm="1">
        <f t="array" ref="C19">INDEX(Data!$D$3:$D$38,MATCH($B$1&amp;A19,Data!$A$3:$A$38&amp;Data!$B$3:$B$38,0))</f>
        <v>88000</v>
      </c>
      <c r="D19" t="e">
        <f>IFERROR(GETPIVOTDATA(""&amp;$B$12,Control!$A$3,"Month",A19),NA())</f>
        <v>#N/A</v>
      </c>
      <c r="E19" t="str">
        <f t="shared" si="2"/>
        <v>88K</v>
      </c>
      <c r="G19" s="2" cm="1">
        <f t="array" ref="G19">INDEX(Data!$S$3:$S$38,MATCH($B$1&amp;A19,Data!$A$3:$A$38&amp;Data!$B$3:$B$38,0))</f>
        <v>49</v>
      </c>
      <c r="H19" s="2">
        <f t="shared" si="3"/>
        <v>8</v>
      </c>
      <c r="I19" s="2" cm="1">
        <f t="array" ref="I19">INDEX(Data!$T$3:$T$38,MATCH($B$1&amp;A19,Data!$A$3:$A$38&amp;Data!$B$3:$B$38,0))</f>
        <v>78</v>
      </c>
      <c r="J19" s="2">
        <f t="shared" si="3"/>
        <v>8</v>
      </c>
      <c r="K19" t="e">
        <f t="shared" si="4"/>
        <v>#N/A</v>
      </c>
      <c r="L19" t="e">
        <f t="shared" si="0"/>
        <v>#N/A</v>
      </c>
      <c r="M19" t="e">
        <f t="shared" si="0"/>
        <v>#N/A</v>
      </c>
      <c r="N19" t="e">
        <f t="shared" si="0"/>
        <v>#N/A</v>
      </c>
      <c r="O19" cm="1">
        <f t="array" ref="O19">INDEX(Data!$U$3:$U$38,MATCH($B$1&amp;A19,Data!$A$3:$A$38&amp;Data!$B$3:$B$38,0))</f>
        <v>0</v>
      </c>
      <c r="P19" t="e">
        <f t="shared" si="5"/>
        <v>#N/A</v>
      </c>
      <c r="R19" s="2" cm="1">
        <f t="array" ref="R19">INDEX(Data!$Q$3:$Q$38,MATCH($B$1&amp;A19,Data!$A$3:$A$38&amp;Data!$B$3:$B$38,0))</f>
        <v>36</v>
      </c>
      <c r="S19" s="2">
        <f t="shared" si="6"/>
        <v>8</v>
      </c>
      <c r="T19" s="2" cm="1">
        <f t="array" ref="T19">INDEX(Data!$R$3:$R$38,MATCH($B$1&amp;A19,Data!$A$3:$A$38&amp;Data!$B$3:$B$38,0))</f>
        <v>36</v>
      </c>
      <c r="U19" t="e">
        <f t="shared" si="7"/>
        <v>#N/A</v>
      </c>
      <c r="W19" cm="1">
        <f t="array" ref="W19">INDEX(Data!$DO$3:$DO$38,MATCH($B$1&amp;A19,Data!$A$3:$A$38&amp;Data!$B$3:$B$38,0))</f>
        <v>8800</v>
      </c>
      <c r="X19">
        <f t="shared" si="8"/>
        <v>8800</v>
      </c>
      <c r="Y19">
        <f t="shared" si="1"/>
        <v>0</v>
      </c>
      <c r="Z19">
        <f t="shared" si="9"/>
        <v>0</v>
      </c>
      <c r="AB19" s="2">
        <v>1</v>
      </c>
      <c r="AC19" s="12" t="e" cm="1">
        <f t="array" ref="AC19">IF(ISNA($D19),$D19,INDEX(Data!$V$3:$AY$38,MATCH($B$1&amp;$A19,Data!$A$3:$A$38&amp;Data!$B$3:$B$38,0),AC$26))</f>
        <v>#N/A</v>
      </c>
      <c r="AD19" s="12" t="e" cm="1">
        <f t="array" ref="AD19">IF(ISNA($D19),$D19,INDEX(Data!$V$3:$AY$38,MATCH($B$1&amp;$A19,Data!$A$3:$A$38&amp;Data!$B$3:$B$38,0),AD$26))</f>
        <v>#N/A</v>
      </c>
      <c r="AE19" s="12" t="e" cm="1">
        <f t="array" ref="AE19">IF(ISNA($D19),$D19,INDEX(Data!$V$3:$AY$38,MATCH($B$1&amp;$A19,Data!$A$3:$A$38&amp;Data!$B$3:$B$38,0),AE$26))</f>
        <v>#N/A</v>
      </c>
      <c r="AF19" s="12" t="e" cm="1">
        <f t="array" ref="AF19">IF(ISNA($D19),$D19,INDEX(Data!$V$3:$AY$38,MATCH($B$1&amp;$A19,Data!$A$3:$A$38&amp;Data!$B$3:$B$38,0),AF$26))</f>
        <v>#N/A</v>
      </c>
      <c r="AG19" s="12" t="e" cm="1">
        <f t="array" ref="AG19">IF(ISNA($D19),$D19,INDEX(Data!$V$3:$AY$38,MATCH($B$1&amp;$A19,Data!$A$3:$A$38&amp;Data!$B$3:$B$38,0),AG$26))</f>
        <v>#N/A</v>
      </c>
      <c r="AH19" s="12" t="e" cm="1">
        <f t="array" ref="AH19">IF(ISNA($D19),$D19,INDEX(Data!$V$3:$AY$38,MATCH($B$1&amp;$A19,Data!$A$3:$A$38&amp;Data!$B$3:$B$38,0),AH$26))</f>
        <v>#N/A</v>
      </c>
      <c r="AI19" s="12" t="e" cm="1">
        <f t="array" ref="AI19">IF(ISNA($D19),$D19,INDEX(Data!$V$3:$AY$38,MATCH($B$1&amp;$A19,Data!$A$3:$A$38&amp;Data!$B$3:$B$38,0),AI$26))</f>
        <v>#N/A</v>
      </c>
      <c r="AJ19" s="12" t="e" cm="1">
        <f t="array" ref="AJ19">IF(ISNA($D19),$D19,INDEX(Data!$V$3:$AY$38,MATCH($B$1&amp;$A19,Data!$A$3:$A$38&amp;Data!$B$3:$B$38,0),AJ$26))</f>
        <v>#N/A</v>
      </c>
      <c r="AK19" s="12" t="e" cm="1">
        <f t="array" ref="AK19">IF(ISNA($D19),$D19,INDEX(Data!$V$3:$AY$38,MATCH($B$1&amp;$A19,Data!$A$3:$A$38&amp;Data!$B$3:$B$38,0),AK$26))</f>
        <v>#N/A</v>
      </c>
      <c r="AL19" s="12" t="e" cm="1">
        <f t="array" ref="AL19">IF(ISNA($D19),$D19,INDEX(Data!$V$3:$AY$38,MATCH($B$1&amp;$A19,Data!$A$3:$A$38&amp;Data!$B$3:$B$38,0),AL$26))</f>
        <v>#N/A</v>
      </c>
      <c r="AM19" s="12" t="e" cm="1">
        <f t="array" ref="AM19">IF(ISNA($D19),$D19,INDEX(Data!$V$3:$AY$38,MATCH($B$1&amp;$A19,Data!$A$3:$A$38&amp;Data!$B$3:$B$38,0),AM$26))</f>
        <v>#N/A</v>
      </c>
      <c r="AN19" s="12" t="e" cm="1">
        <f t="array" ref="AN19">IF(ISNA($D19),$D19,INDEX(Data!$V$3:$AY$38,MATCH($B$1&amp;$A19,Data!$A$3:$A$38&amp;Data!$B$3:$B$38,0),AN$26))</f>
        <v>#N/A</v>
      </c>
      <c r="AO19" s="12" t="e" cm="1">
        <f t="array" ref="AO19">IF(ISNA($D19),$D19,INDEX(Data!$V$3:$AY$38,MATCH($B$1&amp;$A19,Data!$A$3:$A$38&amp;Data!$B$3:$B$38,0),AO$26))</f>
        <v>#N/A</v>
      </c>
      <c r="AP19" s="12" t="e" cm="1">
        <f t="array" ref="AP19">IF(ISNA($D19),$D19,INDEX(Data!$V$3:$AY$38,MATCH($B$1&amp;$A19,Data!$A$3:$A$38&amp;Data!$B$3:$B$38,0),AP$26))</f>
        <v>#N/A</v>
      </c>
      <c r="AQ19" s="12" t="e" cm="1">
        <f t="array" ref="AQ19">IF(ISNA($D19),$D19,INDEX(Data!$V$3:$AY$38,MATCH($B$1&amp;$A19,Data!$A$3:$A$38&amp;Data!$B$3:$B$38,0),AQ$26))</f>
        <v>#N/A</v>
      </c>
      <c r="AR19" s="12" t="e" cm="1">
        <f t="array" ref="AR19">IF(ISNA($D19),$D19,INDEX(Data!$V$3:$AY$38,MATCH($B$1&amp;$A19,Data!$A$3:$A$38&amp;Data!$B$3:$B$38,0),AR$26))</f>
        <v>#N/A</v>
      </c>
      <c r="AS19" s="12" t="e" cm="1">
        <f t="array" ref="AS19">IF(ISNA($D19),$D19,INDEX(Data!$V$3:$AY$38,MATCH($B$1&amp;$A19,Data!$A$3:$A$38&amp;Data!$B$3:$B$38,0),AS$26))</f>
        <v>#N/A</v>
      </c>
      <c r="AT19" s="12" t="e" cm="1">
        <f t="array" ref="AT19">IF(ISNA($D19),$D19,INDEX(Data!$V$3:$AY$38,MATCH($B$1&amp;$A19,Data!$A$3:$A$38&amp;Data!$B$3:$B$38,0),AT$26))</f>
        <v>#N/A</v>
      </c>
      <c r="AU19" s="12" t="e" cm="1">
        <f t="array" ref="AU19">IF(ISNA($D19),$D19,INDEX(Data!$V$3:$AY$38,MATCH($B$1&amp;$A19,Data!$A$3:$A$38&amp;Data!$B$3:$B$38,0),AU$26))</f>
        <v>#N/A</v>
      </c>
      <c r="AV19" s="12" t="e" cm="1">
        <f t="array" ref="AV19">IF(ISNA($D19),$D19,INDEX(Data!$V$3:$AY$38,MATCH($B$1&amp;$A19,Data!$A$3:$A$38&amp;Data!$B$3:$B$38,0),AV$26))</f>
        <v>#N/A</v>
      </c>
      <c r="AW19" s="12" t="e" cm="1">
        <f t="array" ref="AW19">IF(ISNA($D19),$D19,INDEX(Data!$V$3:$AY$38,MATCH($B$1&amp;$A19,Data!$A$3:$A$38&amp;Data!$B$3:$B$38,0),AW$26))</f>
        <v>#N/A</v>
      </c>
      <c r="AX19" s="12" t="e" cm="1">
        <f t="array" ref="AX19">IF(ISNA($D19),$D19,INDEX(Data!$V$3:$AY$38,MATCH($B$1&amp;$A19,Data!$A$3:$A$38&amp;Data!$B$3:$B$38,0),AX$26))</f>
        <v>#N/A</v>
      </c>
      <c r="AY19" s="12" t="e" cm="1">
        <f t="array" ref="AY19">IF(ISNA($D19),$D19,INDEX(Data!$V$3:$AY$38,MATCH($B$1&amp;$A19,Data!$A$3:$A$38&amp;Data!$B$3:$B$38,0),AY$26))</f>
        <v>#N/A</v>
      </c>
      <c r="AZ19" s="12" t="e" cm="1">
        <f t="array" ref="AZ19">IF(ISNA($D19),$D19,INDEX(Data!$V$3:$AY$38,MATCH($B$1&amp;$A19,Data!$A$3:$A$38&amp;Data!$B$3:$B$38,0),AZ$26))</f>
        <v>#N/A</v>
      </c>
      <c r="BA19" s="12" t="e" cm="1">
        <f t="array" ref="BA19">IF(ISNA($D19),$D19,INDEX(Data!$V$3:$AY$38,MATCH($B$1&amp;$A19,Data!$A$3:$A$38&amp;Data!$B$3:$B$38,0),BA$26))</f>
        <v>#N/A</v>
      </c>
      <c r="BB19" s="12" t="e" cm="1">
        <f t="array" ref="BB19">IF(ISNA($D19),$D19,INDEX(Data!$V$3:$AY$38,MATCH($B$1&amp;$A19,Data!$A$3:$A$38&amp;Data!$B$3:$B$38,0),BB$26))</f>
        <v>#N/A</v>
      </c>
      <c r="BC19" s="12" t="e" cm="1">
        <f t="array" ref="BC19">IF(ISNA($D19),$D19,INDEX(Data!$V$3:$AY$38,MATCH($B$1&amp;$A19,Data!$A$3:$A$38&amp;Data!$B$3:$B$38,0),BC$26))</f>
        <v>#N/A</v>
      </c>
      <c r="BD19" s="12" t="e" cm="1">
        <f t="array" ref="BD19">IF(ISNA($D19),$D19,INDEX(Data!$V$3:$AY$38,MATCH($B$1&amp;$A19,Data!$A$3:$A$38&amp;Data!$B$3:$B$38,0),BD$26))</f>
        <v>#N/A</v>
      </c>
      <c r="BE19" s="12" t="e" cm="1">
        <f t="array" ref="BE19">IF(ISNA($D19),$D19,INDEX(Data!$V$3:$AY$38,MATCH($B$1&amp;$A19,Data!$A$3:$A$38&amp;Data!$B$3:$B$38,0),BE$26))</f>
        <v>#N/A</v>
      </c>
      <c r="BF19" s="12" t="e" cm="1">
        <f t="array" ref="BF19">IF(ISNA($D19),$D19,INDEX(Data!$V$3:$AY$38,MATCH($B$1&amp;$A19,Data!$A$3:$A$38&amp;Data!$B$3:$B$38,0),BF$26))</f>
        <v>#N/A</v>
      </c>
    </row>
    <row r="20" spans="1:58" x14ac:dyDescent="0.3">
      <c r="A20">
        <v>8</v>
      </c>
      <c r="B20" t="s">
        <v>20</v>
      </c>
      <c r="C20" cm="1">
        <f t="array" ref="C20">INDEX(Data!$D$3:$D$38,MATCH($B$1&amp;A20,Data!$A$3:$A$38&amp;Data!$B$3:$B$38,0))</f>
        <v>95000</v>
      </c>
      <c r="D20">
        <f>IFERROR(GETPIVOTDATA(""&amp;$B$12,Control!$A$3,"Month",A20),NA())</f>
        <v>95000</v>
      </c>
      <c r="E20" t="str">
        <f t="shared" si="2"/>
        <v>95K</v>
      </c>
      <c r="G20" s="2" cm="1">
        <f t="array" ref="G20">INDEX(Data!$S$3:$S$38,MATCH($B$1&amp;A20,Data!$A$3:$A$38&amp;Data!$B$3:$B$38,0))</f>
        <v>60</v>
      </c>
      <c r="H20" s="2">
        <f t="shared" si="3"/>
        <v>8</v>
      </c>
      <c r="I20" s="2" cm="1">
        <f t="array" ref="I20">INDEX(Data!$T$3:$T$38,MATCH($B$1&amp;A20,Data!$A$3:$A$38&amp;Data!$B$3:$B$38,0))</f>
        <v>26</v>
      </c>
      <c r="J20" s="2">
        <f t="shared" si="3"/>
        <v>8</v>
      </c>
      <c r="K20" t="e">
        <f t="shared" si="4"/>
        <v>#N/A</v>
      </c>
      <c r="L20" t="e">
        <f t="shared" si="0"/>
        <v>#N/A</v>
      </c>
      <c r="M20" t="e">
        <f t="shared" si="0"/>
        <v>#N/A</v>
      </c>
      <c r="N20" t="e">
        <f t="shared" si="0"/>
        <v>#N/A</v>
      </c>
      <c r="O20" cm="1">
        <f t="array" ref="O20">INDEX(Data!$U$3:$U$38,MATCH($B$1&amp;A20,Data!$A$3:$A$38&amp;Data!$B$3:$B$38,0))</f>
        <v>0</v>
      </c>
      <c r="P20">
        <f t="shared" si="5"/>
        <v>102</v>
      </c>
      <c r="R20" s="2" cm="1">
        <f t="array" ref="R20">INDEX(Data!$Q$3:$Q$38,MATCH($B$1&amp;A20,Data!$A$3:$A$38&amp;Data!$B$3:$B$38,0))</f>
        <v>83</v>
      </c>
      <c r="S20" s="2">
        <f t="shared" si="6"/>
        <v>8</v>
      </c>
      <c r="T20" s="2" cm="1">
        <f t="array" ref="T20">INDEX(Data!$R$3:$R$38,MATCH($B$1&amp;A20,Data!$A$3:$A$38&amp;Data!$B$3:$B$38,0))</f>
        <v>24</v>
      </c>
      <c r="U20">
        <f t="shared" si="7"/>
        <v>24</v>
      </c>
      <c r="W20" cm="1">
        <f t="array" ref="W20">INDEX(Data!$DO$3:$DO$38,MATCH($B$1&amp;A20,Data!$A$3:$A$38&amp;Data!$B$3:$B$38,0))</f>
        <v>9600</v>
      </c>
      <c r="X20">
        <f t="shared" si="8"/>
        <v>9600</v>
      </c>
      <c r="Y20">
        <f t="shared" si="1"/>
        <v>0</v>
      </c>
      <c r="Z20">
        <f t="shared" si="9"/>
        <v>9600</v>
      </c>
      <c r="AB20" s="2">
        <v>1</v>
      </c>
      <c r="AC20" s="12" cm="1">
        <f t="array" ref="AC20">IF(ISNA($D20),$D20,INDEX(Data!$V$3:$AY$38,MATCH($B$1&amp;$A20,Data!$A$3:$A$38&amp;Data!$B$3:$B$38,0),AC$26))</f>
        <v>0.54</v>
      </c>
      <c r="AD20" s="12" cm="1">
        <f t="array" ref="AD20">IF(ISNA($D20),$D20,INDEX(Data!$V$3:$AY$38,MATCH($B$1&amp;$A20,Data!$A$3:$A$38&amp;Data!$B$3:$B$38,0),AD$26))</f>
        <v>0.28999999999999998</v>
      </c>
      <c r="AE20" s="12" cm="1">
        <f t="array" ref="AE20">IF(ISNA($D20),$D20,INDEX(Data!$V$3:$AY$38,MATCH($B$1&amp;$A20,Data!$A$3:$A$38&amp;Data!$B$3:$B$38,0),AE$26))</f>
        <v>0.76</v>
      </c>
      <c r="AF20" s="12" cm="1">
        <f t="array" ref="AF20">IF(ISNA($D20),$D20,INDEX(Data!$V$3:$AY$38,MATCH($B$1&amp;$A20,Data!$A$3:$A$38&amp;Data!$B$3:$B$38,0),AF$26))</f>
        <v>0.27</v>
      </c>
      <c r="AG20" s="12" cm="1">
        <f t="array" ref="AG20">IF(ISNA($D20),$D20,INDEX(Data!$V$3:$AY$38,MATCH($B$1&amp;$A20,Data!$A$3:$A$38&amp;Data!$B$3:$B$38,0),AG$26))</f>
        <v>0.28999999999999998</v>
      </c>
      <c r="AH20" s="12" cm="1">
        <f t="array" ref="AH20">IF(ISNA($D20),$D20,INDEX(Data!$V$3:$AY$38,MATCH($B$1&amp;$A20,Data!$A$3:$A$38&amp;Data!$B$3:$B$38,0),AH$26))</f>
        <v>0.77</v>
      </c>
      <c r="AI20" s="12" cm="1">
        <f t="array" ref="AI20">IF(ISNA($D20),$D20,INDEX(Data!$V$3:$AY$38,MATCH($B$1&amp;$A20,Data!$A$3:$A$38&amp;Data!$B$3:$B$38,0),AI$26))</f>
        <v>0.77</v>
      </c>
      <c r="AJ20" s="12" cm="1">
        <f t="array" ref="AJ20">IF(ISNA($D20),$D20,INDEX(Data!$V$3:$AY$38,MATCH($B$1&amp;$A20,Data!$A$3:$A$38&amp;Data!$B$3:$B$38,0),AJ$26))</f>
        <v>0.22</v>
      </c>
      <c r="AK20" s="12" cm="1">
        <f t="array" ref="AK20">IF(ISNA($D20),$D20,INDEX(Data!$V$3:$AY$38,MATCH($B$1&amp;$A20,Data!$A$3:$A$38&amp;Data!$B$3:$B$38,0),AK$26))</f>
        <v>0.9</v>
      </c>
      <c r="AL20" s="12" cm="1">
        <f t="array" ref="AL20">IF(ISNA($D20),$D20,INDEX(Data!$V$3:$AY$38,MATCH($B$1&amp;$A20,Data!$A$3:$A$38&amp;Data!$B$3:$B$38,0),AL$26))</f>
        <v>0.98</v>
      </c>
      <c r="AM20" s="12" cm="1">
        <f t="array" ref="AM20">IF(ISNA($D20),$D20,INDEX(Data!$V$3:$AY$38,MATCH($B$1&amp;$A20,Data!$A$3:$A$38&amp;Data!$B$3:$B$38,0),AM$26))</f>
        <v>0.83</v>
      </c>
      <c r="AN20" s="12" cm="1">
        <f t="array" ref="AN20">IF(ISNA($D20),$D20,INDEX(Data!$V$3:$AY$38,MATCH($B$1&amp;$A20,Data!$A$3:$A$38&amp;Data!$B$3:$B$38,0),AN$26))</f>
        <v>0.74</v>
      </c>
      <c r="AO20" s="12" cm="1">
        <f t="array" ref="AO20">IF(ISNA($D20),$D20,INDEX(Data!$V$3:$AY$38,MATCH($B$1&amp;$A20,Data!$A$3:$A$38&amp;Data!$B$3:$B$38,0),AO$26))</f>
        <v>0.88</v>
      </c>
      <c r="AP20" s="12" cm="1">
        <f t="array" ref="AP20">IF(ISNA($D20),$D20,INDEX(Data!$V$3:$AY$38,MATCH($B$1&amp;$A20,Data!$A$3:$A$38&amp;Data!$B$3:$B$38,0),AP$26))</f>
        <v>0.49</v>
      </c>
      <c r="AQ20" s="12" cm="1">
        <f t="array" ref="AQ20">IF(ISNA($D20),$D20,INDEX(Data!$V$3:$AY$38,MATCH($B$1&amp;$A20,Data!$A$3:$A$38&amp;Data!$B$3:$B$38,0),AQ$26))</f>
        <v>0.3</v>
      </c>
      <c r="AR20" s="12" cm="1">
        <f t="array" ref="AR20">IF(ISNA($D20),$D20,INDEX(Data!$V$3:$AY$38,MATCH($B$1&amp;$A20,Data!$A$3:$A$38&amp;Data!$B$3:$B$38,0),AR$26))</f>
        <v>0.36</v>
      </c>
      <c r="AS20" s="12" cm="1">
        <f t="array" ref="AS20">IF(ISNA($D20),$D20,INDEX(Data!$V$3:$AY$38,MATCH($B$1&amp;$A20,Data!$A$3:$A$38&amp;Data!$B$3:$B$38,0),AS$26))</f>
        <v>0.99</v>
      </c>
      <c r="AT20" s="12" cm="1">
        <f t="array" ref="AT20">IF(ISNA($D20),$D20,INDEX(Data!$V$3:$AY$38,MATCH($B$1&amp;$A20,Data!$A$3:$A$38&amp;Data!$B$3:$B$38,0),AT$26))</f>
        <v>0.35</v>
      </c>
      <c r="AU20" s="12" cm="1">
        <f t="array" ref="AU20">IF(ISNA($D20),$D20,INDEX(Data!$V$3:$AY$38,MATCH($B$1&amp;$A20,Data!$A$3:$A$38&amp;Data!$B$3:$B$38,0),AU$26))</f>
        <v>0.53</v>
      </c>
      <c r="AV20" s="12" cm="1">
        <f t="array" ref="AV20">IF(ISNA($D20),$D20,INDEX(Data!$V$3:$AY$38,MATCH($B$1&amp;$A20,Data!$A$3:$A$38&amp;Data!$B$3:$B$38,0),AV$26))</f>
        <v>0.38</v>
      </c>
      <c r="AW20" s="12" cm="1">
        <f t="array" ref="AW20">IF(ISNA($D20),$D20,INDEX(Data!$V$3:$AY$38,MATCH($B$1&amp;$A20,Data!$A$3:$A$38&amp;Data!$B$3:$B$38,0),AW$26))</f>
        <v>0.36</v>
      </c>
      <c r="AX20" s="12" cm="1">
        <f t="array" ref="AX20">IF(ISNA($D20),$D20,INDEX(Data!$V$3:$AY$38,MATCH($B$1&amp;$A20,Data!$A$3:$A$38&amp;Data!$B$3:$B$38,0),AX$26))</f>
        <v>0.14000000000000001</v>
      </c>
      <c r="AY20" s="12" cm="1">
        <f t="array" ref="AY20">IF(ISNA($D20),$D20,INDEX(Data!$V$3:$AY$38,MATCH($B$1&amp;$A20,Data!$A$3:$A$38&amp;Data!$B$3:$B$38,0),AY$26))</f>
        <v>0.26</v>
      </c>
      <c r="AZ20" s="12" cm="1">
        <f t="array" ref="AZ20">IF(ISNA($D20),$D20,INDEX(Data!$V$3:$AY$38,MATCH($B$1&amp;$A20,Data!$A$3:$A$38&amp;Data!$B$3:$B$38,0),AZ$26))</f>
        <v>0.4</v>
      </c>
      <c r="BA20" s="12" cm="1">
        <f t="array" ref="BA20">IF(ISNA($D20),$D20,INDEX(Data!$V$3:$AY$38,MATCH($B$1&amp;$A20,Data!$A$3:$A$38&amp;Data!$B$3:$B$38,0),BA$26))</f>
        <v>0.16</v>
      </c>
      <c r="BB20" s="12" cm="1">
        <f t="array" ref="BB20">IF(ISNA($D20),$D20,INDEX(Data!$V$3:$AY$38,MATCH($B$1&amp;$A20,Data!$A$3:$A$38&amp;Data!$B$3:$B$38,0),BB$26))</f>
        <v>0.41</v>
      </c>
      <c r="BC20" s="12" cm="1">
        <f t="array" ref="BC20">IF(ISNA($D20),$D20,INDEX(Data!$V$3:$AY$38,MATCH($B$1&amp;$A20,Data!$A$3:$A$38&amp;Data!$B$3:$B$38,0),BC$26))</f>
        <v>0.3</v>
      </c>
      <c r="BD20" s="12" cm="1">
        <f t="array" ref="BD20">IF(ISNA($D20),$D20,INDEX(Data!$V$3:$AY$38,MATCH($B$1&amp;$A20,Data!$A$3:$A$38&amp;Data!$B$3:$B$38,0),BD$26))</f>
        <v>0.48</v>
      </c>
      <c r="BE20" s="12" cm="1">
        <f t="array" ref="BE20">IF(ISNA($D20),$D20,INDEX(Data!$V$3:$AY$38,MATCH($B$1&amp;$A20,Data!$A$3:$A$38&amp;Data!$B$3:$B$38,0),BE$26))</f>
        <v>0.5</v>
      </c>
      <c r="BF20" s="12" cm="1">
        <f t="array" ref="BF20">IF(ISNA($D20),$D20,INDEX(Data!$V$3:$AY$38,MATCH($B$1&amp;$A20,Data!$A$3:$A$38&amp;Data!$B$3:$B$38,0),BF$26))</f>
        <v>0.39</v>
      </c>
    </row>
    <row r="21" spans="1:58" x14ac:dyDescent="0.3">
      <c r="A21">
        <v>9</v>
      </c>
      <c r="B21" t="s">
        <v>21</v>
      </c>
      <c r="C21" cm="1">
        <f t="array" ref="C21">INDEX(Data!$D$3:$D$38,MATCH($B$1&amp;A21,Data!$A$3:$A$38&amp;Data!$B$3:$B$38,0))</f>
        <v>75000</v>
      </c>
      <c r="D21" t="e">
        <f>IFERROR(GETPIVOTDATA(""&amp;$B$12,Control!$A$3,"Month",A21),NA())</f>
        <v>#N/A</v>
      </c>
      <c r="E21" t="str">
        <f t="shared" si="2"/>
        <v>75K</v>
      </c>
      <c r="G21" s="2" cm="1">
        <f t="array" ref="G21">INDEX(Data!$S$3:$S$38,MATCH($B$1&amp;A21,Data!$A$3:$A$38&amp;Data!$B$3:$B$38,0))</f>
        <v>92</v>
      </c>
      <c r="H21" s="2">
        <f t="shared" si="3"/>
        <v>8</v>
      </c>
      <c r="I21" s="2" cm="1">
        <f t="array" ref="I21">INDEX(Data!$T$3:$T$38,MATCH($B$1&amp;A21,Data!$A$3:$A$38&amp;Data!$B$3:$B$38,0))</f>
        <v>76</v>
      </c>
      <c r="J21" s="2">
        <f t="shared" si="3"/>
        <v>8</v>
      </c>
      <c r="K21" t="e">
        <f t="shared" si="4"/>
        <v>#N/A</v>
      </c>
      <c r="L21" t="e">
        <f t="shared" si="0"/>
        <v>#N/A</v>
      </c>
      <c r="M21" t="e">
        <f t="shared" si="0"/>
        <v>#N/A</v>
      </c>
      <c r="N21" t="e">
        <f t="shared" si="0"/>
        <v>#N/A</v>
      </c>
      <c r="O21" cm="1">
        <f t="array" ref="O21">INDEX(Data!$U$3:$U$38,MATCH($B$1&amp;A21,Data!$A$3:$A$38&amp;Data!$B$3:$B$38,0))</f>
        <v>0</v>
      </c>
      <c r="P21" t="e">
        <f t="shared" si="5"/>
        <v>#N/A</v>
      </c>
      <c r="R21" s="2" cm="1">
        <f t="array" ref="R21">INDEX(Data!$Q$3:$Q$38,MATCH($B$1&amp;A21,Data!$A$3:$A$38&amp;Data!$B$3:$B$38,0))</f>
        <v>58</v>
      </c>
      <c r="S21" s="2">
        <f t="shared" si="6"/>
        <v>8</v>
      </c>
      <c r="T21" s="2" cm="1">
        <f t="array" ref="T21">INDEX(Data!$R$3:$R$38,MATCH($B$1&amp;A21,Data!$A$3:$A$38&amp;Data!$B$3:$B$38,0))</f>
        <v>66</v>
      </c>
      <c r="U21" t="e">
        <f t="shared" si="7"/>
        <v>#N/A</v>
      </c>
      <c r="W21" cm="1">
        <f t="array" ref="W21">INDEX(Data!$DO$3:$DO$38,MATCH($B$1&amp;A21,Data!$A$3:$A$38&amp;Data!$B$3:$B$38,0))</f>
        <v>8500</v>
      </c>
      <c r="X21">
        <f t="shared" si="8"/>
        <v>8500</v>
      </c>
      <c r="Y21">
        <f t="shared" si="1"/>
        <v>0</v>
      </c>
      <c r="Z21">
        <f t="shared" si="9"/>
        <v>0</v>
      </c>
      <c r="AB21" s="2">
        <v>1</v>
      </c>
      <c r="AC21" s="12" t="e" cm="1">
        <f t="array" ref="AC21">IF(ISNA($D21),$D21,INDEX(Data!$V$3:$AY$38,MATCH($B$1&amp;$A21,Data!$A$3:$A$38&amp;Data!$B$3:$B$38,0),AC$26))</f>
        <v>#N/A</v>
      </c>
      <c r="AD21" s="12" t="e" cm="1">
        <f t="array" ref="AD21">IF(ISNA($D21),$D21,INDEX(Data!$V$3:$AY$38,MATCH($B$1&amp;$A21,Data!$A$3:$A$38&amp;Data!$B$3:$B$38,0),AD$26))</f>
        <v>#N/A</v>
      </c>
      <c r="AE21" s="12" t="e" cm="1">
        <f t="array" ref="AE21">IF(ISNA($D21),$D21,INDEX(Data!$V$3:$AY$38,MATCH($B$1&amp;$A21,Data!$A$3:$A$38&amp;Data!$B$3:$B$38,0),AE$26))</f>
        <v>#N/A</v>
      </c>
      <c r="AF21" s="12" t="e" cm="1">
        <f t="array" ref="AF21">IF(ISNA($D21),$D21,INDEX(Data!$V$3:$AY$38,MATCH($B$1&amp;$A21,Data!$A$3:$A$38&amp;Data!$B$3:$B$38,0),AF$26))</f>
        <v>#N/A</v>
      </c>
      <c r="AG21" s="12" t="e" cm="1">
        <f t="array" ref="AG21">IF(ISNA($D21),$D21,INDEX(Data!$V$3:$AY$38,MATCH($B$1&amp;$A21,Data!$A$3:$A$38&amp;Data!$B$3:$B$38,0),AG$26))</f>
        <v>#N/A</v>
      </c>
      <c r="AH21" s="12" t="e" cm="1">
        <f t="array" ref="AH21">IF(ISNA($D21),$D21,INDEX(Data!$V$3:$AY$38,MATCH($B$1&amp;$A21,Data!$A$3:$A$38&amp;Data!$B$3:$B$38,0),AH$26))</f>
        <v>#N/A</v>
      </c>
      <c r="AI21" s="12" t="e" cm="1">
        <f t="array" ref="AI21">IF(ISNA($D21),$D21,INDEX(Data!$V$3:$AY$38,MATCH($B$1&amp;$A21,Data!$A$3:$A$38&amp;Data!$B$3:$B$38,0),AI$26))</f>
        <v>#N/A</v>
      </c>
      <c r="AJ21" s="12" t="e" cm="1">
        <f t="array" ref="AJ21">IF(ISNA($D21),$D21,INDEX(Data!$V$3:$AY$38,MATCH($B$1&amp;$A21,Data!$A$3:$A$38&amp;Data!$B$3:$B$38,0),AJ$26))</f>
        <v>#N/A</v>
      </c>
      <c r="AK21" s="12" t="e" cm="1">
        <f t="array" ref="AK21">IF(ISNA($D21),$D21,INDEX(Data!$V$3:$AY$38,MATCH($B$1&amp;$A21,Data!$A$3:$A$38&amp;Data!$B$3:$B$38,0),AK$26))</f>
        <v>#N/A</v>
      </c>
      <c r="AL21" s="12" t="e" cm="1">
        <f t="array" ref="AL21">IF(ISNA($D21),$D21,INDEX(Data!$V$3:$AY$38,MATCH($B$1&amp;$A21,Data!$A$3:$A$38&amp;Data!$B$3:$B$38,0),AL$26))</f>
        <v>#N/A</v>
      </c>
      <c r="AM21" s="12" t="e" cm="1">
        <f t="array" ref="AM21">IF(ISNA($D21),$D21,INDEX(Data!$V$3:$AY$38,MATCH($B$1&amp;$A21,Data!$A$3:$A$38&amp;Data!$B$3:$B$38,0),AM$26))</f>
        <v>#N/A</v>
      </c>
      <c r="AN21" s="12" t="e" cm="1">
        <f t="array" ref="AN21">IF(ISNA($D21),$D21,INDEX(Data!$V$3:$AY$38,MATCH($B$1&amp;$A21,Data!$A$3:$A$38&amp;Data!$B$3:$B$38,0),AN$26))</f>
        <v>#N/A</v>
      </c>
      <c r="AO21" s="12" t="e" cm="1">
        <f t="array" ref="AO21">IF(ISNA($D21),$D21,INDEX(Data!$V$3:$AY$38,MATCH($B$1&amp;$A21,Data!$A$3:$A$38&amp;Data!$B$3:$B$38,0),AO$26))</f>
        <v>#N/A</v>
      </c>
      <c r="AP21" s="12" t="e" cm="1">
        <f t="array" ref="AP21">IF(ISNA($D21),$D21,INDEX(Data!$V$3:$AY$38,MATCH($B$1&amp;$A21,Data!$A$3:$A$38&amp;Data!$B$3:$B$38,0),AP$26))</f>
        <v>#N/A</v>
      </c>
      <c r="AQ21" s="12" t="e" cm="1">
        <f t="array" ref="AQ21">IF(ISNA($D21),$D21,INDEX(Data!$V$3:$AY$38,MATCH($B$1&amp;$A21,Data!$A$3:$A$38&amp;Data!$B$3:$B$38,0),AQ$26))</f>
        <v>#N/A</v>
      </c>
      <c r="AR21" s="12" t="e" cm="1">
        <f t="array" ref="AR21">IF(ISNA($D21),$D21,INDEX(Data!$V$3:$AY$38,MATCH($B$1&amp;$A21,Data!$A$3:$A$38&amp;Data!$B$3:$B$38,0),AR$26))</f>
        <v>#N/A</v>
      </c>
      <c r="AS21" s="12" t="e" cm="1">
        <f t="array" ref="AS21">IF(ISNA($D21),$D21,INDEX(Data!$V$3:$AY$38,MATCH($B$1&amp;$A21,Data!$A$3:$A$38&amp;Data!$B$3:$B$38,0),AS$26))</f>
        <v>#N/A</v>
      </c>
      <c r="AT21" s="12" t="e" cm="1">
        <f t="array" ref="AT21">IF(ISNA($D21),$D21,INDEX(Data!$V$3:$AY$38,MATCH($B$1&amp;$A21,Data!$A$3:$A$38&amp;Data!$B$3:$B$38,0),AT$26))</f>
        <v>#N/A</v>
      </c>
      <c r="AU21" s="12" t="e" cm="1">
        <f t="array" ref="AU21">IF(ISNA($D21),$D21,INDEX(Data!$V$3:$AY$38,MATCH($B$1&amp;$A21,Data!$A$3:$A$38&amp;Data!$B$3:$B$38,0),AU$26))</f>
        <v>#N/A</v>
      </c>
      <c r="AV21" s="12" t="e" cm="1">
        <f t="array" ref="AV21">IF(ISNA($D21),$D21,INDEX(Data!$V$3:$AY$38,MATCH($B$1&amp;$A21,Data!$A$3:$A$38&amp;Data!$B$3:$B$38,0),AV$26))</f>
        <v>#N/A</v>
      </c>
      <c r="AW21" s="12" t="e" cm="1">
        <f t="array" ref="AW21">IF(ISNA($D21),$D21,INDEX(Data!$V$3:$AY$38,MATCH($B$1&amp;$A21,Data!$A$3:$A$38&amp;Data!$B$3:$B$38,0),AW$26))</f>
        <v>#N/A</v>
      </c>
      <c r="AX21" s="12" t="e" cm="1">
        <f t="array" ref="AX21">IF(ISNA($D21),$D21,INDEX(Data!$V$3:$AY$38,MATCH($B$1&amp;$A21,Data!$A$3:$A$38&amp;Data!$B$3:$B$38,0),AX$26))</f>
        <v>#N/A</v>
      </c>
      <c r="AY21" s="12" t="e" cm="1">
        <f t="array" ref="AY21">IF(ISNA($D21),$D21,INDEX(Data!$V$3:$AY$38,MATCH($B$1&amp;$A21,Data!$A$3:$A$38&amp;Data!$B$3:$B$38,0),AY$26))</f>
        <v>#N/A</v>
      </c>
      <c r="AZ21" s="12" t="e" cm="1">
        <f t="array" ref="AZ21">IF(ISNA($D21),$D21,INDEX(Data!$V$3:$AY$38,MATCH($B$1&amp;$A21,Data!$A$3:$A$38&amp;Data!$B$3:$B$38,0),AZ$26))</f>
        <v>#N/A</v>
      </c>
      <c r="BA21" s="12" t="e" cm="1">
        <f t="array" ref="BA21">IF(ISNA($D21),$D21,INDEX(Data!$V$3:$AY$38,MATCH($B$1&amp;$A21,Data!$A$3:$A$38&amp;Data!$B$3:$B$38,0),BA$26))</f>
        <v>#N/A</v>
      </c>
      <c r="BB21" s="12" t="e" cm="1">
        <f t="array" ref="BB21">IF(ISNA($D21),$D21,INDEX(Data!$V$3:$AY$38,MATCH($B$1&amp;$A21,Data!$A$3:$A$38&amp;Data!$B$3:$B$38,0),BB$26))</f>
        <v>#N/A</v>
      </c>
      <c r="BC21" s="12" t="e" cm="1">
        <f t="array" ref="BC21">IF(ISNA($D21),$D21,INDEX(Data!$V$3:$AY$38,MATCH($B$1&amp;$A21,Data!$A$3:$A$38&amp;Data!$B$3:$B$38,0),BC$26))</f>
        <v>#N/A</v>
      </c>
      <c r="BD21" s="12" t="e" cm="1">
        <f t="array" ref="BD21">IF(ISNA($D21),$D21,INDEX(Data!$V$3:$AY$38,MATCH($B$1&amp;$A21,Data!$A$3:$A$38&amp;Data!$B$3:$B$38,0),BD$26))</f>
        <v>#N/A</v>
      </c>
      <c r="BE21" s="12" t="e" cm="1">
        <f t="array" ref="BE21">IF(ISNA($D21),$D21,INDEX(Data!$V$3:$AY$38,MATCH($B$1&amp;$A21,Data!$A$3:$A$38&amp;Data!$B$3:$B$38,0),BE$26))</f>
        <v>#N/A</v>
      </c>
      <c r="BF21" s="12" t="e" cm="1">
        <f t="array" ref="BF21">IF(ISNA($D21),$D21,INDEX(Data!$V$3:$AY$38,MATCH($B$1&amp;$A21,Data!$A$3:$A$38&amp;Data!$B$3:$B$38,0),BF$26))</f>
        <v>#N/A</v>
      </c>
    </row>
    <row r="22" spans="1:58" x14ac:dyDescent="0.3">
      <c r="A22">
        <v>10</v>
      </c>
      <c r="B22" t="s">
        <v>22</v>
      </c>
      <c r="C22" cm="1">
        <f t="array" ref="C22">INDEX(Data!$D$3:$D$38,MATCH($B$1&amp;A22,Data!$A$3:$A$38&amp;Data!$B$3:$B$38,0))</f>
        <v>97000</v>
      </c>
      <c r="D22" t="e">
        <f>IFERROR(GETPIVOTDATA(""&amp;$B$12,Control!$A$3,"Month",A22),NA())</f>
        <v>#N/A</v>
      </c>
      <c r="E22" t="str">
        <f t="shared" si="2"/>
        <v>97K</v>
      </c>
      <c r="G22" s="2" cm="1">
        <f t="array" ref="G22">INDEX(Data!$S$3:$S$38,MATCH($B$1&amp;A22,Data!$A$3:$A$38&amp;Data!$B$3:$B$38,0))</f>
        <v>73</v>
      </c>
      <c r="H22" s="2">
        <f t="shared" si="3"/>
        <v>8</v>
      </c>
      <c r="I22" s="2" cm="1">
        <f t="array" ref="I22">INDEX(Data!$T$3:$T$38,MATCH($B$1&amp;A22,Data!$A$3:$A$38&amp;Data!$B$3:$B$38,0))</f>
        <v>35</v>
      </c>
      <c r="J22" s="2">
        <f t="shared" si="3"/>
        <v>8</v>
      </c>
      <c r="K22">
        <f t="shared" si="4"/>
        <v>73</v>
      </c>
      <c r="L22">
        <f t="shared" si="0"/>
        <v>8</v>
      </c>
      <c r="M22">
        <f t="shared" si="0"/>
        <v>35</v>
      </c>
      <c r="N22">
        <f t="shared" si="0"/>
        <v>8</v>
      </c>
      <c r="O22" cm="1">
        <f t="array" ref="O22">INDEX(Data!$U$3:$U$38,MATCH($B$1&amp;A22,Data!$A$3:$A$38&amp;Data!$B$3:$B$38,0))</f>
        <v>1</v>
      </c>
      <c r="P22" t="e">
        <f t="shared" si="5"/>
        <v>#N/A</v>
      </c>
      <c r="R22" s="2" cm="1">
        <f t="array" ref="R22">INDEX(Data!$Q$3:$Q$38,MATCH($B$1&amp;A22,Data!$A$3:$A$38&amp;Data!$B$3:$B$38,0))</f>
        <v>62</v>
      </c>
      <c r="S22" s="2">
        <f t="shared" si="6"/>
        <v>8</v>
      </c>
      <c r="T22" s="2" cm="1">
        <f t="array" ref="T22">INDEX(Data!$R$3:$R$38,MATCH($B$1&amp;A22,Data!$A$3:$A$38&amp;Data!$B$3:$B$38,0))</f>
        <v>58</v>
      </c>
      <c r="U22" t="e">
        <f t="shared" si="7"/>
        <v>#N/A</v>
      </c>
      <c r="W22" cm="1">
        <f t="array" ref="W22">INDEX(Data!$DO$3:$DO$38,MATCH($B$1&amp;A22,Data!$A$3:$A$38&amp;Data!$B$3:$B$38,0))</f>
        <v>10000</v>
      </c>
      <c r="X22" t="e">
        <f t="shared" si="8"/>
        <v>#N/A</v>
      </c>
      <c r="Y22" t="e">
        <f t="shared" si="1"/>
        <v>#N/A</v>
      </c>
      <c r="Z22">
        <f t="shared" si="9"/>
        <v>0</v>
      </c>
      <c r="AB22" s="2">
        <v>1</v>
      </c>
      <c r="AC22" s="12" t="e" cm="1">
        <f t="array" ref="AC22">IF(ISNA($D22),$D22,INDEX(Data!$V$3:$AY$38,MATCH($B$1&amp;$A22,Data!$A$3:$A$38&amp;Data!$B$3:$B$38,0),AC$26))</f>
        <v>#N/A</v>
      </c>
      <c r="AD22" s="12" t="e" cm="1">
        <f t="array" ref="AD22">IF(ISNA($D22),$D22,INDEX(Data!$V$3:$AY$38,MATCH($B$1&amp;$A22,Data!$A$3:$A$38&amp;Data!$B$3:$B$38,0),AD$26))</f>
        <v>#N/A</v>
      </c>
      <c r="AE22" s="12" t="e" cm="1">
        <f t="array" ref="AE22">IF(ISNA($D22),$D22,INDEX(Data!$V$3:$AY$38,MATCH($B$1&amp;$A22,Data!$A$3:$A$38&amp;Data!$B$3:$B$38,0),AE$26))</f>
        <v>#N/A</v>
      </c>
      <c r="AF22" s="12" t="e" cm="1">
        <f t="array" ref="AF22">IF(ISNA($D22),$D22,INDEX(Data!$V$3:$AY$38,MATCH($B$1&amp;$A22,Data!$A$3:$A$38&amp;Data!$B$3:$B$38,0),AF$26))</f>
        <v>#N/A</v>
      </c>
      <c r="AG22" s="12" t="e" cm="1">
        <f t="array" ref="AG22">IF(ISNA($D22),$D22,INDEX(Data!$V$3:$AY$38,MATCH($B$1&amp;$A22,Data!$A$3:$A$38&amp;Data!$B$3:$B$38,0),AG$26))</f>
        <v>#N/A</v>
      </c>
      <c r="AH22" s="12" t="e" cm="1">
        <f t="array" ref="AH22">IF(ISNA($D22),$D22,INDEX(Data!$V$3:$AY$38,MATCH($B$1&amp;$A22,Data!$A$3:$A$38&amp;Data!$B$3:$B$38,0),AH$26))</f>
        <v>#N/A</v>
      </c>
      <c r="AI22" s="12" t="e" cm="1">
        <f t="array" ref="AI22">IF(ISNA($D22),$D22,INDEX(Data!$V$3:$AY$38,MATCH($B$1&amp;$A22,Data!$A$3:$A$38&amp;Data!$B$3:$B$38,0),AI$26))</f>
        <v>#N/A</v>
      </c>
      <c r="AJ22" s="12" t="e" cm="1">
        <f t="array" ref="AJ22">IF(ISNA($D22),$D22,INDEX(Data!$V$3:$AY$38,MATCH($B$1&amp;$A22,Data!$A$3:$A$38&amp;Data!$B$3:$B$38,0),AJ$26))</f>
        <v>#N/A</v>
      </c>
      <c r="AK22" s="12" t="e" cm="1">
        <f t="array" ref="AK22">IF(ISNA($D22),$D22,INDEX(Data!$V$3:$AY$38,MATCH($B$1&amp;$A22,Data!$A$3:$A$38&amp;Data!$B$3:$B$38,0),AK$26))</f>
        <v>#N/A</v>
      </c>
      <c r="AL22" s="12" t="e" cm="1">
        <f t="array" ref="AL22">IF(ISNA($D22),$D22,INDEX(Data!$V$3:$AY$38,MATCH($B$1&amp;$A22,Data!$A$3:$A$38&amp;Data!$B$3:$B$38,0),AL$26))</f>
        <v>#N/A</v>
      </c>
      <c r="AM22" s="12" t="e" cm="1">
        <f t="array" ref="AM22">IF(ISNA($D22),$D22,INDEX(Data!$V$3:$AY$38,MATCH($B$1&amp;$A22,Data!$A$3:$A$38&amp;Data!$B$3:$B$38,0),AM$26))</f>
        <v>#N/A</v>
      </c>
      <c r="AN22" s="12" t="e" cm="1">
        <f t="array" ref="AN22">IF(ISNA($D22),$D22,INDEX(Data!$V$3:$AY$38,MATCH($B$1&amp;$A22,Data!$A$3:$A$38&amp;Data!$B$3:$B$38,0),AN$26))</f>
        <v>#N/A</v>
      </c>
      <c r="AO22" s="12" t="e" cm="1">
        <f t="array" ref="AO22">IF(ISNA($D22),$D22,INDEX(Data!$V$3:$AY$38,MATCH($B$1&amp;$A22,Data!$A$3:$A$38&amp;Data!$B$3:$B$38,0),AO$26))</f>
        <v>#N/A</v>
      </c>
      <c r="AP22" s="12" t="e" cm="1">
        <f t="array" ref="AP22">IF(ISNA($D22),$D22,INDEX(Data!$V$3:$AY$38,MATCH($B$1&amp;$A22,Data!$A$3:$A$38&amp;Data!$B$3:$B$38,0),AP$26))</f>
        <v>#N/A</v>
      </c>
      <c r="AQ22" s="12" t="e" cm="1">
        <f t="array" ref="AQ22">IF(ISNA($D22),$D22,INDEX(Data!$V$3:$AY$38,MATCH($B$1&amp;$A22,Data!$A$3:$A$38&amp;Data!$B$3:$B$38,0),AQ$26))</f>
        <v>#N/A</v>
      </c>
      <c r="AR22" s="12" t="e" cm="1">
        <f t="array" ref="AR22">IF(ISNA($D22),$D22,INDEX(Data!$V$3:$AY$38,MATCH($B$1&amp;$A22,Data!$A$3:$A$38&amp;Data!$B$3:$B$38,0),AR$26))</f>
        <v>#N/A</v>
      </c>
      <c r="AS22" s="12" t="e" cm="1">
        <f t="array" ref="AS22">IF(ISNA($D22),$D22,INDEX(Data!$V$3:$AY$38,MATCH($B$1&amp;$A22,Data!$A$3:$A$38&amp;Data!$B$3:$B$38,0),AS$26))</f>
        <v>#N/A</v>
      </c>
      <c r="AT22" s="12" t="e" cm="1">
        <f t="array" ref="AT22">IF(ISNA($D22),$D22,INDEX(Data!$V$3:$AY$38,MATCH($B$1&amp;$A22,Data!$A$3:$A$38&amp;Data!$B$3:$B$38,0),AT$26))</f>
        <v>#N/A</v>
      </c>
      <c r="AU22" s="12" t="e" cm="1">
        <f t="array" ref="AU22">IF(ISNA($D22),$D22,INDEX(Data!$V$3:$AY$38,MATCH($B$1&amp;$A22,Data!$A$3:$A$38&amp;Data!$B$3:$B$38,0),AU$26))</f>
        <v>#N/A</v>
      </c>
      <c r="AV22" s="12" t="e" cm="1">
        <f t="array" ref="AV22">IF(ISNA($D22),$D22,INDEX(Data!$V$3:$AY$38,MATCH($B$1&amp;$A22,Data!$A$3:$A$38&amp;Data!$B$3:$B$38,0),AV$26))</f>
        <v>#N/A</v>
      </c>
      <c r="AW22" s="12" t="e" cm="1">
        <f t="array" ref="AW22">IF(ISNA($D22),$D22,INDEX(Data!$V$3:$AY$38,MATCH($B$1&amp;$A22,Data!$A$3:$A$38&amp;Data!$B$3:$B$38,0),AW$26))</f>
        <v>#N/A</v>
      </c>
      <c r="AX22" s="12" t="e" cm="1">
        <f t="array" ref="AX22">IF(ISNA($D22),$D22,INDEX(Data!$V$3:$AY$38,MATCH($B$1&amp;$A22,Data!$A$3:$A$38&amp;Data!$B$3:$B$38,0),AX$26))</f>
        <v>#N/A</v>
      </c>
      <c r="AY22" s="12" t="e" cm="1">
        <f t="array" ref="AY22">IF(ISNA($D22),$D22,INDEX(Data!$V$3:$AY$38,MATCH($B$1&amp;$A22,Data!$A$3:$A$38&amp;Data!$B$3:$B$38,0),AY$26))</f>
        <v>#N/A</v>
      </c>
      <c r="AZ22" s="12" t="e" cm="1">
        <f t="array" ref="AZ22">IF(ISNA($D22),$D22,INDEX(Data!$V$3:$AY$38,MATCH($B$1&amp;$A22,Data!$A$3:$A$38&amp;Data!$B$3:$B$38,0),AZ$26))</f>
        <v>#N/A</v>
      </c>
      <c r="BA22" s="12" t="e" cm="1">
        <f t="array" ref="BA22">IF(ISNA($D22),$D22,INDEX(Data!$V$3:$AY$38,MATCH($B$1&amp;$A22,Data!$A$3:$A$38&amp;Data!$B$3:$B$38,0),BA$26))</f>
        <v>#N/A</v>
      </c>
      <c r="BB22" s="12" t="e" cm="1">
        <f t="array" ref="BB22">IF(ISNA($D22),$D22,INDEX(Data!$V$3:$AY$38,MATCH($B$1&amp;$A22,Data!$A$3:$A$38&amp;Data!$B$3:$B$38,0),BB$26))</f>
        <v>#N/A</v>
      </c>
      <c r="BC22" s="12" t="e" cm="1">
        <f t="array" ref="BC22">IF(ISNA($D22),$D22,INDEX(Data!$V$3:$AY$38,MATCH($B$1&amp;$A22,Data!$A$3:$A$38&amp;Data!$B$3:$B$38,0),BC$26))</f>
        <v>#N/A</v>
      </c>
      <c r="BD22" s="12" t="e" cm="1">
        <f t="array" ref="BD22">IF(ISNA($D22),$D22,INDEX(Data!$V$3:$AY$38,MATCH($B$1&amp;$A22,Data!$A$3:$A$38&amp;Data!$B$3:$B$38,0),BD$26))</f>
        <v>#N/A</v>
      </c>
      <c r="BE22" s="12" t="e" cm="1">
        <f t="array" ref="BE22">IF(ISNA($D22),$D22,INDEX(Data!$V$3:$AY$38,MATCH($B$1&amp;$A22,Data!$A$3:$A$38&amp;Data!$B$3:$B$38,0),BE$26))</f>
        <v>#N/A</v>
      </c>
      <c r="BF22" s="12" t="e" cm="1">
        <f t="array" ref="BF22">IF(ISNA($D22),$D22,INDEX(Data!$V$3:$AY$38,MATCH($B$1&amp;$A22,Data!$A$3:$A$38&amp;Data!$B$3:$B$38,0),BF$26))</f>
        <v>#N/A</v>
      </c>
    </row>
    <row r="23" spans="1:58" x14ac:dyDescent="0.3">
      <c r="A23">
        <v>11</v>
      </c>
      <c r="B23" t="s">
        <v>23</v>
      </c>
      <c r="C23" cm="1">
        <f t="array" ref="C23">INDEX(Data!$D$3:$D$38,MATCH($B$1&amp;A23,Data!$A$3:$A$38&amp;Data!$B$3:$B$38,0))</f>
        <v>90000</v>
      </c>
      <c r="D23" t="e">
        <f>IFERROR(GETPIVOTDATA(""&amp;$B$12,Control!$A$3,"Month",A23),NA())</f>
        <v>#N/A</v>
      </c>
      <c r="E23" t="str">
        <f t="shared" si="2"/>
        <v>90K</v>
      </c>
      <c r="G23" s="2" cm="1">
        <f t="array" ref="G23">INDEX(Data!$S$3:$S$38,MATCH($B$1&amp;A23,Data!$A$3:$A$38&amp;Data!$B$3:$B$38,0))</f>
        <v>41</v>
      </c>
      <c r="H23" s="2">
        <f t="shared" si="3"/>
        <v>8</v>
      </c>
      <c r="I23" s="2" cm="1">
        <f t="array" ref="I23">INDEX(Data!$T$3:$T$38,MATCH($B$1&amp;A23,Data!$A$3:$A$38&amp;Data!$B$3:$B$38,0))</f>
        <v>63</v>
      </c>
      <c r="J23" s="2">
        <f t="shared" si="3"/>
        <v>8</v>
      </c>
      <c r="K23">
        <f t="shared" si="4"/>
        <v>41</v>
      </c>
      <c r="L23">
        <f t="shared" si="0"/>
        <v>8</v>
      </c>
      <c r="M23">
        <f t="shared" si="0"/>
        <v>63</v>
      </c>
      <c r="N23">
        <f t="shared" si="0"/>
        <v>8</v>
      </c>
      <c r="O23" cm="1">
        <f t="array" ref="O23">INDEX(Data!$U$3:$U$38,MATCH($B$1&amp;A23,Data!$A$3:$A$38&amp;Data!$B$3:$B$38,0))</f>
        <v>1</v>
      </c>
      <c r="P23" t="e">
        <f t="shared" si="5"/>
        <v>#N/A</v>
      </c>
      <c r="R23" s="2" cm="1">
        <f t="array" ref="R23">INDEX(Data!$Q$3:$Q$38,MATCH($B$1&amp;A23,Data!$A$3:$A$38&amp;Data!$B$3:$B$38,0))</f>
        <v>64</v>
      </c>
      <c r="S23" s="2">
        <f t="shared" si="6"/>
        <v>8</v>
      </c>
      <c r="T23" s="2" cm="1">
        <f t="array" ref="T23">INDEX(Data!$R$3:$R$38,MATCH($B$1&amp;A23,Data!$A$3:$A$38&amp;Data!$B$3:$B$38,0))</f>
        <v>24</v>
      </c>
      <c r="U23" t="e">
        <f t="shared" si="7"/>
        <v>#N/A</v>
      </c>
      <c r="W23" cm="1">
        <f t="array" ref="W23">INDEX(Data!$DO$3:$DO$38,MATCH($B$1&amp;A23,Data!$A$3:$A$38&amp;Data!$B$3:$B$38,0))</f>
        <v>9400</v>
      </c>
      <c r="X23" t="e">
        <f t="shared" si="8"/>
        <v>#N/A</v>
      </c>
      <c r="Y23" t="e">
        <f t="shared" si="1"/>
        <v>#N/A</v>
      </c>
      <c r="Z23">
        <f t="shared" si="9"/>
        <v>0</v>
      </c>
      <c r="AC23" s="12" t="e" cm="1">
        <f t="array" ref="AC23">IF(ISNA($D23),$D23,INDEX(Data!$V$3:$AY$38,MATCH($B$1&amp;$A23,Data!$A$3:$A$38&amp;Data!$B$3:$B$38,0),AC$26))</f>
        <v>#N/A</v>
      </c>
      <c r="AD23" s="12" t="e" cm="1">
        <f t="array" ref="AD23">IF(ISNA($D23),$D23,INDEX(Data!$V$3:$AY$38,MATCH($B$1&amp;$A23,Data!$A$3:$A$38&amp;Data!$B$3:$B$38,0),AD$26))</f>
        <v>#N/A</v>
      </c>
      <c r="AE23" s="12" t="e" cm="1">
        <f t="array" ref="AE23">IF(ISNA($D23),$D23,INDEX(Data!$V$3:$AY$38,MATCH($B$1&amp;$A23,Data!$A$3:$A$38&amp;Data!$B$3:$B$38,0),AE$26))</f>
        <v>#N/A</v>
      </c>
      <c r="AF23" s="12" t="e" cm="1">
        <f t="array" ref="AF23">IF(ISNA($D23),$D23,INDEX(Data!$V$3:$AY$38,MATCH($B$1&amp;$A23,Data!$A$3:$A$38&amp;Data!$B$3:$B$38,0),AF$26))</f>
        <v>#N/A</v>
      </c>
      <c r="AG23" s="12" t="e" cm="1">
        <f t="array" ref="AG23">IF(ISNA($D23),$D23,INDEX(Data!$V$3:$AY$38,MATCH($B$1&amp;$A23,Data!$A$3:$A$38&amp;Data!$B$3:$B$38,0),AG$26))</f>
        <v>#N/A</v>
      </c>
      <c r="AH23" s="12" t="e" cm="1">
        <f t="array" ref="AH23">IF(ISNA($D23),$D23,INDEX(Data!$V$3:$AY$38,MATCH($B$1&amp;$A23,Data!$A$3:$A$38&amp;Data!$B$3:$B$38,0),AH$26))</f>
        <v>#N/A</v>
      </c>
      <c r="AI23" s="12" t="e" cm="1">
        <f t="array" ref="AI23">IF(ISNA($D23),$D23,INDEX(Data!$V$3:$AY$38,MATCH($B$1&amp;$A23,Data!$A$3:$A$38&amp;Data!$B$3:$B$38,0),AI$26))</f>
        <v>#N/A</v>
      </c>
      <c r="AJ23" s="12" t="e" cm="1">
        <f t="array" ref="AJ23">IF(ISNA($D23),$D23,INDEX(Data!$V$3:$AY$38,MATCH($B$1&amp;$A23,Data!$A$3:$A$38&amp;Data!$B$3:$B$38,0),AJ$26))</f>
        <v>#N/A</v>
      </c>
      <c r="AK23" s="12" t="e" cm="1">
        <f t="array" ref="AK23">IF(ISNA($D23),$D23,INDEX(Data!$V$3:$AY$38,MATCH($B$1&amp;$A23,Data!$A$3:$A$38&amp;Data!$B$3:$B$38,0),AK$26))</f>
        <v>#N/A</v>
      </c>
      <c r="AL23" s="12" t="e" cm="1">
        <f t="array" ref="AL23">IF(ISNA($D23),$D23,INDEX(Data!$V$3:$AY$38,MATCH($B$1&amp;$A23,Data!$A$3:$A$38&amp;Data!$B$3:$B$38,0),AL$26))</f>
        <v>#N/A</v>
      </c>
      <c r="AM23" s="12" t="e" cm="1">
        <f t="array" ref="AM23">IF(ISNA($D23),$D23,INDEX(Data!$V$3:$AY$38,MATCH($B$1&amp;$A23,Data!$A$3:$A$38&amp;Data!$B$3:$B$38,0),AM$26))</f>
        <v>#N/A</v>
      </c>
      <c r="AN23" s="12" t="e" cm="1">
        <f t="array" ref="AN23">IF(ISNA($D23),$D23,INDEX(Data!$V$3:$AY$38,MATCH($B$1&amp;$A23,Data!$A$3:$A$38&amp;Data!$B$3:$B$38,0),AN$26))</f>
        <v>#N/A</v>
      </c>
      <c r="AO23" s="12" t="e" cm="1">
        <f t="array" ref="AO23">IF(ISNA($D23),$D23,INDEX(Data!$V$3:$AY$38,MATCH($B$1&amp;$A23,Data!$A$3:$A$38&amp;Data!$B$3:$B$38,0),AO$26))</f>
        <v>#N/A</v>
      </c>
      <c r="AP23" s="12" t="e" cm="1">
        <f t="array" ref="AP23">IF(ISNA($D23),$D23,INDEX(Data!$V$3:$AY$38,MATCH($B$1&amp;$A23,Data!$A$3:$A$38&amp;Data!$B$3:$B$38,0),AP$26))</f>
        <v>#N/A</v>
      </c>
      <c r="AQ23" s="12" t="e" cm="1">
        <f t="array" ref="AQ23">IF(ISNA($D23),$D23,INDEX(Data!$V$3:$AY$38,MATCH($B$1&amp;$A23,Data!$A$3:$A$38&amp;Data!$B$3:$B$38,0),AQ$26))</f>
        <v>#N/A</v>
      </c>
      <c r="AR23" s="12" t="e" cm="1">
        <f t="array" ref="AR23">IF(ISNA($D23),$D23,INDEX(Data!$V$3:$AY$38,MATCH($B$1&amp;$A23,Data!$A$3:$A$38&amp;Data!$B$3:$B$38,0),AR$26))</f>
        <v>#N/A</v>
      </c>
      <c r="AS23" s="12" t="e" cm="1">
        <f t="array" ref="AS23">IF(ISNA($D23),$D23,INDEX(Data!$V$3:$AY$38,MATCH($B$1&amp;$A23,Data!$A$3:$A$38&amp;Data!$B$3:$B$38,0),AS$26))</f>
        <v>#N/A</v>
      </c>
      <c r="AT23" s="12" t="e" cm="1">
        <f t="array" ref="AT23">IF(ISNA($D23),$D23,INDEX(Data!$V$3:$AY$38,MATCH($B$1&amp;$A23,Data!$A$3:$A$38&amp;Data!$B$3:$B$38,0),AT$26))</f>
        <v>#N/A</v>
      </c>
      <c r="AU23" s="12" t="e" cm="1">
        <f t="array" ref="AU23">IF(ISNA($D23),$D23,INDEX(Data!$V$3:$AY$38,MATCH($B$1&amp;$A23,Data!$A$3:$A$38&amp;Data!$B$3:$B$38,0),AU$26))</f>
        <v>#N/A</v>
      </c>
      <c r="AV23" s="12" t="e" cm="1">
        <f t="array" ref="AV23">IF(ISNA($D23),$D23,INDEX(Data!$V$3:$AY$38,MATCH($B$1&amp;$A23,Data!$A$3:$A$38&amp;Data!$B$3:$B$38,0),AV$26))</f>
        <v>#N/A</v>
      </c>
      <c r="AW23" s="12" t="e" cm="1">
        <f t="array" ref="AW23">IF(ISNA($D23),$D23,INDEX(Data!$V$3:$AY$38,MATCH($B$1&amp;$A23,Data!$A$3:$A$38&amp;Data!$B$3:$B$38,0),AW$26))</f>
        <v>#N/A</v>
      </c>
      <c r="AX23" s="12" t="e" cm="1">
        <f t="array" ref="AX23">IF(ISNA($D23),$D23,INDEX(Data!$V$3:$AY$38,MATCH($B$1&amp;$A23,Data!$A$3:$A$38&amp;Data!$B$3:$B$38,0),AX$26))</f>
        <v>#N/A</v>
      </c>
      <c r="AY23" s="12" t="e" cm="1">
        <f t="array" ref="AY23">IF(ISNA($D23),$D23,INDEX(Data!$V$3:$AY$38,MATCH($B$1&amp;$A23,Data!$A$3:$A$38&amp;Data!$B$3:$B$38,0),AY$26))</f>
        <v>#N/A</v>
      </c>
      <c r="AZ23" s="12" t="e" cm="1">
        <f t="array" ref="AZ23">IF(ISNA($D23),$D23,INDEX(Data!$V$3:$AY$38,MATCH($B$1&amp;$A23,Data!$A$3:$A$38&amp;Data!$B$3:$B$38,0),AZ$26))</f>
        <v>#N/A</v>
      </c>
      <c r="BA23" s="12" t="e" cm="1">
        <f t="array" ref="BA23">IF(ISNA($D23),$D23,INDEX(Data!$V$3:$AY$38,MATCH($B$1&amp;$A23,Data!$A$3:$A$38&amp;Data!$B$3:$B$38,0),BA$26))</f>
        <v>#N/A</v>
      </c>
      <c r="BB23" s="12" t="e" cm="1">
        <f t="array" ref="BB23">IF(ISNA($D23),$D23,INDEX(Data!$V$3:$AY$38,MATCH($B$1&amp;$A23,Data!$A$3:$A$38&amp;Data!$B$3:$B$38,0),BB$26))</f>
        <v>#N/A</v>
      </c>
      <c r="BC23" s="12" t="e" cm="1">
        <f t="array" ref="BC23">IF(ISNA($D23),$D23,INDEX(Data!$V$3:$AY$38,MATCH($B$1&amp;$A23,Data!$A$3:$A$38&amp;Data!$B$3:$B$38,0),BC$26))</f>
        <v>#N/A</v>
      </c>
      <c r="BD23" s="12" t="e" cm="1">
        <f t="array" ref="BD23">IF(ISNA($D23),$D23,INDEX(Data!$V$3:$AY$38,MATCH($B$1&amp;$A23,Data!$A$3:$A$38&amp;Data!$B$3:$B$38,0),BD$26))</f>
        <v>#N/A</v>
      </c>
      <c r="BE23" s="12" t="e" cm="1">
        <f t="array" ref="BE23">IF(ISNA($D23),$D23,INDEX(Data!$V$3:$AY$38,MATCH($B$1&amp;$A23,Data!$A$3:$A$38&amp;Data!$B$3:$B$38,0),BE$26))</f>
        <v>#N/A</v>
      </c>
      <c r="BF23" s="12" t="e" cm="1">
        <f t="array" ref="BF23">IF(ISNA($D23),$D23,INDEX(Data!$V$3:$AY$38,MATCH($B$1&amp;$A23,Data!$A$3:$A$38&amp;Data!$B$3:$B$38,0),BF$26))</f>
        <v>#N/A</v>
      </c>
    </row>
    <row r="24" spans="1:58" x14ac:dyDescent="0.3">
      <c r="A24">
        <v>12</v>
      </c>
      <c r="B24" t="s">
        <v>24</v>
      </c>
      <c r="C24" cm="1">
        <f t="array" ref="C24">INDEX(Data!$D$3:$D$38,MATCH($B$1&amp;A24,Data!$A$3:$A$38&amp;Data!$B$3:$B$38,0))</f>
        <v>55000</v>
      </c>
      <c r="D24" t="e">
        <f>IFERROR(GETPIVOTDATA(""&amp;$B$12,Control!$A$3,"Month",A24),NA())</f>
        <v>#N/A</v>
      </c>
      <c r="E24" t="str">
        <f t="shared" si="2"/>
        <v>55K</v>
      </c>
      <c r="G24" s="2" cm="1">
        <f t="array" ref="G24">INDEX(Data!$S$3:$S$38,MATCH($B$1&amp;A24,Data!$A$3:$A$38&amp;Data!$B$3:$B$38,0))</f>
        <v>74</v>
      </c>
      <c r="H24" s="2">
        <f t="shared" si="3"/>
        <v>8</v>
      </c>
      <c r="I24" s="2" cm="1">
        <f t="array" ref="I24">INDEX(Data!$T$3:$T$38,MATCH($B$1&amp;A24,Data!$A$3:$A$38&amp;Data!$B$3:$B$38,0))</f>
        <v>91</v>
      </c>
      <c r="J24" s="2">
        <f t="shared" si="3"/>
        <v>8</v>
      </c>
      <c r="K24">
        <f t="shared" si="4"/>
        <v>74</v>
      </c>
      <c r="L24">
        <f t="shared" si="0"/>
        <v>8</v>
      </c>
      <c r="M24">
        <f t="shared" si="0"/>
        <v>91</v>
      </c>
      <c r="N24">
        <f t="shared" si="0"/>
        <v>8</v>
      </c>
      <c r="O24" cm="1">
        <f t="array" ref="O24">INDEX(Data!$U$3:$U$38,MATCH($B$1&amp;A24,Data!$A$3:$A$38&amp;Data!$B$3:$B$38,0))</f>
        <v>1</v>
      </c>
      <c r="P24" t="e">
        <f t="shared" si="5"/>
        <v>#N/A</v>
      </c>
      <c r="R24" s="2" cm="1">
        <f t="array" ref="R24">INDEX(Data!$Q$3:$Q$38,MATCH($B$1&amp;A24,Data!$A$3:$A$38&amp;Data!$B$3:$B$38,0))</f>
        <v>44</v>
      </c>
      <c r="S24" s="2">
        <f t="shared" si="6"/>
        <v>8</v>
      </c>
      <c r="T24" s="2" cm="1">
        <f t="array" ref="T24">INDEX(Data!$R$3:$R$38,MATCH($B$1&amp;A24,Data!$A$3:$A$38&amp;Data!$B$3:$B$38,0))</f>
        <v>52</v>
      </c>
      <c r="U24" t="e">
        <f t="shared" si="7"/>
        <v>#N/A</v>
      </c>
      <c r="W24" cm="1">
        <f t="array" ref="W24">INDEX(Data!$DO$3:$DO$38,MATCH($B$1&amp;A24,Data!$A$3:$A$38&amp;Data!$B$3:$B$38,0))</f>
        <v>4600</v>
      </c>
      <c r="X24">
        <f t="shared" si="8"/>
        <v>4600</v>
      </c>
      <c r="Y24">
        <f t="shared" si="1"/>
        <v>0</v>
      </c>
      <c r="Z24">
        <f t="shared" si="9"/>
        <v>0</v>
      </c>
      <c r="AC24" s="12" t="e" cm="1">
        <f t="array" ref="AC24">IF(ISNA($D24),$D24,INDEX(Data!$V$3:$AY$38,MATCH($B$1&amp;$A24,Data!$A$3:$A$38&amp;Data!$B$3:$B$38,0),AC$26))</f>
        <v>#N/A</v>
      </c>
      <c r="AD24" s="12" t="e" cm="1">
        <f t="array" ref="AD24">IF(ISNA($D24),$D24,INDEX(Data!$V$3:$AY$38,MATCH($B$1&amp;$A24,Data!$A$3:$A$38&amp;Data!$B$3:$B$38,0),AD$26))</f>
        <v>#N/A</v>
      </c>
      <c r="AE24" s="12" t="e" cm="1">
        <f t="array" ref="AE24">IF(ISNA($D24),$D24,INDEX(Data!$V$3:$AY$38,MATCH($B$1&amp;$A24,Data!$A$3:$A$38&amp;Data!$B$3:$B$38,0),AE$26))</f>
        <v>#N/A</v>
      </c>
      <c r="AF24" s="12" t="e" cm="1">
        <f t="array" ref="AF24">IF(ISNA($D24),$D24,INDEX(Data!$V$3:$AY$38,MATCH($B$1&amp;$A24,Data!$A$3:$A$38&amp;Data!$B$3:$B$38,0),AF$26))</f>
        <v>#N/A</v>
      </c>
      <c r="AG24" s="12" t="e" cm="1">
        <f t="array" ref="AG24">IF(ISNA($D24),$D24,INDEX(Data!$V$3:$AY$38,MATCH($B$1&amp;$A24,Data!$A$3:$A$38&amp;Data!$B$3:$B$38,0),AG$26))</f>
        <v>#N/A</v>
      </c>
      <c r="AH24" s="12" t="e" cm="1">
        <f t="array" ref="AH24">IF(ISNA($D24),$D24,INDEX(Data!$V$3:$AY$38,MATCH($B$1&amp;$A24,Data!$A$3:$A$38&amp;Data!$B$3:$B$38,0),AH$26))</f>
        <v>#N/A</v>
      </c>
      <c r="AI24" s="12" t="e" cm="1">
        <f t="array" ref="AI24">IF(ISNA($D24),$D24,INDEX(Data!$V$3:$AY$38,MATCH($B$1&amp;$A24,Data!$A$3:$A$38&amp;Data!$B$3:$B$38,0),AI$26))</f>
        <v>#N/A</v>
      </c>
      <c r="AJ24" s="12" t="e" cm="1">
        <f t="array" ref="AJ24">IF(ISNA($D24),$D24,INDEX(Data!$V$3:$AY$38,MATCH($B$1&amp;$A24,Data!$A$3:$A$38&amp;Data!$B$3:$B$38,0),AJ$26))</f>
        <v>#N/A</v>
      </c>
      <c r="AK24" s="12" t="e" cm="1">
        <f t="array" ref="AK24">IF(ISNA($D24),$D24,INDEX(Data!$V$3:$AY$38,MATCH($B$1&amp;$A24,Data!$A$3:$A$38&amp;Data!$B$3:$B$38,0),AK$26))</f>
        <v>#N/A</v>
      </c>
      <c r="AL24" s="12" t="e" cm="1">
        <f t="array" ref="AL24">IF(ISNA($D24),$D24,INDEX(Data!$V$3:$AY$38,MATCH($B$1&amp;$A24,Data!$A$3:$A$38&amp;Data!$B$3:$B$38,0),AL$26))</f>
        <v>#N/A</v>
      </c>
      <c r="AM24" s="12" t="e" cm="1">
        <f t="array" ref="AM24">IF(ISNA($D24),$D24,INDEX(Data!$V$3:$AY$38,MATCH($B$1&amp;$A24,Data!$A$3:$A$38&amp;Data!$B$3:$B$38,0),AM$26))</f>
        <v>#N/A</v>
      </c>
      <c r="AN24" s="12" t="e" cm="1">
        <f t="array" ref="AN24">IF(ISNA($D24),$D24,INDEX(Data!$V$3:$AY$38,MATCH($B$1&amp;$A24,Data!$A$3:$A$38&amp;Data!$B$3:$B$38,0),AN$26))</f>
        <v>#N/A</v>
      </c>
      <c r="AO24" s="12" t="e" cm="1">
        <f t="array" ref="AO24">IF(ISNA($D24),$D24,INDEX(Data!$V$3:$AY$38,MATCH($B$1&amp;$A24,Data!$A$3:$A$38&amp;Data!$B$3:$B$38,0),AO$26))</f>
        <v>#N/A</v>
      </c>
      <c r="AP24" s="12" t="e" cm="1">
        <f t="array" ref="AP24">IF(ISNA($D24),$D24,INDEX(Data!$V$3:$AY$38,MATCH($B$1&amp;$A24,Data!$A$3:$A$38&amp;Data!$B$3:$B$38,0),AP$26))</f>
        <v>#N/A</v>
      </c>
      <c r="AQ24" s="12" t="e" cm="1">
        <f t="array" ref="AQ24">IF(ISNA($D24),$D24,INDEX(Data!$V$3:$AY$38,MATCH($B$1&amp;$A24,Data!$A$3:$A$38&amp;Data!$B$3:$B$38,0),AQ$26))</f>
        <v>#N/A</v>
      </c>
      <c r="AR24" s="12" t="e" cm="1">
        <f t="array" ref="AR24">IF(ISNA($D24),$D24,INDEX(Data!$V$3:$AY$38,MATCH($B$1&amp;$A24,Data!$A$3:$A$38&amp;Data!$B$3:$B$38,0),AR$26))</f>
        <v>#N/A</v>
      </c>
      <c r="AS24" s="12" t="e" cm="1">
        <f t="array" ref="AS24">IF(ISNA($D24),$D24,INDEX(Data!$V$3:$AY$38,MATCH($B$1&amp;$A24,Data!$A$3:$A$38&amp;Data!$B$3:$B$38,0),AS$26))</f>
        <v>#N/A</v>
      </c>
      <c r="AT24" s="12" t="e" cm="1">
        <f t="array" ref="AT24">IF(ISNA($D24),$D24,INDEX(Data!$V$3:$AY$38,MATCH($B$1&amp;$A24,Data!$A$3:$A$38&amp;Data!$B$3:$B$38,0),AT$26))</f>
        <v>#N/A</v>
      </c>
      <c r="AU24" s="12" t="e" cm="1">
        <f t="array" ref="AU24">IF(ISNA($D24),$D24,INDEX(Data!$V$3:$AY$38,MATCH($B$1&amp;$A24,Data!$A$3:$A$38&amp;Data!$B$3:$B$38,0),AU$26))</f>
        <v>#N/A</v>
      </c>
      <c r="AV24" s="12" t="e" cm="1">
        <f t="array" ref="AV24">IF(ISNA($D24),$D24,INDEX(Data!$V$3:$AY$38,MATCH($B$1&amp;$A24,Data!$A$3:$A$38&amp;Data!$B$3:$B$38,0),AV$26))</f>
        <v>#N/A</v>
      </c>
      <c r="AW24" s="12" t="e" cm="1">
        <f t="array" ref="AW24">IF(ISNA($D24),$D24,INDEX(Data!$V$3:$AY$38,MATCH($B$1&amp;$A24,Data!$A$3:$A$38&amp;Data!$B$3:$B$38,0),AW$26))</f>
        <v>#N/A</v>
      </c>
      <c r="AX24" s="12" t="e" cm="1">
        <f t="array" ref="AX24">IF(ISNA($D24),$D24,INDEX(Data!$V$3:$AY$38,MATCH($B$1&amp;$A24,Data!$A$3:$A$38&amp;Data!$B$3:$B$38,0),AX$26))</f>
        <v>#N/A</v>
      </c>
      <c r="AY24" s="12" t="e" cm="1">
        <f t="array" ref="AY24">IF(ISNA($D24),$D24,INDEX(Data!$V$3:$AY$38,MATCH($B$1&amp;$A24,Data!$A$3:$A$38&amp;Data!$B$3:$B$38,0),AY$26))</f>
        <v>#N/A</v>
      </c>
      <c r="AZ24" s="12" t="e" cm="1">
        <f t="array" ref="AZ24">IF(ISNA($D24),$D24,INDEX(Data!$V$3:$AY$38,MATCH($B$1&amp;$A24,Data!$A$3:$A$38&amp;Data!$B$3:$B$38,0),AZ$26))</f>
        <v>#N/A</v>
      </c>
      <c r="BA24" s="12" t="e" cm="1">
        <f t="array" ref="BA24">IF(ISNA($D24),$D24,INDEX(Data!$V$3:$AY$38,MATCH($B$1&amp;$A24,Data!$A$3:$A$38&amp;Data!$B$3:$B$38,0),BA$26))</f>
        <v>#N/A</v>
      </c>
      <c r="BB24" s="12" t="e" cm="1">
        <f t="array" ref="BB24">IF(ISNA($D24),$D24,INDEX(Data!$V$3:$AY$38,MATCH($B$1&amp;$A24,Data!$A$3:$A$38&amp;Data!$B$3:$B$38,0),BB$26))</f>
        <v>#N/A</v>
      </c>
      <c r="BC24" s="12" t="e" cm="1">
        <f t="array" ref="BC24">IF(ISNA($D24),$D24,INDEX(Data!$V$3:$AY$38,MATCH($B$1&amp;$A24,Data!$A$3:$A$38&amp;Data!$B$3:$B$38,0),BC$26))</f>
        <v>#N/A</v>
      </c>
      <c r="BD24" s="12" t="e" cm="1">
        <f t="array" ref="BD24">IF(ISNA($D24),$D24,INDEX(Data!$V$3:$AY$38,MATCH($B$1&amp;$A24,Data!$A$3:$A$38&amp;Data!$B$3:$B$38,0),BD$26))</f>
        <v>#N/A</v>
      </c>
      <c r="BE24" s="12" t="e" cm="1">
        <f t="array" ref="BE24">IF(ISNA($D24),$D24,INDEX(Data!$V$3:$AY$38,MATCH($B$1&amp;$A24,Data!$A$3:$A$38&amp;Data!$B$3:$B$38,0),BE$26))</f>
        <v>#N/A</v>
      </c>
      <c r="BF24" s="12" t="e" cm="1">
        <f t="array" ref="BF24">IF(ISNA($D24),$D24,INDEX(Data!$V$3:$AY$38,MATCH($B$1&amp;$A24,Data!$A$3:$A$38&amp;Data!$B$3:$B$38,0),BF$26))</f>
        <v>#N/A</v>
      </c>
    </row>
    <row r="25" spans="1:58" x14ac:dyDescent="0.3">
      <c r="D25" s="22" t="str">
        <f>TEXT(SUMIF(D13:D24,"&gt;0"),"#,##0")</f>
        <v>95,000</v>
      </c>
      <c r="P25" s="22" t="str">
        <f>TEXT(SUMIF(P13:P24,"&gt;0"),"#,##0")</f>
        <v>102</v>
      </c>
      <c r="U25" s="22" t="str">
        <f>TEXT(SUMIF(U13:U24,"&gt;0"),"#,##0")</f>
        <v>24</v>
      </c>
      <c r="Z25" s="22" t="str">
        <f>TEXT(SUMIF(Z13:Z24,"&gt;0"),"#,##0")</f>
        <v>9,600</v>
      </c>
      <c r="AC25" s="12">
        <f>AVERAGEIF(AC13:AC24,"&gt;0")</f>
        <v>0.54</v>
      </c>
      <c r="AD25" s="12">
        <f t="shared" ref="AD25:BF25" si="10">AVERAGEIF(AD13:AD24,"&gt;0")</f>
        <v>0.28999999999999998</v>
      </c>
      <c r="AE25" s="12">
        <f t="shared" si="10"/>
        <v>0.76</v>
      </c>
      <c r="AF25" s="12">
        <f t="shared" si="10"/>
        <v>0.27</v>
      </c>
      <c r="AG25" s="12">
        <f t="shared" si="10"/>
        <v>0.28999999999999998</v>
      </c>
      <c r="AH25" s="12">
        <f t="shared" si="10"/>
        <v>0.77</v>
      </c>
      <c r="AI25" s="12">
        <f t="shared" si="10"/>
        <v>0.77</v>
      </c>
      <c r="AJ25" s="12">
        <f t="shared" si="10"/>
        <v>0.22</v>
      </c>
      <c r="AK25" s="12">
        <f t="shared" si="10"/>
        <v>0.9</v>
      </c>
      <c r="AL25" s="12">
        <f t="shared" si="10"/>
        <v>0.98</v>
      </c>
      <c r="AM25" s="12">
        <f t="shared" si="10"/>
        <v>0.83</v>
      </c>
      <c r="AN25" s="12">
        <f t="shared" si="10"/>
        <v>0.74</v>
      </c>
      <c r="AO25" s="12">
        <f t="shared" si="10"/>
        <v>0.88</v>
      </c>
      <c r="AP25" s="12">
        <f t="shared" si="10"/>
        <v>0.49</v>
      </c>
      <c r="AQ25" s="12">
        <f t="shared" si="10"/>
        <v>0.3</v>
      </c>
      <c r="AR25" s="12">
        <f t="shared" si="10"/>
        <v>0.36</v>
      </c>
      <c r="AS25" s="12">
        <f t="shared" si="10"/>
        <v>0.99</v>
      </c>
      <c r="AT25" s="12">
        <f t="shared" si="10"/>
        <v>0.35</v>
      </c>
      <c r="AU25" s="12">
        <f t="shared" si="10"/>
        <v>0.53</v>
      </c>
      <c r="AV25" s="12">
        <f t="shared" si="10"/>
        <v>0.38</v>
      </c>
      <c r="AW25" s="12">
        <f t="shared" si="10"/>
        <v>0.36</v>
      </c>
      <c r="AX25" s="12">
        <f t="shared" si="10"/>
        <v>0.14000000000000001</v>
      </c>
      <c r="AY25" s="12">
        <f t="shared" si="10"/>
        <v>0.26</v>
      </c>
      <c r="AZ25" s="12">
        <f t="shared" si="10"/>
        <v>0.4</v>
      </c>
      <c r="BA25" s="12">
        <f t="shared" si="10"/>
        <v>0.16</v>
      </c>
      <c r="BB25" s="12">
        <f t="shared" si="10"/>
        <v>0.41</v>
      </c>
      <c r="BC25" s="12">
        <f t="shared" si="10"/>
        <v>0.3</v>
      </c>
      <c r="BD25" s="12">
        <f t="shared" si="10"/>
        <v>0.48</v>
      </c>
      <c r="BE25" s="12">
        <f t="shared" si="10"/>
        <v>0.5</v>
      </c>
      <c r="BF25" s="12">
        <f t="shared" si="10"/>
        <v>0.39</v>
      </c>
    </row>
    <row r="26" spans="1:58" x14ac:dyDescent="0.3">
      <c r="B26" s="2"/>
      <c r="AC26" s="2">
        <v>1</v>
      </c>
      <c r="AD26" s="2">
        <v>2</v>
      </c>
      <c r="AE26" s="2">
        <v>3</v>
      </c>
      <c r="AF26" s="2">
        <v>4</v>
      </c>
      <c r="AG26" s="2">
        <v>5</v>
      </c>
      <c r="AH26" s="2">
        <v>6</v>
      </c>
      <c r="AI26" s="2">
        <v>7</v>
      </c>
      <c r="AJ26" s="2">
        <v>8</v>
      </c>
      <c r="AK26" s="2">
        <v>9</v>
      </c>
      <c r="AL26" s="2">
        <v>10</v>
      </c>
      <c r="AM26" s="2">
        <v>11</v>
      </c>
      <c r="AN26" s="2">
        <v>12</v>
      </c>
      <c r="AO26" s="2">
        <v>13</v>
      </c>
      <c r="AP26" s="2">
        <v>14</v>
      </c>
      <c r="AQ26" s="2">
        <v>15</v>
      </c>
      <c r="AR26" s="2">
        <v>16</v>
      </c>
      <c r="AS26" s="2">
        <v>17</v>
      </c>
      <c r="AT26" s="2">
        <v>18</v>
      </c>
      <c r="AU26" s="2">
        <v>19</v>
      </c>
      <c r="AV26" s="2">
        <v>20</v>
      </c>
      <c r="AW26" s="2">
        <v>21</v>
      </c>
      <c r="AX26" s="2">
        <v>22</v>
      </c>
      <c r="AY26" s="2">
        <v>23</v>
      </c>
      <c r="AZ26" s="2">
        <v>24</v>
      </c>
      <c r="BA26" s="2">
        <v>25</v>
      </c>
      <c r="BB26" s="2">
        <v>26</v>
      </c>
      <c r="BC26" s="2">
        <v>27</v>
      </c>
      <c r="BD26" s="2">
        <v>28</v>
      </c>
      <c r="BE26" s="2">
        <v>29</v>
      </c>
      <c r="BF26" s="2">
        <v>30</v>
      </c>
    </row>
    <row r="27" spans="1:58" x14ac:dyDescent="0.3">
      <c r="A27" t="s">
        <v>49</v>
      </c>
      <c r="B27" s="2"/>
    </row>
    <row r="28" spans="1:58" x14ac:dyDescent="0.3">
      <c r="A28">
        <v>1</v>
      </c>
      <c r="B28" s="12" t="e">
        <f>IF(ISNA($D13),$D13,INDEX(Data!$AZ$3:$BI$38,MATCH($B$1&amp;$A13,Data!$A$3:$A$38&amp;Data!$B$3:$B$38,0),B$41))</f>
        <v>#N/A</v>
      </c>
      <c r="C28" s="12" t="e" cm="1">
        <f t="array" ref="C28">IF(ISNA($D13),$D13,INDEX(Data!$AZ$3:$BI$38,MATCH($B$1&amp;$A13,Data!$A$3:$A$38&amp;Data!$B$3:$B$38,0),C$41))</f>
        <v>#N/A</v>
      </c>
      <c r="D28" s="12" t="e" cm="1">
        <f t="array" ref="D28">IF(ISNA($D13),$D13,INDEX(Data!$AZ$3:$BI$38,MATCH($B$1&amp;$A13,Data!$A$3:$A$38&amp;Data!$B$3:$B$38,0),D$41))</f>
        <v>#N/A</v>
      </c>
      <c r="E28" s="12" t="e" cm="1">
        <f t="array" ref="E28">IF(ISNA($D13),$D13,INDEX(Data!$AZ$3:$BI$38,MATCH($B$1&amp;$A13,Data!$A$3:$A$38&amp;Data!$B$3:$B$38,0),E$41))</f>
        <v>#N/A</v>
      </c>
      <c r="F28" s="12" t="e" cm="1">
        <f t="array" ref="F28">IF(ISNA($D13),$D13,INDEX(Data!$AZ$3:$BI$38,MATCH($B$1&amp;$A13,Data!$A$3:$A$38&amp;Data!$B$3:$B$38,0),F$41))</f>
        <v>#N/A</v>
      </c>
      <c r="G28" s="12" t="e" cm="1">
        <f t="array" ref="G28">IF(ISNA($D13),$D13,INDEX(Data!$AZ$3:$BI$38,MATCH($B$1&amp;$A13,Data!$A$3:$A$38&amp;Data!$B$3:$B$38,0),G$41))</f>
        <v>#N/A</v>
      </c>
      <c r="H28" s="12" t="e" cm="1">
        <f t="array" ref="H28">IF(ISNA($D13),$D13,INDEX(Data!$AZ$3:$BI$38,MATCH($B$1&amp;$A13,Data!$A$3:$A$38&amp;Data!$B$3:$B$38,0),H$41))</f>
        <v>#N/A</v>
      </c>
      <c r="I28" s="12" t="e" cm="1">
        <f t="array" ref="I28">IF(ISNA($D13),$D13,INDEX(Data!$AZ$3:$BI$38,MATCH($B$1&amp;$A13,Data!$A$3:$A$38&amp;Data!$B$3:$B$38,0),I$41))</f>
        <v>#N/A</v>
      </c>
      <c r="J28" s="12" t="e" cm="1">
        <f t="array" ref="J28">IF(ISNA($D13),$D13,INDEX(Data!$AZ$3:$BI$38,MATCH($B$1&amp;$A13,Data!$A$3:$A$38&amp;Data!$B$3:$B$38,0),J$41))</f>
        <v>#N/A</v>
      </c>
      <c r="K28" s="12" t="e" cm="1">
        <f t="array" ref="K28">IF(ISNA($D13),$D13,INDEX(Data!$AZ$3:$BI$38,MATCH($B$1&amp;$A13,Data!$A$3:$A$38&amp;Data!$B$3:$B$38,0),K$41))</f>
        <v>#N/A</v>
      </c>
    </row>
    <row r="29" spans="1:58" x14ac:dyDescent="0.3">
      <c r="A29">
        <v>2</v>
      </c>
      <c r="B29" s="12" t="e" cm="1">
        <f t="array" ref="B29">IF(ISNA($D14),$D14,INDEX(Data!$AZ$3:$BI$38,MATCH($B$1&amp;$A14,Data!$A$3:$A$38&amp;Data!$B$3:$B$38,0),B$41))</f>
        <v>#N/A</v>
      </c>
      <c r="C29" s="12" t="e" cm="1">
        <f t="array" ref="C29">IF(ISNA($D14),$D14,INDEX(Data!$AZ$3:$BI$38,MATCH($B$1&amp;$A14,Data!$A$3:$A$38&amp;Data!$B$3:$B$38,0),C$41))</f>
        <v>#N/A</v>
      </c>
      <c r="D29" s="12" t="e" cm="1">
        <f t="array" ref="D29">IF(ISNA($D14),$D14,INDEX(Data!$AZ$3:$BI$38,MATCH($B$1&amp;$A14,Data!$A$3:$A$38&amp;Data!$B$3:$B$38,0),D$41))</f>
        <v>#N/A</v>
      </c>
      <c r="E29" s="12" t="e" cm="1">
        <f t="array" ref="E29">IF(ISNA($D14),$D14,INDEX(Data!$AZ$3:$BI$38,MATCH($B$1&amp;$A14,Data!$A$3:$A$38&amp;Data!$B$3:$B$38,0),E$41))</f>
        <v>#N/A</v>
      </c>
      <c r="F29" s="12" t="e" cm="1">
        <f t="array" ref="F29">IF(ISNA($D14),$D14,INDEX(Data!$AZ$3:$BI$38,MATCH($B$1&amp;$A14,Data!$A$3:$A$38&amp;Data!$B$3:$B$38,0),F$41))</f>
        <v>#N/A</v>
      </c>
      <c r="G29" s="12" t="e" cm="1">
        <f t="array" ref="G29">IF(ISNA($D14),$D14,INDEX(Data!$AZ$3:$BI$38,MATCH($B$1&amp;$A14,Data!$A$3:$A$38&amp;Data!$B$3:$B$38,0),G$41))</f>
        <v>#N/A</v>
      </c>
      <c r="H29" s="12" t="e" cm="1">
        <f t="array" ref="H29">IF(ISNA($D14),$D14,INDEX(Data!$AZ$3:$BI$38,MATCH($B$1&amp;$A14,Data!$A$3:$A$38&amp;Data!$B$3:$B$38,0),H$41))</f>
        <v>#N/A</v>
      </c>
      <c r="I29" s="12" t="e" cm="1">
        <f t="array" ref="I29">IF(ISNA($D14),$D14,INDEX(Data!$AZ$3:$BI$38,MATCH($B$1&amp;$A14,Data!$A$3:$A$38&amp;Data!$B$3:$B$38,0),I$41))</f>
        <v>#N/A</v>
      </c>
      <c r="J29" s="12" t="e" cm="1">
        <f t="array" ref="J29">IF(ISNA($D14),$D14,INDEX(Data!$AZ$3:$BI$38,MATCH($B$1&amp;$A14,Data!$A$3:$A$38&amp;Data!$B$3:$B$38,0),J$41))</f>
        <v>#N/A</v>
      </c>
      <c r="K29" s="12" t="e" cm="1">
        <f t="array" ref="K29">IF(ISNA($D14),$D14,INDEX(Data!$AZ$3:$BI$38,MATCH($B$1&amp;$A14,Data!$A$3:$A$38&amp;Data!$B$3:$B$38,0),K$41))</f>
        <v>#N/A</v>
      </c>
    </row>
    <row r="30" spans="1:58" x14ac:dyDescent="0.3">
      <c r="A30">
        <v>3</v>
      </c>
      <c r="B30" s="12" t="e" cm="1">
        <f t="array" ref="B30">IF(ISNA($D15),$D15,INDEX(Data!$AZ$3:$BI$38,MATCH($B$1&amp;$A15,Data!$A$3:$A$38&amp;Data!$B$3:$B$38,0),B$41))</f>
        <v>#N/A</v>
      </c>
      <c r="C30" s="12" t="e" cm="1">
        <f t="array" ref="C30">IF(ISNA($D15),$D15,INDEX(Data!$AZ$3:$BI$38,MATCH($B$1&amp;$A15,Data!$A$3:$A$38&amp;Data!$B$3:$B$38,0),C$41))</f>
        <v>#N/A</v>
      </c>
      <c r="D30" s="12" t="e" cm="1">
        <f t="array" ref="D30">IF(ISNA($D15),$D15,INDEX(Data!$AZ$3:$BI$38,MATCH($B$1&amp;$A15,Data!$A$3:$A$38&amp;Data!$B$3:$B$38,0),D$41))</f>
        <v>#N/A</v>
      </c>
      <c r="E30" s="12" t="e" cm="1">
        <f t="array" ref="E30">IF(ISNA($D15),$D15,INDEX(Data!$AZ$3:$BI$38,MATCH($B$1&amp;$A15,Data!$A$3:$A$38&amp;Data!$B$3:$B$38,0),E$41))</f>
        <v>#N/A</v>
      </c>
      <c r="F30" s="12" t="e" cm="1">
        <f t="array" ref="F30">IF(ISNA($D15),$D15,INDEX(Data!$AZ$3:$BI$38,MATCH($B$1&amp;$A15,Data!$A$3:$A$38&amp;Data!$B$3:$B$38,0),F$41))</f>
        <v>#N/A</v>
      </c>
      <c r="G30" s="12" t="e" cm="1">
        <f t="array" ref="G30">IF(ISNA($D15),$D15,INDEX(Data!$AZ$3:$BI$38,MATCH($B$1&amp;$A15,Data!$A$3:$A$38&amp;Data!$B$3:$B$38,0),G$41))</f>
        <v>#N/A</v>
      </c>
      <c r="H30" s="12" t="e" cm="1">
        <f t="array" ref="H30">IF(ISNA($D15),$D15,INDEX(Data!$AZ$3:$BI$38,MATCH($B$1&amp;$A15,Data!$A$3:$A$38&amp;Data!$B$3:$B$38,0),H$41))</f>
        <v>#N/A</v>
      </c>
      <c r="I30" s="12" t="e" cm="1">
        <f t="array" ref="I30">IF(ISNA($D15),$D15,INDEX(Data!$AZ$3:$BI$38,MATCH($B$1&amp;$A15,Data!$A$3:$A$38&amp;Data!$B$3:$B$38,0),I$41))</f>
        <v>#N/A</v>
      </c>
      <c r="J30" s="12" t="e" cm="1">
        <f t="array" ref="J30">IF(ISNA($D15),$D15,INDEX(Data!$AZ$3:$BI$38,MATCH($B$1&amp;$A15,Data!$A$3:$A$38&amp;Data!$B$3:$B$38,0),J$41))</f>
        <v>#N/A</v>
      </c>
      <c r="K30" s="12" t="e" cm="1">
        <f t="array" ref="K30">IF(ISNA($D15),$D15,INDEX(Data!$AZ$3:$BI$38,MATCH($B$1&amp;$A15,Data!$A$3:$A$38&amp;Data!$B$3:$B$38,0),K$41))</f>
        <v>#N/A</v>
      </c>
    </row>
    <row r="31" spans="1:58" x14ac:dyDescent="0.3">
      <c r="A31">
        <v>4</v>
      </c>
      <c r="B31" s="12" t="e" cm="1">
        <f t="array" ref="B31">IF(ISNA($D16),$D16,INDEX(Data!$AZ$3:$BI$38,MATCH($B$1&amp;$A16,Data!$A$3:$A$38&amp;Data!$B$3:$B$38,0),B$41))</f>
        <v>#N/A</v>
      </c>
      <c r="C31" s="12" t="e" cm="1">
        <f t="array" ref="C31">IF(ISNA($D16),$D16,INDEX(Data!$AZ$3:$BI$38,MATCH($B$1&amp;$A16,Data!$A$3:$A$38&amp;Data!$B$3:$B$38,0),C$41))</f>
        <v>#N/A</v>
      </c>
      <c r="D31" s="12" t="e" cm="1">
        <f t="array" ref="D31">IF(ISNA($D16),$D16,INDEX(Data!$AZ$3:$BI$38,MATCH($B$1&amp;$A16,Data!$A$3:$A$38&amp;Data!$B$3:$B$38,0),D$41))</f>
        <v>#N/A</v>
      </c>
      <c r="E31" s="12" t="e" cm="1">
        <f t="array" ref="E31">IF(ISNA($D16),$D16,INDEX(Data!$AZ$3:$BI$38,MATCH($B$1&amp;$A16,Data!$A$3:$A$38&amp;Data!$B$3:$B$38,0),E$41))</f>
        <v>#N/A</v>
      </c>
      <c r="F31" s="12" t="e" cm="1">
        <f t="array" ref="F31">IF(ISNA($D16),$D16,INDEX(Data!$AZ$3:$BI$38,MATCH($B$1&amp;$A16,Data!$A$3:$A$38&amp;Data!$B$3:$B$38,0),F$41))</f>
        <v>#N/A</v>
      </c>
      <c r="G31" s="12" t="e" cm="1">
        <f t="array" ref="G31">IF(ISNA($D16),$D16,INDEX(Data!$AZ$3:$BI$38,MATCH($B$1&amp;$A16,Data!$A$3:$A$38&amp;Data!$B$3:$B$38,0),G$41))</f>
        <v>#N/A</v>
      </c>
      <c r="H31" s="12" t="e" cm="1">
        <f t="array" ref="H31">IF(ISNA($D16),$D16,INDEX(Data!$AZ$3:$BI$38,MATCH($B$1&amp;$A16,Data!$A$3:$A$38&amp;Data!$B$3:$B$38,0),H$41))</f>
        <v>#N/A</v>
      </c>
      <c r="I31" s="12" t="e" cm="1">
        <f t="array" ref="I31">IF(ISNA($D16),$D16,INDEX(Data!$AZ$3:$BI$38,MATCH($B$1&amp;$A16,Data!$A$3:$A$38&amp;Data!$B$3:$B$38,0),I$41))</f>
        <v>#N/A</v>
      </c>
      <c r="J31" s="12" t="e" cm="1">
        <f t="array" ref="J31">IF(ISNA($D16),$D16,INDEX(Data!$AZ$3:$BI$38,MATCH($B$1&amp;$A16,Data!$A$3:$A$38&amp;Data!$B$3:$B$38,0),J$41))</f>
        <v>#N/A</v>
      </c>
      <c r="K31" s="12" t="e" cm="1">
        <f t="array" ref="K31">IF(ISNA($D16),$D16,INDEX(Data!$AZ$3:$BI$38,MATCH($B$1&amp;$A16,Data!$A$3:$A$38&amp;Data!$B$3:$B$38,0),K$41))</f>
        <v>#N/A</v>
      </c>
    </row>
    <row r="32" spans="1:58" x14ac:dyDescent="0.3">
      <c r="A32">
        <v>5</v>
      </c>
      <c r="B32" s="12" t="e" cm="1">
        <f t="array" ref="B32">IF(ISNA($D17),$D17,INDEX(Data!$AZ$3:$BI$38,MATCH($B$1&amp;$A17,Data!$A$3:$A$38&amp;Data!$B$3:$B$38,0),B$41))</f>
        <v>#N/A</v>
      </c>
      <c r="C32" s="12" t="e" cm="1">
        <f t="array" ref="C32">IF(ISNA($D17),$D17,INDEX(Data!$AZ$3:$BI$38,MATCH($B$1&amp;$A17,Data!$A$3:$A$38&amp;Data!$B$3:$B$38,0),C$41))</f>
        <v>#N/A</v>
      </c>
      <c r="D32" s="12" t="e" cm="1">
        <f t="array" ref="D32">IF(ISNA($D17),$D17,INDEX(Data!$AZ$3:$BI$38,MATCH($B$1&amp;$A17,Data!$A$3:$A$38&amp;Data!$B$3:$B$38,0),D$41))</f>
        <v>#N/A</v>
      </c>
      <c r="E32" s="12" t="e" cm="1">
        <f t="array" ref="E32">IF(ISNA($D17),$D17,INDEX(Data!$AZ$3:$BI$38,MATCH($B$1&amp;$A17,Data!$A$3:$A$38&amp;Data!$B$3:$B$38,0),E$41))</f>
        <v>#N/A</v>
      </c>
      <c r="F32" s="12" t="e" cm="1">
        <f t="array" ref="F32">IF(ISNA($D17),$D17,INDEX(Data!$AZ$3:$BI$38,MATCH($B$1&amp;$A17,Data!$A$3:$A$38&amp;Data!$B$3:$B$38,0),F$41))</f>
        <v>#N/A</v>
      </c>
      <c r="G32" s="12" t="e" cm="1">
        <f t="array" ref="G32">IF(ISNA($D17),$D17,INDEX(Data!$AZ$3:$BI$38,MATCH($B$1&amp;$A17,Data!$A$3:$A$38&amp;Data!$B$3:$B$38,0),G$41))</f>
        <v>#N/A</v>
      </c>
      <c r="H32" s="12" t="e" cm="1">
        <f t="array" ref="H32">IF(ISNA($D17),$D17,INDEX(Data!$AZ$3:$BI$38,MATCH($B$1&amp;$A17,Data!$A$3:$A$38&amp;Data!$B$3:$B$38,0),H$41))</f>
        <v>#N/A</v>
      </c>
      <c r="I32" s="12" t="e" cm="1">
        <f t="array" ref="I32">IF(ISNA($D17),$D17,INDEX(Data!$AZ$3:$BI$38,MATCH($B$1&amp;$A17,Data!$A$3:$A$38&amp;Data!$B$3:$B$38,0),I$41))</f>
        <v>#N/A</v>
      </c>
      <c r="J32" s="12" t="e" cm="1">
        <f t="array" ref="J32">IF(ISNA($D17),$D17,INDEX(Data!$AZ$3:$BI$38,MATCH($B$1&amp;$A17,Data!$A$3:$A$38&amp;Data!$B$3:$B$38,0),J$41))</f>
        <v>#N/A</v>
      </c>
      <c r="K32" s="12" t="e" cm="1">
        <f t="array" ref="K32">IF(ISNA($D17),$D17,INDEX(Data!$AZ$3:$BI$38,MATCH($B$1&amp;$A17,Data!$A$3:$A$38&amp;Data!$B$3:$B$38,0),K$41))</f>
        <v>#N/A</v>
      </c>
    </row>
    <row r="33" spans="1:44" x14ac:dyDescent="0.3">
      <c r="A33">
        <v>6</v>
      </c>
      <c r="B33" s="12" t="e" cm="1">
        <f t="array" ref="B33">IF(ISNA($D18),$D18,INDEX(Data!$AZ$3:$BI$38,MATCH($B$1&amp;$A18,Data!$A$3:$A$38&amp;Data!$B$3:$B$38,0),B$41))</f>
        <v>#N/A</v>
      </c>
      <c r="C33" s="12" t="e" cm="1">
        <f t="array" ref="C33">IF(ISNA($D18),$D18,INDEX(Data!$AZ$3:$BI$38,MATCH($B$1&amp;$A18,Data!$A$3:$A$38&amp;Data!$B$3:$B$38,0),C$41))</f>
        <v>#N/A</v>
      </c>
      <c r="D33" s="12" t="e" cm="1">
        <f t="array" ref="D33">IF(ISNA($D18),$D18,INDEX(Data!$AZ$3:$BI$38,MATCH($B$1&amp;$A18,Data!$A$3:$A$38&amp;Data!$B$3:$B$38,0),D$41))</f>
        <v>#N/A</v>
      </c>
      <c r="E33" s="12" t="e" cm="1">
        <f t="array" ref="E33">IF(ISNA($D18),$D18,INDEX(Data!$AZ$3:$BI$38,MATCH($B$1&amp;$A18,Data!$A$3:$A$38&amp;Data!$B$3:$B$38,0),E$41))</f>
        <v>#N/A</v>
      </c>
      <c r="F33" s="12" t="e" cm="1">
        <f t="array" ref="F33">IF(ISNA($D18),$D18,INDEX(Data!$AZ$3:$BI$38,MATCH($B$1&amp;$A18,Data!$A$3:$A$38&amp;Data!$B$3:$B$38,0),F$41))</f>
        <v>#N/A</v>
      </c>
      <c r="G33" s="12" t="e" cm="1">
        <f t="array" ref="G33">IF(ISNA($D18),$D18,INDEX(Data!$AZ$3:$BI$38,MATCH($B$1&amp;$A18,Data!$A$3:$A$38&amp;Data!$B$3:$B$38,0),G$41))</f>
        <v>#N/A</v>
      </c>
      <c r="H33" s="12" t="e" cm="1">
        <f t="array" ref="H33">IF(ISNA($D18),$D18,INDEX(Data!$AZ$3:$BI$38,MATCH($B$1&amp;$A18,Data!$A$3:$A$38&amp;Data!$B$3:$B$38,0),H$41))</f>
        <v>#N/A</v>
      </c>
      <c r="I33" s="12" t="e" cm="1">
        <f t="array" ref="I33">IF(ISNA($D18),$D18,INDEX(Data!$AZ$3:$BI$38,MATCH($B$1&amp;$A18,Data!$A$3:$A$38&amp;Data!$B$3:$B$38,0),I$41))</f>
        <v>#N/A</v>
      </c>
      <c r="J33" s="12" t="e" cm="1">
        <f t="array" ref="J33">IF(ISNA($D18),$D18,INDEX(Data!$AZ$3:$BI$38,MATCH($B$1&amp;$A18,Data!$A$3:$A$38&amp;Data!$B$3:$B$38,0),J$41))</f>
        <v>#N/A</v>
      </c>
      <c r="K33" s="12" t="e" cm="1">
        <f t="array" ref="K33">IF(ISNA($D18),$D18,INDEX(Data!$AZ$3:$BI$38,MATCH($B$1&amp;$A18,Data!$A$3:$A$38&amp;Data!$B$3:$B$38,0),K$41))</f>
        <v>#N/A</v>
      </c>
    </row>
    <row r="34" spans="1:44" x14ac:dyDescent="0.3">
      <c r="A34">
        <v>7</v>
      </c>
      <c r="B34" s="12" t="e" cm="1">
        <f t="array" ref="B34">IF(ISNA($D19),$D19,INDEX(Data!$AZ$3:$BI$38,MATCH($B$1&amp;$A19,Data!$A$3:$A$38&amp;Data!$B$3:$B$38,0),B$41))</f>
        <v>#N/A</v>
      </c>
      <c r="C34" s="12" t="e" cm="1">
        <f t="array" ref="C34">IF(ISNA($D19),$D19,INDEX(Data!$AZ$3:$BI$38,MATCH($B$1&amp;$A19,Data!$A$3:$A$38&amp;Data!$B$3:$B$38,0),C$41))</f>
        <v>#N/A</v>
      </c>
      <c r="D34" s="12" t="e" cm="1">
        <f t="array" ref="D34">IF(ISNA($D19),$D19,INDEX(Data!$AZ$3:$BI$38,MATCH($B$1&amp;$A19,Data!$A$3:$A$38&amp;Data!$B$3:$B$38,0),D$41))</f>
        <v>#N/A</v>
      </c>
      <c r="E34" s="12" t="e" cm="1">
        <f t="array" ref="E34">IF(ISNA($D19),$D19,INDEX(Data!$AZ$3:$BI$38,MATCH($B$1&amp;$A19,Data!$A$3:$A$38&amp;Data!$B$3:$B$38,0),E$41))</f>
        <v>#N/A</v>
      </c>
      <c r="F34" s="12" t="e" cm="1">
        <f t="array" ref="F34">IF(ISNA($D19),$D19,INDEX(Data!$AZ$3:$BI$38,MATCH($B$1&amp;$A19,Data!$A$3:$A$38&amp;Data!$B$3:$B$38,0),F$41))</f>
        <v>#N/A</v>
      </c>
      <c r="G34" s="12" t="e" cm="1">
        <f t="array" ref="G34">IF(ISNA($D19),$D19,INDEX(Data!$AZ$3:$BI$38,MATCH($B$1&amp;$A19,Data!$A$3:$A$38&amp;Data!$B$3:$B$38,0),G$41))</f>
        <v>#N/A</v>
      </c>
      <c r="H34" s="12" t="e" cm="1">
        <f t="array" ref="H34">IF(ISNA($D19),$D19,INDEX(Data!$AZ$3:$BI$38,MATCH($B$1&amp;$A19,Data!$A$3:$A$38&amp;Data!$B$3:$B$38,0),H$41))</f>
        <v>#N/A</v>
      </c>
      <c r="I34" s="12" t="e" cm="1">
        <f t="array" ref="I34">IF(ISNA($D19),$D19,INDEX(Data!$AZ$3:$BI$38,MATCH($B$1&amp;$A19,Data!$A$3:$A$38&amp;Data!$B$3:$B$38,0),I$41))</f>
        <v>#N/A</v>
      </c>
      <c r="J34" s="12" t="e" cm="1">
        <f t="array" ref="J34">IF(ISNA($D19),$D19,INDEX(Data!$AZ$3:$BI$38,MATCH($B$1&amp;$A19,Data!$A$3:$A$38&amp;Data!$B$3:$B$38,0),J$41))</f>
        <v>#N/A</v>
      </c>
      <c r="K34" s="12" t="e" cm="1">
        <f t="array" ref="K34">IF(ISNA($D19),$D19,INDEX(Data!$AZ$3:$BI$38,MATCH($B$1&amp;$A19,Data!$A$3:$A$38&amp;Data!$B$3:$B$38,0),K$41))</f>
        <v>#N/A</v>
      </c>
    </row>
    <row r="35" spans="1:44" x14ac:dyDescent="0.3">
      <c r="A35">
        <v>8</v>
      </c>
      <c r="B35" s="12" cm="1">
        <f t="array" ref="B35">IF(ISNA($D20),$D20,INDEX(Data!$AZ$3:$BI$38,MATCH($B$1&amp;$A20,Data!$A$3:$A$38&amp;Data!$B$3:$B$38,0),B$41))</f>
        <v>0.34</v>
      </c>
      <c r="C35" s="12" cm="1">
        <f t="array" ref="C35">IF(ISNA($D20),$D20,INDEX(Data!$AZ$3:$BI$38,MATCH($B$1&amp;$A20,Data!$A$3:$A$38&amp;Data!$B$3:$B$38,0),C$41))</f>
        <v>0.14000000000000001</v>
      </c>
      <c r="D35" s="12" cm="1">
        <f t="array" ref="D35">IF(ISNA($D20),$D20,INDEX(Data!$AZ$3:$BI$38,MATCH($B$1&amp;$A20,Data!$A$3:$A$38&amp;Data!$B$3:$B$38,0),D$41))</f>
        <v>0.12</v>
      </c>
      <c r="E35" s="12" cm="1">
        <f t="array" ref="E35">IF(ISNA($D20),$D20,INDEX(Data!$AZ$3:$BI$38,MATCH($B$1&amp;$A20,Data!$A$3:$A$38&amp;Data!$B$3:$B$38,0),E$41))</f>
        <v>0.77</v>
      </c>
      <c r="F35" s="12" cm="1">
        <f t="array" ref="F35">IF(ISNA($D20),$D20,INDEX(Data!$AZ$3:$BI$38,MATCH($B$1&amp;$A20,Data!$A$3:$A$38&amp;Data!$B$3:$B$38,0),F$41))</f>
        <v>0.2</v>
      </c>
      <c r="G35" s="12" cm="1">
        <f t="array" ref="G35">IF(ISNA($D20),$D20,INDEX(Data!$AZ$3:$BI$38,MATCH($B$1&amp;$A20,Data!$A$3:$A$38&amp;Data!$B$3:$B$38,0),G$41))</f>
        <v>0.26</v>
      </c>
      <c r="H35" s="12" cm="1">
        <f t="array" ref="H35">IF(ISNA($D20),$D20,INDEX(Data!$AZ$3:$BI$38,MATCH($B$1&amp;$A20,Data!$A$3:$A$38&amp;Data!$B$3:$B$38,0),H$41))</f>
        <v>0.42</v>
      </c>
      <c r="I35" s="12" cm="1">
        <f t="array" ref="I35">IF(ISNA($D20),$D20,INDEX(Data!$AZ$3:$BI$38,MATCH($B$1&amp;$A20,Data!$A$3:$A$38&amp;Data!$B$3:$B$38,0),I$41))</f>
        <v>0.25</v>
      </c>
      <c r="J35" s="12" cm="1">
        <f t="array" ref="J35">IF(ISNA($D20),$D20,INDEX(Data!$AZ$3:$BI$38,MATCH($B$1&amp;$A20,Data!$A$3:$A$38&amp;Data!$B$3:$B$38,0),J$41))</f>
        <v>0.73</v>
      </c>
      <c r="K35" s="12" cm="1">
        <f t="array" ref="K35">IF(ISNA($D20),$D20,INDEX(Data!$AZ$3:$BI$38,MATCH($B$1&amp;$A20,Data!$A$3:$A$38&amp;Data!$B$3:$B$38,0),K$41))</f>
        <v>0.5</v>
      </c>
    </row>
    <row r="36" spans="1:44" x14ac:dyDescent="0.3">
      <c r="A36">
        <v>9</v>
      </c>
      <c r="B36" s="12" t="e" cm="1">
        <f t="array" ref="B36">IF(ISNA($D21),$D21,INDEX(Data!$AZ$3:$BI$38,MATCH($B$1&amp;$A21,Data!$A$3:$A$38&amp;Data!$B$3:$B$38,0),B$41))</f>
        <v>#N/A</v>
      </c>
      <c r="C36" s="12" t="e" cm="1">
        <f t="array" ref="C36">IF(ISNA($D21),$D21,INDEX(Data!$AZ$3:$BI$38,MATCH($B$1&amp;$A21,Data!$A$3:$A$38&amp;Data!$B$3:$B$38,0),C$41))</f>
        <v>#N/A</v>
      </c>
      <c r="D36" s="12" t="e" cm="1">
        <f t="array" ref="D36">IF(ISNA($D21),$D21,INDEX(Data!$AZ$3:$BI$38,MATCH($B$1&amp;$A21,Data!$A$3:$A$38&amp;Data!$B$3:$B$38,0),D$41))</f>
        <v>#N/A</v>
      </c>
      <c r="E36" s="12" t="e" cm="1">
        <f t="array" ref="E36">IF(ISNA($D21),$D21,INDEX(Data!$AZ$3:$BI$38,MATCH($B$1&amp;$A21,Data!$A$3:$A$38&amp;Data!$B$3:$B$38,0),E$41))</f>
        <v>#N/A</v>
      </c>
      <c r="F36" s="12" t="e" cm="1">
        <f t="array" ref="F36">IF(ISNA($D21),$D21,INDEX(Data!$AZ$3:$BI$38,MATCH($B$1&amp;$A21,Data!$A$3:$A$38&amp;Data!$B$3:$B$38,0),F$41))</f>
        <v>#N/A</v>
      </c>
      <c r="G36" s="12" t="e" cm="1">
        <f t="array" ref="G36">IF(ISNA($D21),$D21,INDEX(Data!$AZ$3:$BI$38,MATCH($B$1&amp;$A21,Data!$A$3:$A$38&amp;Data!$B$3:$B$38,0),G$41))</f>
        <v>#N/A</v>
      </c>
      <c r="H36" s="12" t="e" cm="1">
        <f t="array" ref="H36">IF(ISNA($D21),$D21,INDEX(Data!$AZ$3:$BI$38,MATCH($B$1&amp;$A21,Data!$A$3:$A$38&amp;Data!$B$3:$B$38,0),H$41))</f>
        <v>#N/A</v>
      </c>
      <c r="I36" s="12" t="e" cm="1">
        <f t="array" ref="I36">IF(ISNA($D21),$D21,INDEX(Data!$AZ$3:$BI$38,MATCH($B$1&amp;$A21,Data!$A$3:$A$38&amp;Data!$B$3:$B$38,0),I$41))</f>
        <v>#N/A</v>
      </c>
      <c r="J36" s="12" t="e" cm="1">
        <f t="array" ref="J36">IF(ISNA($D21),$D21,INDEX(Data!$AZ$3:$BI$38,MATCH($B$1&amp;$A21,Data!$A$3:$A$38&amp;Data!$B$3:$B$38,0),J$41))</f>
        <v>#N/A</v>
      </c>
      <c r="K36" s="12" t="e" cm="1">
        <f t="array" ref="K36">IF(ISNA($D21),$D21,INDEX(Data!$AZ$3:$BI$38,MATCH($B$1&amp;$A21,Data!$A$3:$A$38&amp;Data!$B$3:$B$38,0),K$41))</f>
        <v>#N/A</v>
      </c>
    </row>
    <row r="37" spans="1:44" x14ac:dyDescent="0.3">
      <c r="A37">
        <v>10</v>
      </c>
      <c r="B37" s="12" t="e" cm="1">
        <f t="array" ref="B37">IF(ISNA($D22),$D22,INDEX(Data!$AZ$3:$BI$38,MATCH($B$1&amp;$A22,Data!$A$3:$A$38&amp;Data!$B$3:$B$38,0),B$41))</f>
        <v>#N/A</v>
      </c>
      <c r="C37" s="12" t="e" cm="1">
        <f t="array" ref="C37">IF(ISNA($D22),$D22,INDEX(Data!$AZ$3:$BI$38,MATCH($B$1&amp;$A22,Data!$A$3:$A$38&amp;Data!$B$3:$B$38,0),C$41))</f>
        <v>#N/A</v>
      </c>
      <c r="D37" s="12" t="e" cm="1">
        <f t="array" ref="D37">IF(ISNA($D22),$D22,INDEX(Data!$AZ$3:$BI$38,MATCH($B$1&amp;$A22,Data!$A$3:$A$38&amp;Data!$B$3:$B$38,0),D$41))</f>
        <v>#N/A</v>
      </c>
      <c r="E37" s="12" t="e" cm="1">
        <f t="array" ref="E37">IF(ISNA($D22),$D22,INDEX(Data!$AZ$3:$BI$38,MATCH($B$1&amp;$A22,Data!$A$3:$A$38&amp;Data!$B$3:$B$38,0),E$41))</f>
        <v>#N/A</v>
      </c>
      <c r="F37" s="12" t="e" cm="1">
        <f t="array" ref="F37">IF(ISNA($D22),$D22,INDEX(Data!$AZ$3:$BI$38,MATCH($B$1&amp;$A22,Data!$A$3:$A$38&amp;Data!$B$3:$B$38,0),F$41))</f>
        <v>#N/A</v>
      </c>
      <c r="G37" s="12" t="e" cm="1">
        <f t="array" ref="G37">IF(ISNA($D22),$D22,INDEX(Data!$AZ$3:$BI$38,MATCH($B$1&amp;$A22,Data!$A$3:$A$38&amp;Data!$B$3:$B$38,0),G$41))</f>
        <v>#N/A</v>
      </c>
      <c r="H37" s="12" t="e" cm="1">
        <f t="array" ref="H37">IF(ISNA($D22),$D22,INDEX(Data!$AZ$3:$BI$38,MATCH($B$1&amp;$A22,Data!$A$3:$A$38&amp;Data!$B$3:$B$38,0),H$41))</f>
        <v>#N/A</v>
      </c>
      <c r="I37" s="12" t="e" cm="1">
        <f t="array" ref="I37">IF(ISNA($D22),$D22,INDEX(Data!$AZ$3:$BI$38,MATCH($B$1&amp;$A22,Data!$A$3:$A$38&amp;Data!$B$3:$B$38,0),I$41))</f>
        <v>#N/A</v>
      </c>
      <c r="J37" s="12" t="e" cm="1">
        <f t="array" ref="J37">IF(ISNA($D22),$D22,INDEX(Data!$AZ$3:$BI$38,MATCH($B$1&amp;$A22,Data!$A$3:$A$38&amp;Data!$B$3:$B$38,0),J$41))</f>
        <v>#N/A</v>
      </c>
      <c r="K37" s="12" t="e" cm="1">
        <f t="array" ref="K37">IF(ISNA($D22),$D22,INDEX(Data!$AZ$3:$BI$38,MATCH($B$1&amp;$A22,Data!$A$3:$A$38&amp;Data!$B$3:$B$38,0),K$41))</f>
        <v>#N/A</v>
      </c>
    </row>
    <row r="38" spans="1:44" x14ac:dyDescent="0.3">
      <c r="A38">
        <v>11</v>
      </c>
      <c r="B38" s="12" t="e" cm="1">
        <f t="array" ref="B38">IF(ISNA($D23),$D23,INDEX(Data!$AZ$3:$BI$38,MATCH($B$1&amp;$A23,Data!$A$3:$A$38&amp;Data!$B$3:$B$38,0),B$41))</f>
        <v>#N/A</v>
      </c>
      <c r="C38" s="12" t="e" cm="1">
        <f t="array" ref="C38">IF(ISNA($D23),$D23,INDEX(Data!$AZ$3:$BI$38,MATCH($B$1&amp;$A23,Data!$A$3:$A$38&amp;Data!$B$3:$B$38,0),C$41))</f>
        <v>#N/A</v>
      </c>
      <c r="D38" s="12" t="e" cm="1">
        <f t="array" ref="D38">IF(ISNA($D23),$D23,INDEX(Data!$AZ$3:$BI$38,MATCH($B$1&amp;$A23,Data!$A$3:$A$38&amp;Data!$B$3:$B$38,0),D$41))</f>
        <v>#N/A</v>
      </c>
      <c r="E38" s="12" t="e" cm="1">
        <f t="array" ref="E38">IF(ISNA($D23),$D23,INDEX(Data!$AZ$3:$BI$38,MATCH($B$1&amp;$A23,Data!$A$3:$A$38&amp;Data!$B$3:$B$38,0),E$41))</f>
        <v>#N/A</v>
      </c>
      <c r="F38" s="12" t="e" cm="1">
        <f t="array" ref="F38">IF(ISNA($D23),$D23,INDEX(Data!$AZ$3:$BI$38,MATCH($B$1&amp;$A23,Data!$A$3:$A$38&amp;Data!$B$3:$B$38,0),F$41))</f>
        <v>#N/A</v>
      </c>
      <c r="G38" s="12" t="e" cm="1">
        <f t="array" ref="G38">IF(ISNA($D23),$D23,INDEX(Data!$AZ$3:$BI$38,MATCH($B$1&amp;$A23,Data!$A$3:$A$38&amp;Data!$B$3:$B$38,0),G$41))</f>
        <v>#N/A</v>
      </c>
      <c r="H38" s="12" t="e" cm="1">
        <f t="array" ref="H38">IF(ISNA($D23),$D23,INDEX(Data!$AZ$3:$BI$38,MATCH($B$1&amp;$A23,Data!$A$3:$A$38&amp;Data!$B$3:$B$38,0),H$41))</f>
        <v>#N/A</v>
      </c>
      <c r="I38" s="12" t="e" cm="1">
        <f t="array" ref="I38">IF(ISNA($D23),$D23,INDEX(Data!$AZ$3:$BI$38,MATCH($B$1&amp;$A23,Data!$A$3:$A$38&amp;Data!$B$3:$B$38,0),I$41))</f>
        <v>#N/A</v>
      </c>
      <c r="J38" s="12" t="e" cm="1">
        <f t="array" ref="J38">IF(ISNA($D23),$D23,INDEX(Data!$AZ$3:$BI$38,MATCH($B$1&amp;$A23,Data!$A$3:$A$38&amp;Data!$B$3:$B$38,0),J$41))</f>
        <v>#N/A</v>
      </c>
      <c r="K38" s="12" t="e" cm="1">
        <f t="array" ref="K38">IF(ISNA($D23),$D23,INDEX(Data!$AZ$3:$BI$38,MATCH($B$1&amp;$A23,Data!$A$3:$A$38&amp;Data!$B$3:$B$38,0),K$41))</f>
        <v>#N/A</v>
      </c>
    </row>
    <row r="39" spans="1:44" x14ac:dyDescent="0.3">
      <c r="A39">
        <v>12</v>
      </c>
      <c r="B39" s="12" t="e" cm="1">
        <f t="array" ref="B39">IF(ISNA($D24),$D24,INDEX(Data!$AZ$3:$BI$38,MATCH($B$1&amp;$A24,Data!$A$3:$A$38&amp;Data!$B$3:$B$38,0),B$41))</f>
        <v>#N/A</v>
      </c>
      <c r="C39" s="12" t="e" cm="1">
        <f t="array" ref="C39">IF(ISNA($D24),$D24,INDEX(Data!$AZ$3:$BI$38,MATCH($B$1&amp;$A24,Data!$A$3:$A$38&amp;Data!$B$3:$B$38,0),C$41))</f>
        <v>#N/A</v>
      </c>
      <c r="D39" s="12" t="e" cm="1">
        <f t="array" ref="D39">IF(ISNA($D24),$D24,INDEX(Data!$AZ$3:$BI$38,MATCH($B$1&amp;$A24,Data!$A$3:$A$38&amp;Data!$B$3:$B$38,0),D$41))</f>
        <v>#N/A</v>
      </c>
      <c r="E39" s="12" t="e" cm="1">
        <f t="array" ref="E39">IF(ISNA($D24),$D24,INDEX(Data!$AZ$3:$BI$38,MATCH($B$1&amp;$A24,Data!$A$3:$A$38&amp;Data!$B$3:$B$38,0),E$41))</f>
        <v>#N/A</v>
      </c>
      <c r="F39" s="12" t="e" cm="1">
        <f t="array" ref="F39">IF(ISNA($D24),$D24,INDEX(Data!$AZ$3:$BI$38,MATCH($B$1&amp;$A24,Data!$A$3:$A$38&amp;Data!$B$3:$B$38,0),F$41))</f>
        <v>#N/A</v>
      </c>
      <c r="G39" s="12" t="e" cm="1">
        <f t="array" ref="G39">IF(ISNA($D24),$D24,INDEX(Data!$AZ$3:$BI$38,MATCH($B$1&amp;$A24,Data!$A$3:$A$38&amp;Data!$B$3:$B$38,0),G$41))</f>
        <v>#N/A</v>
      </c>
      <c r="H39" s="12" t="e" cm="1">
        <f t="array" ref="H39">IF(ISNA($D24),$D24,INDEX(Data!$AZ$3:$BI$38,MATCH($B$1&amp;$A24,Data!$A$3:$A$38&amp;Data!$B$3:$B$38,0),H$41))</f>
        <v>#N/A</v>
      </c>
      <c r="I39" s="12" t="e" cm="1">
        <f t="array" ref="I39">IF(ISNA($D24),$D24,INDEX(Data!$AZ$3:$BI$38,MATCH($B$1&amp;$A24,Data!$A$3:$A$38&amp;Data!$B$3:$B$38,0),I$41))</f>
        <v>#N/A</v>
      </c>
      <c r="J39" s="12" t="e" cm="1">
        <f t="array" ref="J39">IF(ISNA($D24),$D24,INDEX(Data!$AZ$3:$BI$38,MATCH($B$1&amp;$A24,Data!$A$3:$A$38&amp;Data!$B$3:$B$38,0),J$41))</f>
        <v>#N/A</v>
      </c>
      <c r="K39" s="12" t="e" cm="1">
        <f t="array" ref="K39">IF(ISNA($D24),$D24,INDEX(Data!$AZ$3:$BI$38,MATCH($B$1&amp;$A24,Data!$A$3:$A$38&amp;Data!$B$3:$B$38,0),K$41))</f>
        <v>#N/A</v>
      </c>
    </row>
    <row r="40" spans="1:44" x14ac:dyDescent="0.3">
      <c r="B40" s="12">
        <f>IFERROR(AVERAGEIF(B28:B39,"&gt;0"),0)</f>
        <v>0.34</v>
      </c>
      <c r="C40" s="12">
        <f t="shared" ref="C40:K40" si="11">IFERROR(AVERAGEIF(C28:C39,"&gt;0"),0)</f>
        <v>0.14000000000000001</v>
      </c>
      <c r="D40" s="12">
        <f t="shared" si="11"/>
        <v>0.12</v>
      </c>
      <c r="E40" s="12">
        <f t="shared" si="11"/>
        <v>0.77</v>
      </c>
      <c r="F40" s="12">
        <f t="shared" si="11"/>
        <v>0.2</v>
      </c>
      <c r="G40" s="12">
        <f t="shared" si="11"/>
        <v>0.26</v>
      </c>
      <c r="H40" s="12">
        <f t="shared" si="11"/>
        <v>0.42</v>
      </c>
      <c r="I40" s="12">
        <f t="shared" si="11"/>
        <v>0.25</v>
      </c>
      <c r="J40" s="12">
        <f t="shared" si="11"/>
        <v>0.73</v>
      </c>
      <c r="K40" s="12">
        <f t="shared" si="11"/>
        <v>0.5</v>
      </c>
    </row>
    <row r="41" spans="1:44" x14ac:dyDescent="0.3">
      <c r="A41" s="12">
        <v>5.2999999999999999E-2</v>
      </c>
      <c r="B41" s="2">
        <v>1</v>
      </c>
      <c r="C41" s="2">
        <v>2</v>
      </c>
      <c r="D41" s="2">
        <v>3</v>
      </c>
      <c r="E41" s="2">
        <v>4</v>
      </c>
      <c r="F41" s="2">
        <v>5</v>
      </c>
      <c r="G41" s="2">
        <v>6</v>
      </c>
      <c r="H41" s="2">
        <v>7</v>
      </c>
      <c r="I41" s="2">
        <v>8</v>
      </c>
      <c r="J41" s="2">
        <v>9</v>
      </c>
      <c r="K41" s="2">
        <v>10</v>
      </c>
    </row>
    <row r="42" spans="1:44" x14ac:dyDescent="0.3">
      <c r="A42" s="2" t="s">
        <v>40</v>
      </c>
      <c r="B42" s="12">
        <f>IF(B40,$A$41,0)</f>
        <v>5.2999999999999999E-2</v>
      </c>
      <c r="C42" s="12">
        <f t="shared" ref="C42:K42" si="12">IF(C40,$A$41,0)</f>
        <v>5.2999999999999999E-2</v>
      </c>
      <c r="D42" s="12">
        <f t="shared" si="12"/>
        <v>5.2999999999999999E-2</v>
      </c>
      <c r="E42" s="12">
        <f t="shared" si="12"/>
        <v>5.2999999999999999E-2</v>
      </c>
      <c r="F42" s="12">
        <f t="shared" si="12"/>
        <v>5.2999999999999999E-2</v>
      </c>
      <c r="G42" s="12">
        <f t="shared" si="12"/>
        <v>5.2999999999999999E-2</v>
      </c>
      <c r="H42" s="12">
        <f t="shared" si="12"/>
        <v>5.2999999999999999E-2</v>
      </c>
      <c r="I42" s="12">
        <f t="shared" si="12"/>
        <v>5.2999999999999999E-2</v>
      </c>
      <c r="J42" s="12">
        <f t="shared" si="12"/>
        <v>5.2999999999999999E-2</v>
      </c>
      <c r="K42" s="12">
        <f t="shared" si="12"/>
        <v>5.2999999999999999E-2</v>
      </c>
    </row>
    <row r="44" spans="1:44" x14ac:dyDescent="0.3">
      <c r="A44" t="s">
        <v>50</v>
      </c>
      <c r="X44" t="s">
        <v>63</v>
      </c>
    </row>
    <row r="45" spans="1:44" x14ac:dyDescent="0.3">
      <c r="A45">
        <v>1.9</v>
      </c>
      <c r="B45">
        <v>1</v>
      </c>
      <c r="C45" s="12" t="e" cm="1">
        <f t="array" ref="C45">IF(ISNA($D13),$D13,INDEX(Data!$BJ$3:$CD$38,MATCH($B$1&amp;$A13,Data!$A$3:$A$38&amp;Data!$B$3:$B$38,0),C$58))</f>
        <v>#N/A</v>
      </c>
      <c r="D45" s="12" t="e" cm="1">
        <f t="array" ref="D45">IF(ISNA($D13),$D13,INDEX(Data!$BJ$3:$CD$38,MATCH($B$1&amp;$A13,Data!$A$3:$A$38&amp;Data!$B$3:$B$38,0),D$58))</f>
        <v>#N/A</v>
      </c>
      <c r="E45" s="12" t="e" cm="1">
        <f t="array" ref="E45">IF(ISNA($D13),$D13,INDEX(Data!$BJ$3:$CD$38,MATCH($B$1&amp;$A13,Data!$A$3:$A$38&amp;Data!$B$3:$B$38,0),E$58))</f>
        <v>#N/A</v>
      </c>
      <c r="F45" s="12" t="e" cm="1">
        <f t="array" ref="F45">IF(ISNA($D13),$D13,INDEX(Data!$BJ$3:$CD$38,MATCH($B$1&amp;$A13,Data!$A$3:$A$38&amp;Data!$B$3:$B$38,0),F$58))</f>
        <v>#N/A</v>
      </c>
      <c r="G45" s="12" t="e" cm="1">
        <f t="array" ref="G45">IF(ISNA($D13),$D13,INDEX(Data!$BJ$3:$CD$38,MATCH($B$1&amp;$A13,Data!$A$3:$A$38&amp;Data!$B$3:$B$38,0),G$58))</f>
        <v>#N/A</v>
      </c>
      <c r="H45" s="12" t="e" cm="1">
        <f t="array" ref="H45">IF(ISNA($D13),$D13,INDEX(Data!$BJ$3:$CD$38,MATCH($B$1&amp;$A13,Data!$A$3:$A$38&amp;Data!$B$3:$B$38,0),H$58))</f>
        <v>#N/A</v>
      </c>
      <c r="I45" s="12" t="e" cm="1">
        <f t="array" ref="I45">IF(ISNA($D13),$D13,INDEX(Data!$BJ$3:$CD$38,MATCH($B$1&amp;$A13,Data!$A$3:$A$38&amp;Data!$B$3:$B$38,0),I$58))</f>
        <v>#N/A</v>
      </c>
      <c r="J45" s="12" t="e" cm="1">
        <f t="array" ref="J45">IF(ISNA($D13),$D13,INDEX(Data!$BJ$3:$CD$38,MATCH($B$1&amp;$A13,Data!$A$3:$A$38&amp;Data!$B$3:$B$38,0),J$58))</f>
        <v>#N/A</v>
      </c>
      <c r="K45" s="12" t="e" cm="1">
        <f t="array" ref="K45">IF(ISNA($D13),$D13,INDEX(Data!$BJ$3:$CD$38,MATCH($B$1&amp;$A13,Data!$A$3:$A$38&amp;Data!$B$3:$B$38,0),K$58))</f>
        <v>#N/A</v>
      </c>
      <c r="L45" s="12" t="e" cm="1">
        <f t="array" ref="L45">IF(ISNA($D13),$D13,INDEX(Data!$BJ$3:$CD$38,MATCH($B$1&amp;$A13,Data!$A$3:$A$38&amp;Data!$B$3:$B$38,0),L$58))</f>
        <v>#N/A</v>
      </c>
      <c r="M45" s="12" t="e" cm="1">
        <f t="array" ref="M45">IF(ISNA($D13),$D13,INDEX(Data!$BJ$3:$CD$38,MATCH($B$1&amp;$A13,Data!$A$3:$A$38&amp;Data!$B$3:$B$38,0),M$58))</f>
        <v>#N/A</v>
      </c>
      <c r="N45" s="12" t="e" cm="1">
        <f t="array" ref="N45">IF(ISNA($D13),$D13,INDEX(Data!$BJ$3:$CD$38,MATCH($B$1&amp;$A13,Data!$A$3:$A$38&amp;Data!$B$3:$B$38,0),N$58))</f>
        <v>#N/A</v>
      </c>
      <c r="O45" s="12" t="e" cm="1">
        <f t="array" ref="O45">IF(ISNA($D13),$D13,INDEX(Data!$BJ$3:$CD$38,MATCH($B$1&amp;$A13,Data!$A$3:$A$38&amp;Data!$B$3:$B$38,0),O$58))</f>
        <v>#N/A</v>
      </c>
      <c r="P45" s="12" t="e" cm="1">
        <f t="array" ref="P45">IF(ISNA($D13),$D13,INDEX(Data!$BJ$3:$CD$38,MATCH($B$1&amp;$A13,Data!$A$3:$A$38&amp;Data!$B$3:$B$38,0),P$58))</f>
        <v>#N/A</v>
      </c>
      <c r="Q45" s="12" t="e" cm="1">
        <f t="array" ref="Q45">IF(ISNA($D13),$D13,INDEX(Data!$BJ$3:$CD$38,MATCH($B$1&amp;$A13,Data!$A$3:$A$38&amp;Data!$B$3:$B$38,0),Q$58))</f>
        <v>#N/A</v>
      </c>
      <c r="R45" s="12" t="e" cm="1">
        <f t="array" ref="R45">IF(ISNA($D13),$D13,INDEX(Data!$BJ$3:$CD$38,MATCH($B$1&amp;$A13,Data!$A$3:$A$38&amp;Data!$B$3:$B$38,0),R$58))</f>
        <v>#N/A</v>
      </c>
      <c r="S45" s="12" t="e" cm="1">
        <f t="array" ref="S45">IF(ISNA($D13),$D13,INDEX(Data!$BJ$3:$CD$38,MATCH($B$1&amp;$A13,Data!$A$3:$A$38&amp;Data!$B$3:$B$38,0),S$58))</f>
        <v>#N/A</v>
      </c>
      <c r="T45" s="12" t="e" cm="1">
        <f t="array" ref="T45">IF(ISNA($D13),$D13,INDEX(Data!$BJ$3:$CD$38,MATCH($B$1&amp;$A13,Data!$A$3:$A$38&amp;Data!$B$3:$B$38,0),T$58))</f>
        <v>#N/A</v>
      </c>
      <c r="U45" s="12" t="e" cm="1">
        <f t="array" ref="U45">IF(ISNA($D13),$D13,INDEX(Data!$BJ$3:$CD$38,MATCH($B$1&amp;$A13,Data!$A$3:$A$38&amp;Data!$B$3:$B$38,0),U$58))</f>
        <v>#N/A</v>
      </c>
      <c r="V45" s="12" t="e" cm="1">
        <f t="array" ref="V45">IF(ISNA($D13),$D13,INDEX(Data!$BJ$3:$CD$38,MATCH($B$1&amp;$A13,Data!$A$3:$A$38&amp;Data!$B$3:$B$38,0),V$58))</f>
        <v>#N/A</v>
      </c>
      <c r="W45" s="12" t="e" cm="1">
        <f t="array" ref="W45">IF(ISNA($D13),$D13,INDEX(Data!$BJ$3:$CD$38,MATCH($B$1&amp;$A13,Data!$A$3:$A$38&amp;Data!$B$3:$B$38,0),W$58))</f>
        <v>#N/A</v>
      </c>
      <c r="X45" s="12" t="e" cm="1">
        <f t="array" ref="X45">IF(ISNA($D13),$D13,INDEX(Data!$CE$3:$CY$38,MATCH($B$1&amp;$A13,Data!$A$3:$A$38&amp;Data!$B$3:$B$38,0),X$58))</f>
        <v>#N/A</v>
      </c>
      <c r="Y45" s="12" t="e" cm="1">
        <f t="array" ref="Y45">IF(ISNA($D13),$D13,INDEX(Data!$CE$3:$CY$38,MATCH($B$1&amp;$A13,Data!$A$3:$A$38&amp;Data!$B$3:$B$38,0),Y$58))</f>
        <v>#N/A</v>
      </c>
      <c r="Z45" s="12" t="e" cm="1">
        <f t="array" ref="Z45">IF(ISNA($D13),$D13,INDEX(Data!$CE$3:$CY$38,MATCH($B$1&amp;$A13,Data!$A$3:$A$38&amp;Data!$B$3:$B$38,0),Z$58))</f>
        <v>#N/A</v>
      </c>
      <c r="AA45" s="12" t="e" cm="1">
        <f t="array" ref="AA45">IF(ISNA($D13),$D13,INDEX(Data!$CE$3:$CY$38,MATCH($B$1&amp;$A13,Data!$A$3:$A$38&amp;Data!$B$3:$B$38,0),AA$58))</f>
        <v>#N/A</v>
      </c>
      <c r="AB45" s="12" t="e" cm="1">
        <f t="array" ref="AB45">IF(ISNA($D13),$D13,INDEX(Data!$CE$3:$CY$38,MATCH($B$1&amp;$A13,Data!$A$3:$A$38&amp;Data!$B$3:$B$38,0),AB$58))</f>
        <v>#N/A</v>
      </c>
      <c r="AC45" s="12" t="e" cm="1">
        <f t="array" ref="AC45">IF(ISNA($D13),$D13,INDEX(Data!$CE$3:$CY$38,MATCH($B$1&amp;$A13,Data!$A$3:$A$38&amp;Data!$B$3:$B$38,0),AC$58))</f>
        <v>#N/A</v>
      </c>
      <c r="AD45" s="12" t="e" cm="1">
        <f t="array" ref="AD45">IF(ISNA($D13),$D13,INDEX(Data!$CE$3:$CY$38,MATCH($B$1&amp;$A13,Data!$A$3:$A$38&amp;Data!$B$3:$B$38,0),AD$58))</f>
        <v>#N/A</v>
      </c>
      <c r="AE45" s="12" t="e" cm="1">
        <f t="array" ref="AE45">IF(ISNA($D13),$D13,INDEX(Data!$CE$3:$CY$38,MATCH($B$1&amp;$A13,Data!$A$3:$A$38&amp;Data!$B$3:$B$38,0),AE$58))</f>
        <v>#N/A</v>
      </c>
      <c r="AF45" s="12" t="e" cm="1">
        <f t="array" ref="AF45">IF(ISNA($D13),$D13,INDEX(Data!$CE$3:$CY$38,MATCH($B$1&amp;$A13,Data!$A$3:$A$38&amp;Data!$B$3:$B$38,0),AF$58))</f>
        <v>#N/A</v>
      </c>
      <c r="AG45" s="12" t="e" cm="1">
        <f t="array" ref="AG45">IF(ISNA($D13),$D13,INDEX(Data!$CE$3:$CY$38,MATCH($B$1&amp;$A13,Data!$A$3:$A$38&amp;Data!$B$3:$B$38,0),AG$58))</f>
        <v>#N/A</v>
      </c>
      <c r="AH45" s="12" t="e" cm="1">
        <f t="array" ref="AH45">IF(ISNA($D13),$D13,INDEX(Data!$CE$3:$CY$38,MATCH($B$1&amp;$A13,Data!$A$3:$A$38&amp;Data!$B$3:$B$38,0),AH$58))</f>
        <v>#N/A</v>
      </c>
      <c r="AI45" s="12" t="e" cm="1">
        <f t="array" ref="AI45">IF(ISNA($D13),$D13,INDEX(Data!$CE$3:$CY$38,MATCH($B$1&amp;$A13,Data!$A$3:$A$38&amp;Data!$B$3:$B$38,0),AI$58))</f>
        <v>#N/A</v>
      </c>
      <c r="AJ45" s="12" t="e" cm="1">
        <f t="array" ref="AJ45">IF(ISNA($D13),$D13,INDEX(Data!$CE$3:$CY$38,MATCH($B$1&amp;$A13,Data!$A$3:$A$38&amp;Data!$B$3:$B$38,0),AJ$58))</f>
        <v>#N/A</v>
      </c>
      <c r="AK45" s="12" t="e" cm="1">
        <f t="array" ref="AK45">IF(ISNA($D13),$D13,INDEX(Data!$CE$3:$CY$38,MATCH($B$1&amp;$A13,Data!$A$3:$A$38&amp;Data!$B$3:$B$38,0),AK$58))</f>
        <v>#N/A</v>
      </c>
      <c r="AL45" s="12" t="e" cm="1">
        <f t="array" ref="AL45">IF(ISNA($D13),$D13,INDEX(Data!$CE$3:$CY$38,MATCH($B$1&amp;$A13,Data!$A$3:$A$38&amp;Data!$B$3:$B$38,0),AL$58))</f>
        <v>#N/A</v>
      </c>
      <c r="AM45" s="12" t="e" cm="1">
        <f t="array" ref="AM45">IF(ISNA($D13),$D13,INDEX(Data!$CE$3:$CY$38,MATCH($B$1&amp;$A13,Data!$A$3:$A$38&amp;Data!$B$3:$B$38,0),AM$58))</f>
        <v>#N/A</v>
      </c>
      <c r="AN45" s="12" t="e" cm="1">
        <f t="array" ref="AN45">IF(ISNA($D13),$D13,INDEX(Data!$CE$3:$CY$38,MATCH($B$1&amp;$A13,Data!$A$3:$A$38&amp;Data!$B$3:$B$38,0),AN$58))</f>
        <v>#N/A</v>
      </c>
      <c r="AO45" s="12" t="e" cm="1">
        <f t="array" ref="AO45">IF(ISNA($D13),$D13,INDEX(Data!$CE$3:$CY$38,MATCH($B$1&amp;$A13,Data!$A$3:$A$38&amp;Data!$B$3:$B$38,0),AO$58))</f>
        <v>#N/A</v>
      </c>
      <c r="AP45" s="12" t="e" cm="1">
        <f t="array" ref="AP45">IF(ISNA($D13),$D13,INDEX(Data!$CE$3:$CY$38,MATCH($B$1&amp;$A13,Data!$A$3:$A$38&amp;Data!$B$3:$B$38,0),AP$58))</f>
        <v>#N/A</v>
      </c>
      <c r="AQ45" s="12" t="e" cm="1">
        <f t="array" ref="AQ45">IF(ISNA($D13),$D13,INDEX(Data!$CE$3:$CY$38,MATCH($B$1&amp;$A13,Data!$A$3:$A$38&amp;Data!$B$3:$B$38,0),AQ$58))</f>
        <v>#N/A</v>
      </c>
      <c r="AR45" s="12" t="e" cm="1">
        <f t="array" ref="AR45">IF(ISNA($D13),$D13,INDEX(Data!$CE$3:$CY$38,MATCH($B$1&amp;$A13,Data!$A$3:$A$38&amp;Data!$B$3:$B$38,0),AR$58))</f>
        <v>#N/A</v>
      </c>
    </row>
    <row r="46" spans="1:44" x14ac:dyDescent="0.3">
      <c r="A46">
        <v>1</v>
      </c>
      <c r="B46">
        <v>2</v>
      </c>
      <c r="C46" s="12" t="e" cm="1">
        <f t="array" ref="C46">IF(ISNA($D14),$D14,INDEX(Data!$BJ$3:$CD$38,MATCH($B$1&amp;$A14,Data!$A$3:$A$38&amp;Data!$B$3:$B$38,0),C$58))</f>
        <v>#N/A</v>
      </c>
      <c r="D46" s="12" t="e" cm="1">
        <f t="array" ref="D46">IF(ISNA($D14),$D14,INDEX(Data!$BJ$3:$CD$38,MATCH($B$1&amp;$A14,Data!$A$3:$A$38&amp;Data!$B$3:$B$38,0),D$58))</f>
        <v>#N/A</v>
      </c>
      <c r="E46" s="12" t="e" cm="1">
        <f t="array" ref="E46">IF(ISNA($D14),$D14,INDEX(Data!$BJ$3:$CD$38,MATCH($B$1&amp;$A14,Data!$A$3:$A$38&amp;Data!$B$3:$B$38,0),E$58))</f>
        <v>#N/A</v>
      </c>
      <c r="F46" s="12" t="e" cm="1">
        <f t="array" ref="F46">IF(ISNA($D14),$D14,INDEX(Data!$BJ$3:$CD$38,MATCH($B$1&amp;$A14,Data!$A$3:$A$38&amp;Data!$B$3:$B$38,0),F$58))</f>
        <v>#N/A</v>
      </c>
      <c r="G46" s="12" t="e" cm="1">
        <f t="array" ref="G46">IF(ISNA($D14),$D14,INDEX(Data!$BJ$3:$CD$38,MATCH($B$1&amp;$A14,Data!$A$3:$A$38&amp;Data!$B$3:$B$38,0),G$58))</f>
        <v>#N/A</v>
      </c>
      <c r="H46" s="12" t="e" cm="1">
        <f t="array" ref="H46">IF(ISNA($D14),$D14,INDEX(Data!$BJ$3:$CD$38,MATCH($B$1&amp;$A14,Data!$A$3:$A$38&amp;Data!$B$3:$B$38,0),H$58))</f>
        <v>#N/A</v>
      </c>
      <c r="I46" s="12" t="e" cm="1">
        <f t="array" ref="I46">IF(ISNA($D14),$D14,INDEX(Data!$BJ$3:$CD$38,MATCH($B$1&amp;$A14,Data!$A$3:$A$38&amp;Data!$B$3:$B$38,0),I$58))</f>
        <v>#N/A</v>
      </c>
      <c r="J46" s="12" t="e" cm="1">
        <f t="array" ref="J46">IF(ISNA($D14),$D14,INDEX(Data!$BJ$3:$CD$38,MATCH($B$1&amp;$A14,Data!$A$3:$A$38&amp;Data!$B$3:$B$38,0),J$58))</f>
        <v>#N/A</v>
      </c>
      <c r="K46" s="12" t="e" cm="1">
        <f t="array" ref="K46">IF(ISNA($D14),$D14,INDEX(Data!$BJ$3:$CD$38,MATCH($B$1&amp;$A14,Data!$A$3:$A$38&amp;Data!$B$3:$B$38,0),K$58))</f>
        <v>#N/A</v>
      </c>
      <c r="L46" s="12" t="e" cm="1">
        <f t="array" ref="L46">IF(ISNA($D14),$D14,INDEX(Data!$BJ$3:$CD$38,MATCH($B$1&amp;$A14,Data!$A$3:$A$38&amp;Data!$B$3:$B$38,0),L$58))</f>
        <v>#N/A</v>
      </c>
      <c r="M46" s="12" t="e" cm="1">
        <f t="array" ref="M46">IF(ISNA($D14),$D14,INDEX(Data!$BJ$3:$CD$38,MATCH($B$1&amp;$A14,Data!$A$3:$A$38&amp;Data!$B$3:$B$38,0),M$58))</f>
        <v>#N/A</v>
      </c>
      <c r="N46" s="12" t="e" cm="1">
        <f t="array" ref="N46">IF(ISNA($D14),$D14,INDEX(Data!$BJ$3:$CD$38,MATCH($B$1&amp;$A14,Data!$A$3:$A$38&amp;Data!$B$3:$B$38,0),N$58))</f>
        <v>#N/A</v>
      </c>
      <c r="O46" s="12" t="e" cm="1">
        <f t="array" ref="O46">IF(ISNA($D14),$D14,INDEX(Data!$BJ$3:$CD$38,MATCH($B$1&amp;$A14,Data!$A$3:$A$38&amp;Data!$B$3:$B$38,0),O$58))</f>
        <v>#N/A</v>
      </c>
      <c r="P46" s="12" t="e" cm="1">
        <f t="array" ref="P46">IF(ISNA($D14),$D14,INDEX(Data!$BJ$3:$CD$38,MATCH($B$1&amp;$A14,Data!$A$3:$A$38&amp;Data!$B$3:$B$38,0),P$58))</f>
        <v>#N/A</v>
      </c>
      <c r="Q46" s="12" t="e" cm="1">
        <f t="array" ref="Q46">IF(ISNA($D14),$D14,INDEX(Data!$BJ$3:$CD$38,MATCH($B$1&amp;$A14,Data!$A$3:$A$38&amp;Data!$B$3:$B$38,0),Q$58))</f>
        <v>#N/A</v>
      </c>
      <c r="R46" s="12" t="e" cm="1">
        <f t="array" ref="R46">IF(ISNA($D14),$D14,INDEX(Data!$BJ$3:$CD$38,MATCH($B$1&amp;$A14,Data!$A$3:$A$38&amp;Data!$B$3:$B$38,0),R$58))</f>
        <v>#N/A</v>
      </c>
      <c r="S46" s="12" t="e" cm="1">
        <f t="array" ref="S46">IF(ISNA($D14),$D14,INDEX(Data!$BJ$3:$CD$38,MATCH($B$1&amp;$A14,Data!$A$3:$A$38&amp;Data!$B$3:$B$38,0),S$58))</f>
        <v>#N/A</v>
      </c>
      <c r="T46" s="12" t="e" cm="1">
        <f t="array" ref="T46">IF(ISNA($D14),$D14,INDEX(Data!$BJ$3:$CD$38,MATCH($B$1&amp;$A14,Data!$A$3:$A$38&amp;Data!$B$3:$B$38,0),T$58))</f>
        <v>#N/A</v>
      </c>
      <c r="U46" s="12" t="e" cm="1">
        <f t="array" ref="U46">IF(ISNA($D14),$D14,INDEX(Data!$BJ$3:$CD$38,MATCH($B$1&amp;$A14,Data!$A$3:$A$38&amp;Data!$B$3:$B$38,0),U$58))</f>
        <v>#N/A</v>
      </c>
      <c r="V46" s="12" t="e" cm="1">
        <f t="array" ref="V46">IF(ISNA($D14),$D14,INDEX(Data!$BJ$3:$CD$38,MATCH($B$1&amp;$A14,Data!$A$3:$A$38&amp;Data!$B$3:$B$38,0),V$58))</f>
        <v>#N/A</v>
      </c>
      <c r="W46" s="12" t="e" cm="1">
        <f t="array" ref="W46">IF(ISNA($D14),$D14,INDEX(Data!$BJ$3:$CD$38,MATCH($B$1&amp;$A14,Data!$A$3:$A$38&amp;Data!$B$3:$B$38,0),W$58))</f>
        <v>#N/A</v>
      </c>
      <c r="X46" s="12" t="e" cm="1">
        <f t="array" ref="X46">IF(ISNA($D14),$D14,INDEX(Data!$CE$3:$CY$38,MATCH($B$1&amp;$A14,Data!$A$3:$A$38&amp;Data!$B$3:$B$38,0),X$58))</f>
        <v>#N/A</v>
      </c>
      <c r="Y46" s="12" t="e" cm="1">
        <f t="array" ref="Y46">IF(ISNA($D14),$D14,INDEX(Data!$CE$3:$CY$38,MATCH($B$1&amp;$A14,Data!$A$3:$A$38&amp;Data!$B$3:$B$38,0),Y$58))</f>
        <v>#N/A</v>
      </c>
      <c r="Z46" s="12" t="e" cm="1">
        <f t="array" ref="Z46">IF(ISNA($D14),$D14,INDEX(Data!$CE$3:$CY$38,MATCH($B$1&amp;$A14,Data!$A$3:$A$38&amp;Data!$B$3:$B$38,0),Z$58))</f>
        <v>#N/A</v>
      </c>
      <c r="AA46" s="12" t="e" cm="1">
        <f t="array" ref="AA46">IF(ISNA($D14),$D14,INDEX(Data!$CE$3:$CY$38,MATCH($B$1&amp;$A14,Data!$A$3:$A$38&amp;Data!$B$3:$B$38,0),AA$58))</f>
        <v>#N/A</v>
      </c>
      <c r="AB46" s="12" t="e" cm="1">
        <f t="array" ref="AB46">IF(ISNA($D14),$D14,INDEX(Data!$CE$3:$CY$38,MATCH($B$1&amp;$A14,Data!$A$3:$A$38&amp;Data!$B$3:$B$38,0),AB$58))</f>
        <v>#N/A</v>
      </c>
      <c r="AC46" s="12" t="e" cm="1">
        <f t="array" ref="AC46">IF(ISNA($D14),$D14,INDEX(Data!$CE$3:$CY$38,MATCH($B$1&amp;$A14,Data!$A$3:$A$38&amp;Data!$B$3:$B$38,0),AC$58))</f>
        <v>#N/A</v>
      </c>
      <c r="AD46" s="12" t="e" cm="1">
        <f t="array" ref="AD46">IF(ISNA($D14),$D14,INDEX(Data!$CE$3:$CY$38,MATCH($B$1&amp;$A14,Data!$A$3:$A$38&amp;Data!$B$3:$B$38,0),AD$58))</f>
        <v>#N/A</v>
      </c>
      <c r="AE46" s="12" t="e" cm="1">
        <f t="array" ref="AE46">IF(ISNA($D14),$D14,INDEX(Data!$CE$3:$CY$38,MATCH($B$1&amp;$A14,Data!$A$3:$A$38&amp;Data!$B$3:$B$38,0),AE$58))</f>
        <v>#N/A</v>
      </c>
      <c r="AF46" s="12" t="e" cm="1">
        <f t="array" ref="AF46">IF(ISNA($D14),$D14,INDEX(Data!$CE$3:$CY$38,MATCH($B$1&amp;$A14,Data!$A$3:$A$38&amp;Data!$B$3:$B$38,0),AF$58))</f>
        <v>#N/A</v>
      </c>
      <c r="AG46" s="12" t="e" cm="1">
        <f t="array" ref="AG46">IF(ISNA($D14),$D14,INDEX(Data!$CE$3:$CY$38,MATCH($B$1&amp;$A14,Data!$A$3:$A$38&amp;Data!$B$3:$B$38,0),AG$58))</f>
        <v>#N/A</v>
      </c>
      <c r="AH46" s="12" t="e" cm="1">
        <f t="array" ref="AH46">IF(ISNA($D14),$D14,INDEX(Data!$CE$3:$CY$38,MATCH($B$1&amp;$A14,Data!$A$3:$A$38&amp;Data!$B$3:$B$38,0),AH$58))</f>
        <v>#N/A</v>
      </c>
      <c r="AI46" s="12" t="e" cm="1">
        <f t="array" ref="AI46">IF(ISNA($D14),$D14,INDEX(Data!$CE$3:$CY$38,MATCH($B$1&amp;$A14,Data!$A$3:$A$38&amp;Data!$B$3:$B$38,0),AI$58))</f>
        <v>#N/A</v>
      </c>
      <c r="AJ46" s="12" t="e" cm="1">
        <f t="array" ref="AJ46">IF(ISNA($D14),$D14,INDEX(Data!$CE$3:$CY$38,MATCH($B$1&amp;$A14,Data!$A$3:$A$38&amp;Data!$B$3:$B$38,0),AJ$58))</f>
        <v>#N/A</v>
      </c>
      <c r="AK46" s="12" t="e" cm="1">
        <f t="array" ref="AK46">IF(ISNA($D14),$D14,INDEX(Data!$CE$3:$CY$38,MATCH($B$1&amp;$A14,Data!$A$3:$A$38&amp;Data!$B$3:$B$38,0),AK$58))</f>
        <v>#N/A</v>
      </c>
      <c r="AL46" s="12" t="e" cm="1">
        <f t="array" ref="AL46">IF(ISNA($D14),$D14,INDEX(Data!$CE$3:$CY$38,MATCH($B$1&amp;$A14,Data!$A$3:$A$38&amp;Data!$B$3:$B$38,0),AL$58))</f>
        <v>#N/A</v>
      </c>
      <c r="AM46" s="12" t="e" cm="1">
        <f t="array" ref="AM46">IF(ISNA($D14),$D14,INDEX(Data!$CE$3:$CY$38,MATCH($B$1&amp;$A14,Data!$A$3:$A$38&amp;Data!$B$3:$B$38,0),AM$58))</f>
        <v>#N/A</v>
      </c>
      <c r="AN46" s="12" t="e" cm="1">
        <f t="array" ref="AN46">IF(ISNA($D14),$D14,INDEX(Data!$CE$3:$CY$38,MATCH($B$1&amp;$A14,Data!$A$3:$A$38&amp;Data!$B$3:$B$38,0),AN$58))</f>
        <v>#N/A</v>
      </c>
      <c r="AO46" s="12" t="e" cm="1">
        <f t="array" ref="AO46">IF(ISNA($D14),$D14,INDEX(Data!$CE$3:$CY$38,MATCH($B$1&amp;$A14,Data!$A$3:$A$38&amp;Data!$B$3:$B$38,0),AO$58))</f>
        <v>#N/A</v>
      </c>
      <c r="AP46" s="12" t="e" cm="1">
        <f t="array" ref="AP46">IF(ISNA($D14),$D14,INDEX(Data!$CE$3:$CY$38,MATCH($B$1&amp;$A14,Data!$A$3:$A$38&amp;Data!$B$3:$B$38,0),AP$58))</f>
        <v>#N/A</v>
      </c>
      <c r="AQ46" s="12" t="e" cm="1">
        <f t="array" ref="AQ46">IF(ISNA($D14),$D14,INDEX(Data!$CE$3:$CY$38,MATCH($B$1&amp;$A14,Data!$A$3:$A$38&amp;Data!$B$3:$B$38,0),AQ$58))</f>
        <v>#N/A</v>
      </c>
      <c r="AR46" s="12" t="e" cm="1">
        <f t="array" ref="AR46">IF(ISNA($D14),$D14,INDEX(Data!$CE$3:$CY$38,MATCH($B$1&amp;$A14,Data!$A$3:$A$38&amp;Data!$B$3:$B$38,0),AR$58))</f>
        <v>#N/A</v>
      </c>
    </row>
    <row r="47" spans="1:44" x14ac:dyDescent="0.3">
      <c r="A47">
        <v>1.4</v>
      </c>
      <c r="B47">
        <v>3</v>
      </c>
      <c r="C47" s="12" t="e" cm="1">
        <f t="array" ref="C47">IF(ISNA($D15),$D15,INDEX(Data!$BJ$3:$CD$38,MATCH($B$1&amp;$A15,Data!$A$3:$A$38&amp;Data!$B$3:$B$38,0),C$58))</f>
        <v>#N/A</v>
      </c>
      <c r="D47" s="12" t="e" cm="1">
        <f t="array" ref="D47">IF(ISNA($D15),$D15,INDEX(Data!$BJ$3:$CD$38,MATCH($B$1&amp;$A15,Data!$A$3:$A$38&amp;Data!$B$3:$B$38,0),D$58))</f>
        <v>#N/A</v>
      </c>
      <c r="E47" s="12" t="e" cm="1">
        <f t="array" ref="E47">IF(ISNA($D15),$D15,INDEX(Data!$BJ$3:$CD$38,MATCH($B$1&amp;$A15,Data!$A$3:$A$38&amp;Data!$B$3:$B$38,0),E$58))</f>
        <v>#N/A</v>
      </c>
      <c r="F47" s="12" t="e" cm="1">
        <f t="array" ref="F47">IF(ISNA($D15),$D15,INDEX(Data!$BJ$3:$CD$38,MATCH($B$1&amp;$A15,Data!$A$3:$A$38&amp;Data!$B$3:$B$38,0),F$58))</f>
        <v>#N/A</v>
      </c>
      <c r="G47" s="12" t="e" cm="1">
        <f t="array" ref="G47">IF(ISNA($D15),$D15,INDEX(Data!$BJ$3:$CD$38,MATCH($B$1&amp;$A15,Data!$A$3:$A$38&amp;Data!$B$3:$B$38,0),G$58))</f>
        <v>#N/A</v>
      </c>
      <c r="H47" s="12" t="e" cm="1">
        <f t="array" ref="H47">IF(ISNA($D15),$D15,INDEX(Data!$BJ$3:$CD$38,MATCH($B$1&amp;$A15,Data!$A$3:$A$38&amp;Data!$B$3:$B$38,0),H$58))</f>
        <v>#N/A</v>
      </c>
      <c r="I47" s="12" t="e" cm="1">
        <f t="array" ref="I47">IF(ISNA($D15),$D15,INDEX(Data!$BJ$3:$CD$38,MATCH($B$1&amp;$A15,Data!$A$3:$A$38&amp;Data!$B$3:$B$38,0),I$58))</f>
        <v>#N/A</v>
      </c>
      <c r="J47" s="12" t="e" cm="1">
        <f t="array" ref="J47">IF(ISNA($D15),$D15,INDEX(Data!$BJ$3:$CD$38,MATCH($B$1&amp;$A15,Data!$A$3:$A$38&amp;Data!$B$3:$B$38,0),J$58))</f>
        <v>#N/A</v>
      </c>
      <c r="K47" s="12" t="e" cm="1">
        <f t="array" ref="K47">IF(ISNA($D15),$D15,INDEX(Data!$BJ$3:$CD$38,MATCH($B$1&amp;$A15,Data!$A$3:$A$38&amp;Data!$B$3:$B$38,0),K$58))</f>
        <v>#N/A</v>
      </c>
      <c r="L47" s="12" t="e" cm="1">
        <f t="array" ref="L47">IF(ISNA($D15),$D15,INDEX(Data!$BJ$3:$CD$38,MATCH($B$1&amp;$A15,Data!$A$3:$A$38&amp;Data!$B$3:$B$38,0),L$58))</f>
        <v>#N/A</v>
      </c>
      <c r="M47" s="12" t="e" cm="1">
        <f t="array" ref="M47">IF(ISNA($D15),$D15,INDEX(Data!$BJ$3:$CD$38,MATCH($B$1&amp;$A15,Data!$A$3:$A$38&amp;Data!$B$3:$B$38,0),M$58))</f>
        <v>#N/A</v>
      </c>
      <c r="N47" s="12" t="e" cm="1">
        <f t="array" ref="N47">IF(ISNA($D15),$D15,INDEX(Data!$BJ$3:$CD$38,MATCH($B$1&amp;$A15,Data!$A$3:$A$38&amp;Data!$B$3:$B$38,0),N$58))</f>
        <v>#N/A</v>
      </c>
      <c r="O47" s="12" t="e" cm="1">
        <f t="array" ref="O47">IF(ISNA($D15),$D15,INDEX(Data!$BJ$3:$CD$38,MATCH($B$1&amp;$A15,Data!$A$3:$A$38&amp;Data!$B$3:$B$38,0),O$58))</f>
        <v>#N/A</v>
      </c>
      <c r="P47" s="12" t="e" cm="1">
        <f t="array" ref="P47">IF(ISNA($D15),$D15,INDEX(Data!$BJ$3:$CD$38,MATCH($B$1&amp;$A15,Data!$A$3:$A$38&amp;Data!$B$3:$B$38,0),P$58))</f>
        <v>#N/A</v>
      </c>
      <c r="Q47" s="12" t="e" cm="1">
        <f t="array" ref="Q47">IF(ISNA($D15),$D15,INDEX(Data!$BJ$3:$CD$38,MATCH($B$1&amp;$A15,Data!$A$3:$A$38&amp;Data!$B$3:$B$38,0),Q$58))</f>
        <v>#N/A</v>
      </c>
      <c r="R47" s="12" t="e" cm="1">
        <f t="array" ref="R47">IF(ISNA($D15),$D15,INDEX(Data!$BJ$3:$CD$38,MATCH($B$1&amp;$A15,Data!$A$3:$A$38&amp;Data!$B$3:$B$38,0),R$58))</f>
        <v>#N/A</v>
      </c>
      <c r="S47" s="12" t="e" cm="1">
        <f t="array" ref="S47">IF(ISNA($D15),$D15,INDEX(Data!$BJ$3:$CD$38,MATCH($B$1&amp;$A15,Data!$A$3:$A$38&amp;Data!$B$3:$B$38,0),S$58))</f>
        <v>#N/A</v>
      </c>
      <c r="T47" s="12" t="e" cm="1">
        <f t="array" ref="T47">IF(ISNA($D15),$D15,INDEX(Data!$BJ$3:$CD$38,MATCH($B$1&amp;$A15,Data!$A$3:$A$38&amp;Data!$B$3:$B$38,0),T$58))</f>
        <v>#N/A</v>
      </c>
      <c r="U47" s="12" t="e" cm="1">
        <f t="array" ref="U47">IF(ISNA($D15),$D15,INDEX(Data!$BJ$3:$CD$38,MATCH($B$1&amp;$A15,Data!$A$3:$A$38&amp;Data!$B$3:$B$38,0),U$58))</f>
        <v>#N/A</v>
      </c>
      <c r="V47" s="12" t="e" cm="1">
        <f t="array" ref="V47">IF(ISNA($D15),$D15,INDEX(Data!$BJ$3:$CD$38,MATCH($B$1&amp;$A15,Data!$A$3:$A$38&amp;Data!$B$3:$B$38,0),V$58))</f>
        <v>#N/A</v>
      </c>
      <c r="W47" s="12" t="e" cm="1">
        <f t="array" ref="W47">IF(ISNA($D15),$D15,INDEX(Data!$BJ$3:$CD$38,MATCH($B$1&amp;$A15,Data!$A$3:$A$38&amp;Data!$B$3:$B$38,0),W$58))</f>
        <v>#N/A</v>
      </c>
      <c r="X47" s="12" t="e" cm="1">
        <f t="array" ref="X47">IF(ISNA($D15),$D15,INDEX(Data!$CE$3:$CY$38,MATCH($B$1&amp;$A15,Data!$A$3:$A$38&amp;Data!$B$3:$B$38,0),X$58))</f>
        <v>#N/A</v>
      </c>
      <c r="Y47" s="12" t="e" cm="1">
        <f t="array" ref="Y47">IF(ISNA($D15),$D15,INDEX(Data!$CE$3:$CY$38,MATCH($B$1&amp;$A15,Data!$A$3:$A$38&amp;Data!$B$3:$B$38,0),Y$58))</f>
        <v>#N/A</v>
      </c>
      <c r="Z47" s="12" t="e" cm="1">
        <f t="array" ref="Z47">IF(ISNA($D15),$D15,INDEX(Data!$CE$3:$CY$38,MATCH($B$1&amp;$A15,Data!$A$3:$A$38&amp;Data!$B$3:$B$38,0),Z$58))</f>
        <v>#N/A</v>
      </c>
      <c r="AA47" s="12" t="e" cm="1">
        <f t="array" ref="AA47">IF(ISNA($D15),$D15,INDEX(Data!$CE$3:$CY$38,MATCH($B$1&amp;$A15,Data!$A$3:$A$38&amp;Data!$B$3:$B$38,0),AA$58))</f>
        <v>#N/A</v>
      </c>
      <c r="AB47" s="12" t="e" cm="1">
        <f t="array" ref="AB47">IF(ISNA($D15),$D15,INDEX(Data!$CE$3:$CY$38,MATCH($B$1&amp;$A15,Data!$A$3:$A$38&amp;Data!$B$3:$B$38,0),AB$58))</f>
        <v>#N/A</v>
      </c>
      <c r="AC47" s="12" t="e" cm="1">
        <f t="array" ref="AC47">IF(ISNA($D15),$D15,INDEX(Data!$CE$3:$CY$38,MATCH($B$1&amp;$A15,Data!$A$3:$A$38&amp;Data!$B$3:$B$38,0),AC$58))</f>
        <v>#N/A</v>
      </c>
      <c r="AD47" s="12" t="e" cm="1">
        <f t="array" ref="AD47">IF(ISNA($D15),$D15,INDEX(Data!$CE$3:$CY$38,MATCH($B$1&amp;$A15,Data!$A$3:$A$38&amp;Data!$B$3:$B$38,0),AD$58))</f>
        <v>#N/A</v>
      </c>
      <c r="AE47" s="12" t="e" cm="1">
        <f t="array" ref="AE47">IF(ISNA($D15),$D15,INDEX(Data!$CE$3:$CY$38,MATCH($B$1&amp;$A15,Data!$A$3:$A$38&amp;Data!$B$3:$B$38,0),AE$58))</f>
        <v>#N/A</v>
      </c>
      <c r="AF47" s="12" t="e" cm="1">
        <f t="array" ref="AF47">IF(ISNA($D15),$D15,INDEX(Data!$CE$3:$CY$38,MATCH($B$1&amp;$A15,Data!$A$3:$A$38&amp;Data!$B$3:$B$38,0),AF$58))</f>
        <v>#N/A</v>
      </c>
      <c r="AG47" s="12" t="e" cm="1">
        <f t="array" ref="AG47">IF(ISNA($D15),$D15,INDEX(Data!$CE$3:$CY$38,MATCH($B$1&amp;$A15,Data!$A$3:$A$38&amp;Data!$B$3:$B$38,0),AG$58))</f>
        <v>#N/A</v>
      </c>
      <c r="AH47" s="12" t="e" cm="1">
        <f t="array" ref="AH47">IF(ISNA($D15),$D15,INDEX(Data!$CE$3:$CY$38,MATCH($B$1&amp;$A15,Data!$A$3:$A$38&amp;Data!$B$3:$B$38,0),AH$58))</f>
        <v>#N/A</v>
      </c>
      <c r="AI47" s="12" t="e" cm="1">
        <f t="array" ref="AI47">IF(ISNA($D15),$D15,INDEX(Data!$CE$3:$CY$38,MATCH($B$1&amp;$A15,Data!$A$3:$A$38&amp;Data!$B$3:$B$38,0),AI$58))</f>
        <v>#N/A</v>
      </c>
      <c r="AJ47" s="12" t="e" cm="1">
        <f t="array" ref="AJ47">IF(ISNA($D15),$D15,INDEX(Data!$CE$3:$CY$38,MATCH($B$1&amp;$A15,Data!$A$3:$A$38&amp;Data!$B$3:$B$38,0),AJ$58))</f>
        <v>#N/A</v>
      </c>
      <c r="AK47" s="12" t="e" cm="1">
        <f t="array" ref="AK47">IF(ISNA($D15),$D15,INDEX(Data!$CE$3:$CY$38,MATCH($B$1&amp;$A15,Data!$A$3:$A$38&amp;Data!$B$3:$B$38,0),AK$58))</f>
        <v>#N/A</v>
      </c>
      <c r="AL47" s="12" t="e" cm="1">
        <f t="array" ref="AL47">IF(ISNA($D15),$D15,INDEX(Data!$CE$3:$CY$38,MATCH($B$1&amp;$A15,Data!$A$3:$A$38&amp;Data!$B$3:$B$38,0),AL$58))</f>
        <v>#N/A</v>
      </c>
      <c r="AM47" s="12" t="e" cm="1">
        <f t="array" ref="AM47">IF(ISNA($D15),$D15,INDEX(Data!$CE$3:$CY$38,MATCH($B$1&amp;$A15,Data!$A$3:$A$38&amp;Data!$B$3:$B$38,0),AM$58))</f>
        <v>#N/A</v>
      </c>
      <c r="AN47" s="12" t="e" cm="1">
        <f t="array" ref="AN47">IF(ISNA($D15),$D15,INDEX(Data!$CE$3:$CY$38,MATCH($B$1&amp;$A15,Data!$A$3:$A$38&amp;Data!$B$3:$B$38,0),AN$58))</f>
        <v>#N/A</v>
      </c>
      <c r="AO47" s="12" t="e" cm="1">
        <f t="array" ref="AO47">IF(ISNA($D15),$D15,INDEX(Data!$CE$3:$CY$38,MATCH($B$1&amp;$A15,Data!$A$3:$A$38&amp;Data!$B$3:$B$38,0),AO$58))</f>
        <v>#N/A</v>
      </c>
      <c r="AP47" s="12" t="e" cm="1">
        <f t="array" ref="AP47">IF(ISNA($D15),$D15,INDEX(Data!$CE$3:$CY$38,MATCH($B$1&amp;$A15,Data!$A$3:$A$38&amp;Data!$B$3:$B$38,0),AP$58))</f>
        <v>#N/A</v>
      </c>
      <c r="AQ47" s="12" t="e" cm="1">
        <f t="array" ref="AQ47">IF(ISNA($D15),$D15,INDEX(Data!$CE$3:$CY$38,MATCH($B$1&amp;$A15,Data!$A$3:$A$38&amp;Data!$B$3:$B$38,0),AQ$58))</f>
        <v>#N/A</v>
      </c>
      <c r="AR47" s="12" t="e" cm="1">
        <f t="array" ref="AR47">IF(ISNA($D15),$D15,INDEX(Data!$CE$3:$CY$38,MATCH($B$1&amp;$A15,Data!$A$3:$A$38&amp;Data!$B$3:$B$38,0),AR$58))</f>
        <v>#N/A</v>
      </c>
    </row>
    <row r="48" spans="1:44" x14ac:dyDescent="0.3">
      <c r="A48">
        <v>1</v>
      </c>
      <c r="B48">
        <v>4</v>
      </c>
      <c r="C48" s="12" t="e" cm="1">
        <f t="array" ref="C48">IF(ISNA($D16),$D16,INDEX(Data!$BJ$3:$CD$38,MATCH($B$1&amp;$A16,Data!$A$3:$A$38&amp;Data!$B$3:$B$38,0),C$58))</f>
        <v>#N/A</v>
      </c>
      <c r="D48" s="12" t="e" cm="1">
        <f t="array" ref="D48">IF(ISNA($D16),$D16,INDEX(Data!$BJ$3:$CD$38,MATCH($B$1&amp;$A16,Data!$A$3:$A$38&amp;Data!$B$3:$B$38,0),D$58))</f>
        <v>#N/A</v>
      </c>
      <c r="E48" s="12" t="e" cm="1">
        <f t="array" ref="E48">IF(ISNA($D16),$D16,INDEX(Data!$BJ$3:$CD$38,MATCH($B$1&amp;$A16,Data!$A$3:$A$38&amp;Data!$B$3:$B$38,0),E$58))</f>
        <v>#N/A</v>
      </c>
      <c r="F48" s="12" t="e" cm="1">
        <f t="array" ref="F48">IF(ISNA($D16),$D16,INDEX(Data!$BJ$3:$CD$38,MATCH($B$1&amp;$A16,Data!$A$3:$A$38&amp;Data!$B$3:$B$38,0),F$58))</f>
        <v>#N/A</v>
      </c>
      <c r="G48" s="12" t="e" cm="1">
        <f t="array" ref="G48">IF(ISNA($D16),$D16,INDEX(Data!$BJ$3:$CD$38,MATCH($B$1&amp;$A16,Data!$A$3:$A$38&amp;Data!$B$3:$B$38,0),G$58))</f>
        <v>#N/A</v>
      </c>
      <c r="H48" s="12" t="e" cm="1">
        <f t="array" ref="H48">IF(ISNA($D16),$D16,INDEX(Data!$BJ$3:$CD$38,MATCH($B$1&amp;$A16,Data!$A$3:$A$38&amp;Data!$B$3:$B$38,0),H$58))</f>
        <v>#N/A</v>
      </c>
      <c r="I48" s="12" t="e" cm="1">
        <f t="array" ref="I48">IF(ISNA($D16),$D16,INDEX(Data!$BJ$3:$CD$38,MATCH($B$1&amp;$A16,Data!$A$3:$A$38&amp;Data!$B$3:$B$38,0),I$58))</f>
        <v>#N/A</v>
      </c>
      <c r="J48" s="12" t="e" cm="1">
        <f t="array" ref="J48">IF(ISNA($D16),$D16,INDEX(Data!$BJ$3:$CD$38,MATCH($B$1&amp;$A16,Data!$A$3:$A$38&amp;Data!$B$3:$B$38,0),J$58))</f>
        <v>#N/A</v>
      </c>
      <c r="K48" s="12" t="e" cm="1">
        <f t="array" ref="K48">IF(ISNA($D16),$D16,INDEX(Data!$BJ$3:$CD$38,MATCH($B$1&amp;$A16,Data!$A$3:$A$38&amp;Data!$B$3:$B$38,0),K$58))</f>
        <v>#N/A</v>
      </c>
      <c r="L48" s="12" t="e" cm="1">
        <f t="array" ref="L48">IF(ISNA($D16),$D16,INDEX(Data!$BJ$3:$CD$38,MATCH($B$1&amp;$A16,Data!$A$3:$A$38&amp;Data!$B$3:$B$38,0),L$58))</f>
        <v>#N/A</v>
      </c>
      <c r="M48" s="12" t="e" cm="1">
        <f t="array" ref="M48">IF(ISNA($D16),$D16,INDEX(Data!$BJ$3:$CD$38,MATCH($B$1&amp;$A16,Data!$A$3:$A$38&amp;Data!$B$3:$B$38,0),M$58))</f>
        <v>#N/A</v>
      </c>
      <c r="N48" s="12" t="e" cm="1">
        <f t="array" ref="N48">IF(ISNA($D16),$D16,INDEX(Data!$BJ$3:$CD$38,MATCH($B$1&amp;$A16,Data!$A$3:$A$38&amp;Data!$B$3:$B$38,0),N$58))</f>
        <v>#N/A</v>
      </c>
      <c r="O48" s="12" t="e" cm="1">
        <f t="array" ref="O48">IF(ISNA($D16),$D16,INDEX(Data!$BJ$3:$CD$38,MATCH($B$1&amp;$A16,Data!$A$3:$A$38&amp;Data!$B$3:$B$38,0),O$58))</f>
        <v>#N/A</v>
      </c>
      <c r="P48" s="12" t="e" cm="1">
        <f t="array" ref="P48">IF(ISNA($D16),$D16,INDEX(Data!$BJ$3:$CD$38,MATCH($B$1&amp;$A16,Data!$A$3:$A$38&amp;Data!$B$3:$B$38,0),P$58))</f>
        <v>#N/A</v>
      </c>
      <c r="Q48" s="12" t="e" cm="1">
        <f t="array" ref="Q48">IF(ISNA($D16),$D16,INDEX(Data!$BJ$3:$CD$38,MATCH($B$1&amp;$A16,Data!$A$3:$A$38&amp;Data!$B$3:$B$38,0),Q$58))</f>
        <v>#N/A</v>
      </c>
      <c r="R48" s="12" t="e" cm="1">
        <f t="array" ref="R48">IF(ISNA($D16),$D16,INDEX(Data!$BJ$3:$CD$38,MATCH($B$1&amp;$A16,Data!$A$3:$A$38&amp;Data!$B$3:$B$38,0),R$58))</f>
        <v>#N/A</v>
      </c>
      <c r="S48" s="12" t="e" cm="1">
        <f t="array" ref="S48">IF(ISNA($D16),$D16,INDEX(Data!$BJ$3:$CD$38,MATCH($B$1&amp;$A16,Data!$A$3:$A$38&amp;Data!$B$3:$B$38,0),S$58))</f>
        <v>#N/A</v>
      </c>
      <c r="T48" s="12" t="e" cm="1">
        <f t="array" ref="T48">IF(ISNA($D16),$D16,INDEX(Data!$BJ$3:$CD$38,MATCH($B$1&amp;$A16,Data!$A$3:$A$38&amp;Data!$B$3:$B$38,0),T$58))</f>
        <v>#N/A</v>
      </c>
      <c r="U48" s="12" t="e" cm="1">
        <f t="array" ref="U48">IF(ISNA($D16),$D16,INDEX(Data!$BJ$3:$CD$38,MATCH($B$1&amp;$A16,Data!$A$3:$A$38&amp;Data!$B$3:$B$38,0),U$58))</f>
        <v>#N/A</v>
      </c>
      <c r="V48" s="12" t="e" cm="1">
        <f t="array" ref="V48">IF(ISNA($D16),$D16,INDEX(Data!$BJ$3:$CD$38,MATCH($B$1&amp;$A16,Data!$A$3:$A$38&amp;Data!$B$3:$B$38,0),V$58))</f>
        <v>#N/A</v>
      </c>
      <c r="W48" s="12" t="e" cm="1">
        <f t="array" ref="W48">IF(ISNA($D16),$D16,INDEX(Data!$BJ$3:$CD$38,MATCH($B$1&amp;$A16,Data!$A$3:$A$38&amp;Data!$B$3:$B$38,0),W$58))</f>
        <v>#N/A</v>
      </c>
      <c r="X48" s="12" t="e" cm="1">
        <f t="array" ref="X48">IF(ISNA($D16),$D16,INDEX(Data!$CE$3:$CY$38,MATCH($B$1&amp;$A16,Data!$A$3:$A$38&amp;Data!$B$3:$B$38,0),X$58))</f>
        <v>#N/A</v>
      </c>
      <c r="Y48" s="12" t="e" cm="1">
        <f t="array" ref="Y48">IF(ISNA($D16),$D16,INDEX(Data!$CE$3:$CY$38,MATCH($B$1&amp;$A16,Data!$A$3:$A$38&amp;Data!$B$3:$B$38,0),Y$58))</f>
        <v>#N/A</v>
      </c>
      <c r="Z48" s="12" t="e" cm="1">
        <f t="array" ref="Z48">IF(ISNA($D16),$D16,INDEX(Data!$CE$3:$CY$38,MATCH($B$1&amp;$A16,Data!$A$3:$A$38&amp;Data!$B$3:$B$38,0),Z$58))</f>
        <v>#N/A</v>
      </c>
      <c r="AA48" s="12" t="e" cm="1">
        <f t="array" ref="AA48">IF(ISNA($D16),$D16,INDEX(Data!$CE$3:$CY$38,MATCH($B$1&amp;$A16,Data!$A$3:$A$38&amp;Data!$B$3:$B$38,0),AA$58))</f>
        <v>#N/A</v>
      </c>
      <c r="AB48" s="12" t="e" cm="1">
        <f t="array" ref="AB48">IF(ISNA($D16),$D16,INDEX(Data!$CE$3:$CY$38,MATCH($B$1&amp;$A16,Data!$A$3:$A$38&amp;Data!$B$3:$B$38,0),AB$58))</f>
        <v>#N/A</v>
      </c>
      <c r="AC48" s="12" t="e" cm="1">
        <f t="array" ref="AC48">IF(ISNA($D16),$D16,INDEX(Data!$CE$3:$CY$38,MATCH($B$1&amp;$A16,Data!$A$3:$A$38&amp;Data!$B$3:$B$38,0),AC$58))</f>
        <v>#N/A</v>
      </c>
      <c r="AD48" s="12" t="e" cm="1">
        <f t="array" ref="AD48">IF(ISNA($D16),$D16,INDEX(Data!$CE$3:$CY$38,MATCH($B$1&amp;$A16,Data!$A$3:$A$38&amp;Data!$B$3:$B$38,0),AD$58))</f>
        <v>#N/A</v>
      </c>
      <c r="AE48" s="12" t="e" cm="1">
        <f t="array" ref="AE48">IF(ISNA($D16),$D16,INDEX(Data!$CE$3:$CY$38,MATCH($B$1&amp;$A16,Data!$A$3:$A$38&amp;Data!$B$3:$B$38,0),AE$58))</f>
        <v>#N/A</v>
      </c>
      <c r="AF48" s="12" t="e" cm="1">
        <f t="array" ref="AF48">IF(ISNA($D16),$D16,INDEX(Data!$CE$3:$CY$38,MATCH($B$1&amp;$A16,Data!$A$3:$A$38&amp;Data!$B$3:$B$38,0),AF$58))</f>
        <v>#N/A</v>
      </c>
      <c r="AG48" s="12" t="e" cm="1">
        <f t="array" ref="AG48">IF(ISNA($D16),$D16,INDEX(Data!$CE$3:$CY$38,MATCH($B$1&amp;$A16,Data!$A$3:$A$38&amp;Data!$B$3:$B$38,0),AG$58))</f>
        <v>#N/A</v>
      </c>
      <c r="AH48" s="12" t="e" cm="1">
        <f t="array" ref="AH48">IF(ISNA($D16),$D16,INDEX(Data!$CE$3:$CY$38,MATCH($B$1&amp;$A16,Data!$A$3:$A$38&amp;Data!$B$3:$B$38,0),AH$58))</f>
        <v>#N/A</v>
      </c>
      <c r="AI48" s="12" t="e" cm="1">
        <f t="array" ref="AI48">IF(ISNA($D16),$D16,INDEX(Data!$CE$3:$CY$38,MATCH($B$1&amp;$A16,Data!$A$3:$A$38&amp;Data!$B$3:$B$38,0),AI$58))</f>
        <v>#N/A</v>
      </c>
      <c r="AJ48" s="12" t="e" cm="1">
        <f t="array" ref="AJ48">IF(ISNA($D16),$D16,INDEX(Data!$CE$3:$CY$38,MATCH($B$1&amp;$A16,Data!$A$3:$A$38&amp;Data!$B$3:$B$38,0),AJ$58))</f>
        <v>#N/A</v>
      </c>
      <c r="AK48" s="12" t="e" cm="1">
        <f t="array" ref="AK48">IF(ISNA($D16),$D16,INDEX(Data!$CE$3:$CY$38,MATCH($B$1&amp;$A16,Data!$A$3:$A$38&amp;Data!$B$3:$B$38,0),AK$58))</f>
        <v>#N/A</v>
      </c>
      <c r="AL48" s="12" t="e" cm="1">
        <f t="array" ref="AL48">IF(ISNA($D16),$D16,INDEX(Data!$CE$3:$CY$38,MATCH($B$1&amp;$A16,Data!$A$3:$A$38&amp;Data!$B$3:$B$38,0),AL$58))</f>
        <v>#N/A</v>
      </c>
      <c r="AM48" s="12" t="e" cm="1">
        <f t="array" ref="AM48">IF(ISNA($D16),$D16,INDEX(Data!$CE$3:$CY$38,MATCH($B$1&amp;$A16,Data!$A$3:$A$38&amp;Data!$B$3:$B$38,0),AM$58))</f>
        <v>#N/A</v>
      </c>
      <c r="AN48" s="12" t="e" cm="1">
        <f t="array" ref="AN48">IF(ISNA($D16),$D16,INDEX(Data!$CE$3:$CY$38,MATCH($B$1&amp;$A16,Data!$A$3:$A$38&amp;Data!$B$3:$B$38,0),AN$58))</f>
        <v>#N/A</v>
      </c>
      <c r="AO48" s="12" t="e" cm="1">
        <f t="array" ref="AO48">IF(ISNA($D16),$D16,INDEX(Data!$CE$3:$CY$38,MATCH($B$1&amp;$A16,Data!$A$3:$A$38&amp;Data!$B$3:$B$38,0),AO$58))</f>
        <v>#N/A</v>
      </c>
      <c r="AP48" s="12" t="e" cm="1">
        <f t="array" ref="AP48">IF(ISNA($D16),$D16,INDEX(Data!$CE$3:$CY$38,MATCH($B$1&amp;$A16,Data!$A$3:$A$38&amp;Data!$B$3:$B$38,0),AP$58))</f>
        <v>#N/A</v>
      </c>
      <c r="AQ48" s="12" t="e" cm="1">
        <f t="array" ref="AQ48">IF(ISNA($D16),$D16,INDEX(Data!$CE$3:$CY$38,MATCH($B$1&amp;$A16,Data!$A$3:$A$38&amp;Data!$B$3:$B$38,0),AQ$58))</f>
        <v>#N/A</v>
      </c>
      <c r="AR48" s="12" t="e" cm="1">
        <f t="array" ref="AR48">IF(ISNA($D16),$D16,INDEX(Data!$CE$3:$CY$38,MATCH($B$1&amp;$A16,Data!$A$3:$A$38&amp;Data!$B$3:$B$38,0),AR$58))</f>
        <v>#N/A</v>
      </c>
    </row>
    <row r="49" spans="1:44" x14ac:dyDescent="0.3">
      <c r="A49">
        <v>2.2000000000000002</v>
      </c>
      <c r="B49">
        <v>5</v>
      </c>
      <c r="C49" s="12" t="e" cm="1">
        <f t="array" ref="C49">IF(ISNA($D17),$D17,INDEX(Data!$BJ$3:$CD$38,MATCH($B$1&amp;$A17,Data!$A$3:$A$38&amp;Data!$B$3:$B$38,0),C$58))</f>
        <v>#N/A</v>
      </c>
      <c r="D49" s="12" t="e" cm="1">
        <f t="array" ref="D49">IF(ISNA($D17),$D17,INDEX(Data!$BJ$3:$CD$38,MATCH($B$1&amp;$A17,Data!$A$3:$A$38&amp;Data!$B$3:$B$38,0),D$58))</f>
        <v>#N/A</v>
      </c>
      <c r="E49" s="12" t="e" cm="1">
        <f t="array" ref="E49">IF(ISNA($D17),$D17,INDEX(Data!$BJ$3:$CD$38,MATCH($B$1&amp;$A17,Data!$A$3:$A$38&amp;Data!$B$3:$B$38,0),E$58))</f>
        <v>#N/A</v>
      </c>
      <c r="F49" s="12" t="e" cm="1">
        <f t="array" ref="F49">IF(ISNA($D17),$D17,INDEX(Data!$BJ$3:$CD$38,MATCH($B$1&amp;$A17,Data!$A$3:$A$38&amp;Data!$B$3:$B$38,0),F$58))</f>
        <v>#N/A</v>
      </c>
      <c r="G49" s="12" t="e" cm="1">
        <f t="array" ref="G49">IF(ISNA($D17),$D17,INDEX(Data!$BJ$3:$CD$38,MATCH($B$1&amp;$A17,Data!$A$3:$A$38&amp;Data!$B$3:$B$38,0),G$58))</f>
        <v>#N/A</v>
      </c>
      <c r="H49" s="12" t="e" cm="1">
        <f t="array" ref="H49">IF(ISNA($D17),$D17,INDEX(Data!$BJ$3:$CD$38,MATCH($B$1&amp;$A17,Data!$A$3:$A$38&amp;Data!$B$3:$B$38,0),H$58))</f>
        <v>#N/A</v>
      </c>
      <c r="I49" s="12" t="e" cm="1">
        <f t="array" ref="I49">IF(ISNA($D17),$D17,INDEX(Data!$BJ$3:$CD$38,MATCH($B$1&amp;$A17,Data!$A$3:$A$38&amp;Data!$B$3:$B$38,0),I$58))</f>
        <v>#N/A</v>
      </c>
      <c r="J49" s="12" t="e" cm="1">
        <f t="array" ref="J49">IF(ISNA($D17),$D17,INDEX(Data!$BJ$3:$CD$38,MATCH($B$1&amp;$A17,Data!$A$3:$A$38&amp;Data!$B$3:$B$38,0),J$58))</f>
        <v>#N/A</v>
      </c>
      <c r="K49" s="12" t="e" cm="1">
        <f t="array" ref="K49">IF(ISNA($D17),$D17,INDEX(Data!$BJ$3:$CD$38,MATCH($B$1&amp;$A17,Data!$A$3:$A$38&amp;Data!$B$3:$B$38,0),K$58))</f>
        <v>#N/A</v>
      </c>
      <c r="L49" s="12" t="e" cm="1">
        <f t="array" ref="L49">IF(ISNA($D17),$D17,INDEX(Data!$BJ$3:$CD$38,MATCH($B$1&amp;$A17,Data!$A$3:$A$38&amp;Data!$B$3:$B$38,0),L$58))</f>
        <v>#N/A</v>
      </c>
      <c r="M49" s="12" t="e" cm="1">
        <f t="array" ref="M49">IF(ISNA($D17),$D17,INDEX(Data!$BJ$3:$CD$38,MATCH($B$1&amp;$A17,Data!$A$3:$A$38&amp;Data!$B$3:$B$38,0),M$58))</f>
        <v>#N/A</v>
      </c>
      <c r="N49" s="12" t="e" cm="1">
        <f t="array" ref="N49">IF(ISNA($D17),$D17,INDEX(Data!$BJ$3:$CD$38,MATCH($B$1&amp;$A17,Data!$A$3:$A$38&amp;Data!$B$3:$B$38,0),N$58))</f>
        <v>#N/A</v>
      </c>
      <c r="O49" s="12" t="e" cm="1">
        <f t="array" ref="O49">IF(ISNA($D17),$D17,INDEX(Data!$BJ$3:$CD$38,MATCH($B$1&amp;$A17,Data!$A$3:$A$38&amp;Data!$B$3:$B$38,0),O$58))</f>
        <v>#N/A</v>
      </c>
      <c r="P49" s="12" t="e" cm="1">
        <f t="array" ref="P49">IF(ISNA($D17),$D17,INDEX(Data!$BJ$3:$CD$38,MATCH($B$1&amp;$A17,Data!$A$3:$A$38&amp;Data!$B$3:$B$38,0),P$58))</f>
        <v>#N/A</v>
      </c>
      <c r="Q49" s="12" t="e" cm="1">
        <f t="array" ref="Q49">IF(ISNA($D17),$D17,INDEX(Data!$BJ$3:$CD$38,MATCH($B$1&amp;$A17,Data!$A$3:$A$38&amp;Data!$B$3:$B$38,0),Q$58))</f>
        <v>#N/A</v>
      </c>
      <c r="R49" s="12" t="e" cm="1">
        <f t="array" ref="R49">IF(ISNA($D17),$D17,INDEX(Data!$BJ$3:$CD$38,MATCH($B$1&amp;$A17,Data!$A$3:$A$38&amp;Data!$B$3:$B$38,0),R$58))</f>
        <v>#N/A</v>
      </c>
      <c r="S49" s="12" t="e" cm="1">
        <f t="array" ref="S49">IF(ISNA($D17),$D17,INDEX(Data!$BJ$3:$CD$38,MATCH($B$1&amp;$A17,Data!$A$3:$A$38&amp;Data!$B$3:$B$38,0),S$58))</f>
        <v>#N/A</v>
      </c>
      <c r="T49" s="12" t="e" cm="1">
        <f t="array" ref="T49">IF(ISNA($D17),$D17,INDEX(Data!$BJ$3:$CD$38,MATCH($B$1&amp;$A17,Data!$A$3:$A$38&amp;Data!$B$3:$B$38,0),T$58))</f>
        <v>#N/A</v>
      </c>
      <c r="U49" s="12" t="e" cm="1">
        <f t="array" ref="U49">IF(ISNA($D17),$D17,INDEX(Data!$BJ$3:$CD$38,MATCH($B$1&amp;$A17,Data!$A$3:$A$38&amp;Data!$B$3:$B$38,0),U$58))</f>
        <v>#N/A</v>
      </c>
      <c r="V49" s="12" t="e" cm="1">
        <f t="array" ref="V49">IF(ISNA($D17),$D17,INDEX(Data!$BJ$3:$CD$38,MATCH($B$1&amp;$A17,Data!$A$3:$A$38&amp;Data!$B$3:$B$38,0),V$58))</f>
        <v>#N/A</v>
      </c>
      <c r="W49" s="12" t="e" cm="1">
        <f t="array" ref="W49">IF(ISNA($D17),$D17,INDEX(Data!$BJ$3:$CD$38,MATCH($B$1&amp;$A17,Data!$A$3:$A$38&amp;Data!$B$3:$B$38,0),W$58))</f>
        <v>#N/A</v>
      </c>
      <c r="X49" s="12" t="e" cm="1">
        <f t="array" ref="X49">IF(ISNA($D17),$D17,INDEX(Data!$CE$3:$CY$38,MATCH($B$1&amp;$A17,Data!$A$3:$A$38&amp;Data!$B$3:$B$38,0),X$58))</f>
        <v>#N/A</v>
      </c>
      <c r="Y49" s="12" t="e" cm="1">
        <f t="array" ref="Y49">IF(ISNA($D17),$D17,INDEX(Data!$CE$3:$CY$38,MATCH($B$1&amp;$A17,Data!$A$3:$A$38&amp;Data!$B$3:$B$38,0),Y$58))</f>
        <v>#N/A</v>
      </c>
      <c r="Z49" s="12" t="e" cm="1">
        <f t="array" ref="Z49">IF(ISNA($D17),$D17,INDEX(Data!$CE$3:$CY$38,MATCH($B$1&amp;$A17,Data!$A$3:$A$38&amp;Data!$B$3:$B$38,0),Z$58))</f>
        <v>#N/A</v>
      </c>
      <c r="AA49" s="12" t="e" cm="1">
        <f t="array" ref="AA49">IF(ISNA($D17),$D17,INDEX(Data!$CE$3:$CY$38,MATCH($B$1&amp;$A17,Data!$A$3:$A$38&amp;Data!$B$3:$B$38,0),AA$58))</f>
        <v>#N/A</v>
      </c>
      <c r="AB49" s="12" t="e" cm="1">
        <f t="array" ref="AB49">IF(ISNA($D17),$D17,INDEX(Data!$CE$3:$CY$38,MATCH($B$1&amp;$A17,Data!$A$3:$A$38&amp;Data!$B$3:$B$38,0),AB$58))</f>
        <v>#N/A</v>
      </c>
      <c r="AC49" s="12" t="e" cm="1">
        <f t="array" ref="AC49">IF(ISNA($D17),$D17,INDEX(Data!$CE$3:$CY$38,MATCH($B$1&amp;$A17,Data!$A$3:$A$38&amp;Data!$B$3:$B$38,0),AC$58))</f>
        <v>#N/A</v>
      </c>
      <c r="AD49" s="12" t="e" cm="1">
        <f t="array" ref="AD49">IF(ISNA($D17),$D17,INDEX(Data!$CE$3:$CY$38,MATCH($B$1&amp;$A17,Data!$A$3:$A$38&amp;Data!$B$3:$B$38,0),AD$58))</f>
        <v>#N/A</v>
      </c>
      <c r="AE49" s="12" t="e" cm="1">
        <f t="array" ref="AE49">IF(ISNA($D17),$D17,INDEX(Data!$CE$3:$CY$38,MATCH($B$1&amp;$A17,Data!$A$3:$A$38&amp;Data!$B$3:$B$38,0),AE$58))</f>
        <v>#N/A</v>
      </c>
      <c r="AF49" s="12" t="e" cm="1">
        <f t="array" ref="AF49">IF(ISNA($D17),$D17,INDEX(Data!$CE$3:$CY$38,MATCH($B$1&amp;$A17,Data!$A$3:$A$38&amp;Data!$B$3:$B$38,0),AF$58))</f>
        <v>#N/A</v>
      </c>
      <c r="AG49" s="12" t="e" cm="1">
        <f t="array" ref="AG49">IF(ISNA($D17),$D17,INDEX(Data!$CE$3:$CY$38,MATCH($B$1&amp;$A17,Data!$A$3:$A$38&amp;Data!$B$3:$B$38,0),AG$58))</f>
        <v>#N/A</v>
      </c>
      <c r="AH49" s="12" t="e" cm="1">
        <f t="array" ref="AH49">IF(ISNA($D17),$D17,INDEX(Data!$CE$3:$CY$38,MATCH($B$1&amp;$A17,Data!$A$3:$A$38&amp;Data!$B$3:$B$38,0),AH$58))</f>
        <v>#N/A</v>
      </c>
      <c r="AI49" s="12" t="e" cm="1">
        <f t="array" ref="AI49">IF(ISNA($D17),$D17,INDEX(Data!$CE$3:$CY$38,MATCH($B$1&amp;$A17,Data!$A$3:$A$38&amp;Data!$B$3:$B$38,0),AI$58))</f>
        <v>#N/A</v>
      </c>
      <c r="AJ49" s="12" t="e" cm="1">
        <f t="array" ref="AJ49">IF(ISNA($D17),$D17,INDEX(Data!$CE$3:$CY$38,MATCH($B$1&amp;$A17,Data!$A$3:$A$38&amp;Data!$B$3:$B$38,0),AJ$58))</f>
        <v>#N/A</v>
      </c>
      <c r="AK49" s="12" t="e" cm="1">
        <f t="array" ref="AK49">IF(ISNA($D17),$D17,INDEX(Data!$CE$3:$CY$38,MATCH($B$1&amp;$A17,Data!$A$3:$A$38&amp;Data!$B$3:$B$38,0),AK$58))</f>
        <v>#N/A</v>
      </c>
      <c r="AL49" s="12" t="e" cm="1">
        <f t="array" ref="AL49">IF(ISNA($D17),$D17,INDEX(Data!$CE$3:$CY$38,MATCH($B$1&amp;$A17,Data!$A$3:$A$38&amp;Data!$B$3:$B$38,0),AL$58))</f>
        <v>#N/A</v>
      </c>
      <c r="AM49" s="12" t="e" cm="1">
        <f t="array" ref="AM49">IF(ISNA($D17),$D17,INDEX(Data!$CE$3:$CY$38,MATCH($B$1&amp;$A17,Data!$A$3:$A$38&amp;Data!$B$3:$B$38,0),AM$58))</f>
        <v>#N/A</v>
      </c>
      <c r="AN49" s="12" t="e" cm="1">
        <f t="array" ref="AN49">IF(ISNA($D17),$D17,INDEX(Data!$CE$3:$CY$38,MATCH($B$1&amp;$A17,Data!$A$3:$A$38&amp;Data!$B$3:$B$38,0),AN$58))</f>
        <v>#N/A</v>
      </c>
      <c r="AO49" s="12" t="e" cm="1">
        <f t="array" ref="AO49">IF(ISNA($D17),$D17,INDEX(Data!$CE$3:$CY$38,MATCH($B$1&amp;$A17,Data!$A$3:$A$38&amp;Data!$B$3:$B$38,0),AO$58))</f>
        <v>#N/A</v>
      </c>
      <c r="AP49" s="12" t="e" cm="1">
        <f t="array" ref="AP49">IF(ISNA($D17),$D17,INDEX(Data!$CE$3:$CY$38,MATCH($B$1&amp;$A17,Data!$A$3:$A$38&amp;Data!$B$3:$B$38,0),AP$58))</f>
        <v>#N/A</v>
      </c>
      <c r="AQ49" s="12" t="e" cm="1">
        <f t="array" ref="AQ49">IF(ISNA($D17),$D17,INDEX(Data!$CE$3:$CY$38,MATCH($B$1&amp;$A17,Data!$A$3:$A$38&amp;Data!$B$3:$B$38,0),AQ$58))</f>
        <v>#N/A</v>
      </c>
      <c r="AR49" s="12" t="e" cm="1">
        <f t="array" ref="AR49">IF(ISNA($D17),$D17,INDEX(Data!$CE$3:$CY$38,MATCH($B$1&amp;$A17,Data!$A$3:$A$38&amp;Data!$B$3:$B$38,0),AR$58))</f>
        <v>#N/A</v>
      </c>
    </row>
    <row r="50" spans="1:44" x14ac:dyDescent="0.3">
      <c r="A50">
        <v>2</v>
      </c>
      <c r="B50">
        <v>6</v>
      </c>
      <c r="C50" s="12" t="e" cm="1">
        <f t="array" ref="C50">IF(ISNA($D18),$D18,INDEX(Data!$BJ$3:$CD$38,MATCH($B$1&amp;$A18,Data!$A$3:$A$38&amp;Data!$B$3:$B$38,0),C$58))</f>
        <v>#N/A</v>
      </c>
      <c r="D50" s="12" t="e" cm="1">
        <f t="array" ref="D50">IF(ISNA($D18),$D18,INDEX(Data!$BJ$3:$CD$38,MATCH($B$1&amp;$A18,Data!$A$3:$A$38&amp;Data!$B$3:$B$38,0),D$58))</f>
        <v>#N/A</v>
      </c>
      <c r="E50" s="12" t="e" cm="1">
        <f t="array" ref="E50">IF(ISNA($D18),$D18,INDEX(Data!$BJ$3:$CD$38,MATCH($B$1&amp;$A18,Data!$A$3:$A$38&amp;Data!$B$3:$B$38,0),E$58))</f>
        <v>#N/A</v>
      </c>
      <c r="F50" s="12" t="e" cm="1">
        <f t="array" ref="F50">IF(ISNA($D18),$D18,INDEX(Data!$BJ$3:$CD$38,MATCH($B$1&amp;$A18,Data!$A$3:$A$38&amp;Data!$B$3:$B$38,0),F$58))</f>
        <v>#N/A</v>
      </c>
      <c r="G50" s="12" t="e" cm="1">
        <f t="array" ref="G50">IF(ISNA($D18),$D18,INDEX(Data!$BJ$3:$CD$38,MATCH($B$1&amp;$A18,Data!$A$3:$A$38&amp;Data!$B$3:$B$38,0),G$58))</f>
        <v>#N/A</v>
      </c>
      <c r="H50" s="12" t="e" cm="1">
        <f t="array" ref="H50">IF(ISNA($D18),$D18,INDEX(Data!$BJ$3:$CD$38,MATCH($B$1&amp;$A18,Data!$A$3:$A$38&amp;Data!$B$3:$B$38,0),H$58))</f>
        <v>#N/A</v>
      </c>
      <c r="I50" s="12" t="e" cm="1">
        <f t="array" ref="I50">IF(ISNA($D18),$D18,INDEX(Data!$BJ$3:$CD$38,MATCH($B$1&amp;$A18,Data!$A$3:$A$38&amp;Data!$B$3:$B$38,0),I$58))</f>
        <v>#N/A</v>
      </c>
      <c r="J50" s="12" t="e" cm="1">
        <f t="array" ref="J50">IF(ISNA($D18),$D18,INDEX(Data!$BJ$3:$CD$38,MATCH($B$1&amp;$A18,Data!$A$3:$A$38&amp;Data!$B$3:$B$38,0),J$58))</f>
        <v>#N/A</v>
      </c>
      <c r="K50" s="12" t="e" cm="1">
        <f t="array" ref="K50">IF(ISNA($D18),$D18,INDEX(Data!$BJ$3:$CD$38,MATCH($B$1&amp;$A18,Data!$A$3:$A$38&amp;Data!$B$3:$B$38,0),K$58))</f>
        <v>#N/A</v>
      </c>
      <c r="L50" s="12" t="e" cm="1">
        <f t="array" ref="L50">IF(ISNA($D18),$D18,INDEX(Data!$BJ$3:$CD$38,MATCH($B$1&amp;$A18,Data!$A$3:$A$38&amp;Data!$B$3:$B$38,0),L$58))</f>
        <v>#N/A</v>
      </c>
      <c r="M50" s="12" t="e" cm="1">
        <f t="array" ref="M50">IF(ISNA($D18),$D18,INDEX(Data!$BJ$3:$CD$38,MATCH($B$1&amp;$A18,Data!$A$3:$A$38&amp;Data!$B$3:$B$38,0),M$58))</f>
        <v>#N/A</v>
      </c>
      <c r="N50" s="12" t="e" cm="1">
        <f t="array" ref="N50">IF(ISNA($D18),$D18,INDEX(Data!$BJ$3:$CD$38,MATCH($B$1&amp;$A18,Data!$A$3:$A$38&amp;Data!$B$3:$B$38,0),N$58))</f>
        <v>#N/A</v>
      </c>
      <c r="O50" s="12" t="e" cm="1">
        <f t="array" ref="O50">IF(ISNA($D18),$D18,INDEX(Data!$BJ$3:$CD$38,MATCH($B$1&amp;$A18,Data!$A$3:$A$38&amp;Data!$B$3:$B$38,0),O$58))</f>
        <v>#N/A</v>
      </c>
      <c r="P50" s="12" t="e" cm="1">
        <f t="array" ref="P50">IF(ISNA($D18),$D18,INDEX(Data!$BJ$3:$CD$38,MATCH($B$1&amp;$A18,Data!$A$3:$A$38&amp;Data!$B$3:$B$38,0),P$58))</f>
        <v>#N/A</v>
      </c>
      <c r="Q50" s="12" t="e" cm="1">
        <f t="array" ref="Q50">IF(ISNA($D18),$D18,INDEX(Data!$BJ$3:$CD$38,MATCH($B$1&amp;$A18,Data!$A$3:$A$38&amp;Data!$B$3:$B$38,0),Q$58))</f>
        <v>#N/A</v>
      </c>
      <c r="R50" s="12" t="e" cm="1">
        <f t="array" ref="R50">IF(ISNA($D18),$D18,INDEX(Data!$BJ$3:$CD$38,MATCH($B$1&amp;$A18,Data!$A$3:$A$38&amp;Data!$B$3:$B$38,0),R$58))</f>
        <v>#N/A</v>
      </c>
      <c r="S50" s="12" t="e" cm="1">
        <f t="array" ref="S50">IF(ISNA($D18),$D18,INDEX(Data!$BJ$3:$CD$38,MATCH($B$1&amp;$A18,Data!$A$3:$A$38&amp;Data!$B$3:$B$38,0),S$58))</f>
        <v>#N/A</v>
      </c>
      <c r="T50" s="12" t="e" cm="1">
        <f t="array" ref="T50">IF(ISNA($D18),$D18,INDEX(Data!$BJ$3:$CD$38,MATCH($B$1&amp;$A18,Data!$A$3:$A$38&amp;Data!$B$3:$B$38,0),T$58))</f>
        <v>#N/A</v>
      </c>
      <c r="U50" s="12" t="e" cm="1">
        <f t="array" ref="U50">IF(ISNA($D18),$D18,INDEX(Data!$BJ$3:$CD$38,MATCH($B$1&amp;$A18,Data!$A$3:$A$38&amp;Data!$B$3:$B$38,0),U$58))</f>
        <v>#N/A</v>
      </c>
      <c r="V50" s="12" t="e" cm="1">
        <f t="array" ref="V50">IF(ISNA($D18),$D18,INDEX(Data!$BJ$3:$CD$38,MATCH($B$1&amp;$A18,Data!$A$3:$A$38&amp;Data!$B$3:$B$38,0),V$58))</f>
        <v>#N/A</v>
      </c>
      <c r="W50" s="12" t="e" cm="1">
        <f t="array" ref="W50">IF(ISNA($D18),$D18,INDEX(Data!$BJ$3:$CD$38,MATCH($B$1&amp;$A18,Data!$A$3:$A$38&amp;Data!$B$3:$B$38,0),W$58))</f>
        <v>#N/A</v>
      </c>
      <c r="X50" s="12" t="e" cm="1">
        <f t="array" ref="X50">IF(ISNA($D18),$D18,INDEX(Data!$CE$3:$CY$38,MATCH($B$1&amp;$A18,Data!$A$3:$A$38&amp;Data!$B$3:$B$38,0),X$58))</f>
        <v>#N/A</v>
      </c>
      <c r="Y50" s="12" t="e" cm="1">
        <f t="array" ref="Y50">IF(ISNA($D18),$D18,INDEX(Data!$CE$3:$CY$38,MATCH($B$1&amp;$A18,Data!$A$3:$A$38&amp;Data!$B$3:$B$38,0),Y$58))</f>
        <v>#N/A</v>
      </c>
      <c r="Z50" s="12" t="e" cm="1">
        <f t="array" ref="Z50">IF(ISNA($D18),$D18,INDEX(Data!$CE$3:$CY$38,MATCH($B$1&amp;$A18,Data!$A$3:$A$38&amp;Data!$B$3:$B$38,0),Z$58))</f>
        <v>#N/A</v>
      </c>
      <c r="AA50" s="12" t="e" cm="1">
        <f t="array" ref="AA50">IF(ISNA($D18),$D18,INDEX(Data!$CE$3:$CY$38,MATCH($B$1&amp;$A18,Data!$A$3:$A$38&amp;Data!$B$3:$B$38,0),AA$58))</f>
        <v>#N/A</v>
      </c>
      <c r="AB50" s="12" t="e" cm="1">
        <f t="array" ref="AB50">IF(ISNA($D18),$D18,INDEX(Data!$CE$3:$CY$38,MATCH($B$1&amp;$A18,Data!$A$3:$A$38&amp;Data!$B$3:$B$38,0),AB$58))</f>
        <v>#N/A</v>
      </c>
      <c r="AC50" s="12" t="e" cm="1">
        <f t="array" ref="AC50">IF(ISNA($D18),$D18,INDEX(Data!$CE$3:$CY$38,MATCH($B$1&amp;$A18,Data!$A$3:$A$38&amp;Data!$B$3:$B$38,0),AC$58))</f>
        <v>#N/A</v>
      </c>
      <c r="AD50" s="12" t="e" cm="1">
        <f t="array" ref="AD50">IF(ISNA($D18),$D18,INDEX(Data!$CE$3:$CY$38,MATCH($B$1&amp;$A18,Data!$A$3:$A$38&amp;Data!$B$3:$B$38,0),AD$58))</f>
        <v>#N/A</v>
      </c>
      <c r="AE50" s="12" t="e" cm="1">
        <f t="array" ref="AE50">IF(ISNA($D18),$D18,INDEX(Data!$CE$3:$CY$38,MATCH($B$1&amp;$A18,Data!$A$3:$A$38&amp;Data!$B$3:$B$38,0),AE$58))</f>
        <v>#N/A</v>
      </c>
      <c r="AF50" s="12" t="e" cm="1">
        <f t="array" ref="AF50">IF(ISNA($D18),$D18,INDEX(Data!$CE$3:$CY$38,MATCH($B$1&amp;$A18,Data!$A$3:$A$38&amp;Data!$B$3:$B$38,0),AF$58))</f>
        <v>#N/A</v>
      </c>
      <c r="AG50" s="12" t="e" cm="1">
        <f t="array" ref="AG50">IF(ISNA($D18),$D18,INDEX(Data!$CE$3:$CY$38,MATCH($B$1&amp;$A18,Data!$A$3:$A$38&amp;Data!$B$3:$B$38,0),AG$58))</f>
        <v>#N/A</v>
      </c>
      <c r="AH50" s="12" t="e" cm="1">
        <f t="array" ref="AH50">IF(ISNA($D18),$D18,INDEX(Data!$CE$3:$CY$38,MATCH($B$1&amp;$A18,Data!$A$3:$A$38&amp;Data!$B$3:$B$38,0),AH$58))</f>
        <v>#N/A</v>
      </c>
      <c r="AI50" s="12" t="e" cm="1">
        <f t="array" ref="AI50">IF(ISNA($D18),$D18,INDEX(Data!$CE$3:$CY$38,MATCH($B$1&amp;$A18,Data!$A$3:$A$38&amp;Data!$B$3:$B$38,0),AI$58))</f>
        <v>#N/A</v>
      </c>
      <c r="AJ50" s="12" t="e" cm="1">
        <f t="array" ref="AJ50">IF(ISNA($D18),$D18,INDEX(Data!$CE$3:$CY$38,MATCH($B$1&amp;$A18,Data!$A$3:$A$38&amp;Data!$B$3:$B$38,0),AJ$58))</f>
        <v>#N/A</v>
      </c>
      <c r="AK50" s="12" t="e" cm="1">
        <f t="array" ref="AK50">IF(ISNA($D18),$D18,INDEX(Data!$CE$3:$CY$38,MATCH($B$1&amp;$A18,Data!$A$3:$A$38&amp;Data!$B$3:$B$38,0),AK$58))</f>
        <v>#N/A</v>
      </c>
      <c r="AL50" s="12" t="e" cm="1">
        <f t="array" ref="AL50">IF(ISNA($D18),$D18,INDEX(Data!$CE$3:$CY$38,MATCH($B$1&amp;$A18,Data!$A$3:$A$38&amp;Data!$B$3:$B$38,0),AL$58))</f>
        <v>#N/A</v>
      </c>
      <c r="AM50" s="12" t="e" cm="1">
        <f t="array" ref="AM50">IF(ISNA($D18),$D18,INDEX(Data!$CE$3:$CY$38,MATCH($B$1&amp;$A18,Data!$A$3:$A$38&amp;Data!$B$3:$B$38,0),AM$58))</f>
        <v>#N/A</v>
      </c>
      <c r="AN50" s="12" t="e" cm="1">
        <f t="array" ref="AN50">IF(ISNA($D18),$D18,INDEX(Data!$CE$3:$CY$38,MATCH($B$1&amp;$A18,Data!$A$3:$A$38&amp;Data!$B$3:$B$38,0),AN$58))</f>
        <v>#N/A</v>
      </c>
      <c r="AO50" s="12" t="e" cm="1">
        <f t="array" ref="AO50">IF(ISNA($D18),$D18,INDEX(Data!$CE$3:$CY$38,MATCH($B$1&amp;$A18,Data!$A$3:$A$38&amp;Data!$B$3:$B$38,0),AO$58))</f>
        <v>#N/A</v>
      </c>
      <c r="AP50" s="12" t="e" cm="1">
        <f t="array" ref="AP50">IF(ISNA($D18),$D18,INDEX(Data!$CE$3:$CY$38,MATCH($B$1&amp;$A18,Data!$A$3:$A$38&amp;Data!$B$3:$B$38,0),AP$58))</f>
        <v>#N/A</v>
      </c>
      <c r="AQ50" s="12" t="e" cm="1">
        <f t="array" ref="AQ50">IF(ISNA($D18),$D18,INDEX(Data!$CE$3:$CY$38,MATCH($B$1&amp;$A18,Data!$A$3:$A$38&amp;Data!$B$3:$B$38,0),AQ$58))</f>
        <v>#N/A</v>
      </c>
      <c r="AR50" s="12" t="e" cm="1">
        <f t="array" ref="AR50">IF(ISNA($D18),$D18,INDEX(Data!$CE$3:$CY$38,MATCH($B$1&amp;$A18,Data!$A$3:$A$38&amp;Data!$B$3:$B$38,0),AR$58))</f>
        <v>#N/A</v>
      </c>
    </row>
    <row r="51" spans="1:44" x14ac:dyDescent="0.3">
      <c r="A51">
        <v>1.5</v>
      </c>
      <c r="B51">
        <v>7</v>
      </c>
      <c r="C51" s="12" t="e" cm="1">
        <f t="array" ref="C51">IF(ISNA($D19),$D19,INDEX(Data!$BJ$3:$CD$38,MATCH($B$1&amp;$A19,Data!$A$3:$A$38&amp;Data!$B$3:$B$38,0),C$58))</f>
        <v>#N/A</v>
      </c>
      <c r="D51" s="12" t="e" cm="1">
        <f t="array" ref="D51">IF(ISNA($D19),$D19,INDEX(Data!$BJ$3:$CD$38,MATCH($B$1&amp;$A19,Data!$A$3:$A$38&amp;Data!$B$3:$B$38,0),D$58))</f>
        <v>#N/A</v>
      </c>
      <c r="E51" s="12" t="e" cm="1">
        <f t="array" ref="E51">IF(ISNA($D19),$D19,INDEX(Data!$BJ$3:$CD$38,MATCH($B$1&amp;$A19,Data!$A$3:$A$38&amp;Data!$B$3:$B$38,0),E$58))</f>
        <v>#N/A</v>
      </c>
      <c r="F51" s="12" t="e" cm="1">
        <f t="array" ref="F51">IF(ISNA($D19),$D19,INDEX(Data!$BJ$3:$CD$38,MATCH($B$1&amp;$A19,Data!$A$3:$A$38&amp;Data!$B$3:$B$38,0),F$58))</f>
        <v>#N/A</v>
      </c>
      <c r="G51" s="12" t="e" cm="1">
        <f t="array" ref="G51">IF(ISNA($D19),$D19,INDEX(Data!$BJ$3:$CD$38,MATCH($B$1&amp;$A19,Data!$A$3:$A$38&amp;Data!$B$3:$B$38,0),G$58))</f>
        <v>#N/A</v>
      </c>
      <c r="H51" s="12" t="e" cm="1">
        <f t="array" ref="H51">IF(ISNA($D19),$D19,INDEX(Data!$BJ$3:$CD$38,MATCH($B$1&amp;$A19,Data!$A$3:$A$38&amp;Data!$B$3:$B$38,0),H$58))</f>
        <v>#N/A</v>
      </c>
      <c r="I51" s="12" t="e" cm="1">
        <f t="array" ref="I51">IF(ISNA($D19),$D19,INDEX(Data!$BJ$3:$CD$38,MATCH($B$1&amp;$A19,Data!$A$3:$A$38&amp;Data!$B$3:$B$38,0),I$58))</f>
        <v>#N/A</v>
      </c>
      <c r="J51" s="12" t="e" cm="1">
        <f t="array" ref="J51">IF(ISNA($D19),$D19,INDEX(Data!$BJ$3:$CD$38,MATCH($B$1&amp;$A19,Data!$A$3:$A$38&amp;Data!$B$3:$B$38,0),J$58))</f>
        <v>#N/A</v>
      </c>
      <c r="K51" s="12" t="e" cm="1">
        <f t="array" ref="K51">IF(ISNA($D19),$D19,INDEX(Data!$BJ$3:$CD$38,MATCH($B$1&amp;$A19,Data!$A$3:$A$38&amp;Data!$B$3:$B$38,0),K$58))</f>
        <v>#N/A</v>
      </c>
      <c r="L51" s="12" t="e" cm="1">
        <f t="array" ref="L51">IF(ISNA($D19),$D19,INDEX(Data!$BJ$3:$CD$38,MATCH($B$1&amp;$A19,Data!$A$3:$A$38&amp;Data!$B$3:$B$38,0),L$58))</f>
        <v>#N/A</v>
      </c>
      <c r="M51" s="12" t="e" cm="1">
        <f t="array" ref="M51">IF(ISNA($D19),$D19,INDEX(Data!$BJ$3:$CD$38,MATCH($B$1&amp;$A19,Data!$A$3:$A$38&amp;Data!$B$3:$B$38,0),M$58))</f>
        <v>#N/A</v>
      </c>
      <c r="N51" s="12" t="e" cm="1">
        <f t="array" ref="N51">IF(ISNA($D19),$D19,INDEX(Data!$BJ$3:$CD$38,MATCH($B$1&amp;$A19,Data!$A$3:$A$38&amp;Data!$B$3:$B$38,0),N$58))</f>
        <v>#N/A</v>
      </c>
      <c r="O51" s="12" t="e" cm="1">
        <f t="array" ref="O51">IF(ISNA($D19),$D19,INDEX(Data!$BJ$3:$CD$38,MATCH($B$1&amp;$A19,Data!$A$3:$A$38&amp;Data!$B$3:$B$38,0),O$58))</f>
        <v>#N/A</v>
      </c>
      <c r="P51" s="12" t="e" cm="1">
        <f t="array" ref="P51">IF(ISNA($D19),$D19,INDEX(Data!$BJ$3:$CD$38,MATCH($B$1&amp;$A19,Data!$A$3:$A$38&amp;Data!$B$3:$B$38,0),P$58))</f>
        <v>#N/A</v>
      </c>
      <c r="Q51" s="12" t="e" cm="1">
        <f t="array" ref="Q51">IF(ISNA($D19),$D19,INDEX(Data!$BJ$3:$CD$38,MATCH($B$1&amp;$A19,Data!$A$3:$A$38&amp;Data!$B$3:$B$38,0),Q$58))</f>
        <v>#N/A</v>
      </c>
      <c r="R51" s="12" t="e" cm="1">
        <f t="array" ref="R51">IF(ISNA($D19),$D19,INDEX(Data!$BJ$3:$CD$38,MATCH($B$1&amp;$A19,Data!$A$3:$A$38&amp;Data!$B$3:$B$38,0),R$58))</f>
        <v>#N/A</v>
      </c>
      <c r="S51" s="12" t="e" cm="1">
        <f t="array" ref="S51">IF(ISNA($D19),$D19,INDEX(Data!$BJ$3:$CD$38,MATCH($B$1&amp;$A19,Data!$A$3:$A$38&amp;Data!$B$3:$B$38,0),S$58))</f>
        <v>#N/A</v>
      </c>
      <c r="T51" s="12" t="e" cm="1">
        <f t="array" ref="T51">IF(ISNA($D19),$D19,INDEX(Data!$BJ$3:$CD$38,MATCH($B$1&amp;$A19,Data!$A$3:$A$38&amp;Data!$B$3:$B$38,0),T$58))</f>
        <v>#N/A</v>
      </c>
      <c r="U51" s="12" t="e" cm="1">
        <f t="array" ref="U51">IF(ISNA($D19),$D19,INDEX(Data!$BJ$3:$CD$38,MATCH($B$1&amp;$A19,Data!$A$3:$A$38&amp;Data!$B$3:$B$38,0),U$58))</f>
        <v>#N/A</v>
      </c>
      <c r="V51" s="12" t="e" cm="1">
        <f t="array" ref="V51">IF(ISNA($D19),$D19,INDEX(Data!$BJ$3:$CD$38,MATCH($B$1&amp;$A19,Data!$A$3:$A$38&amp;Data!$B$3:$B$38,0),V$58))</f>
        <v>#N/A</v>
      </c>
      <c r="W51" s="12" t="e" cm="1">
        <f t="array" ref="W51">IF(ISNA($D19),$D19,INDEX(Data!$BJ$3:$CD$38,MATCH($B$1&amp;$A19,Data!$A$3:$A$38&amp;Data!$B$3:$B$38,0),W$58))</f>
        <v>#N/A</v>
      </c>
      <c r="X51" s="12" t="e" cm="1">
        <f t="array" ref="X51">IF(ISNA($D19),$D19,INDEX(Data!$CE$3:$CY$38,MATCH($B$1&amp;$A19,Data!$A$3:$A$38&amp;Data!$B$3:$B$38,0),X$58))</f>
        <v>#N/A</v>
      </c>
      <c r="Y51" s="12" t="e" cm="1">
        <f t="array" ref="Y51">IF(ISNA($D19),$D19,INDEX(Data!$CE$3:$CY$38,MATCH($B$1&amp;$A19,Data!$A$3:$A$38&amp;Data!$B$3:$B$38,0),Y$58))</f>
        <v>#N/A</v>
      </c>
      <c r="Z51" s="12" t="e" cm="1">
        <f t="array" ref="Z51">IF(ISNA($D19),$D19,INDEX(Data!$CE$3:$CY$38,MATCH($B$1&amp;$A19,Data!$A$3:$A$38&amp;Data!$B$3:$B$38,0),Z$58))</f>
        <v>#N/A</v>
      </c>
      <c r="AA51" s="12" t="e" cm="1">
        <f t="array" ref="AA51">IF(ISNA($D19),$D19,INDEX(Data!$CE$3:$CY$38,MATCH($B$1&amp;$A19,Data!$A$3:$A$38&amp;Data!$B$3:$B$38,0),AA$58))</f>
        <v>#N/A</v>
      </c>
      <c r="AB51" s="12" t="e" cm="1">
        <f t="array" ref="AB51">IF(ISNA($D19),$D19,INDEX(Data!$CE$3:$CY$38,MATCH($B$1&amp;$A19,Data!$A$3:$A$38&amp;Data!$B$3:$B$38,0),AB$58))</f>
        <v>#N/A</v>
      </c>
      <c r="AC51" s="12" t="e" cm="1">
        <f t="array" ref="AC51">IF(ISNA($D19),$D19,INDEX(Data!$CE$3:$CY$38,MATCH($B$1&amp;$A19,Data!$A$3:$A$38&amp;Data!$B$3:$B$38,0),AC$58))</f>
        <v>#N/A</v>
      </c>
      <c r="AD51" s="12" t="e" cm="1">
        <f t="array" ref="AD51">IF(ISNA($D19),$D19,INDEX(Data!$CE$3:$CY$38,MATCH($B$1&amp;$A19,Data!$A$3:$A$38&amp;Data!$B$3:$B$38,0),AD$58))</f>
        <v>#N/A</v>
      </c>
      <c r="AE51" s="12" t="e" cm="1">
        <f t="array" ref="AE51">IF(ISNA($D19),$D19,INDEX(Data!$CE$3:$CY$38,MATCH($B$1&amp;$A19,Data!$A$3:$A$38&amp;Data!$B$3:$B$38,0),AE$58))</f>
        <v>#N/A</v>
      </c>
      <c r="AF51" s="12" t="e" cm="1">
        <f t="array" ref="AF51">IF(ISNA($D19),$D19,INDEX(Data!$CE$3:$CY$38,MATCH($B$1&amp;$A19,Data!$A$3:$A$38&amp;Data!$B$3:$B$38,0),AF$58))</f>
        <v>#N/A</v>
      </c>
      <c r="AG51" s="12" t="e" cm="1">
        <f t="array" ref="AG51">IF(ISNA($D19),$D19,INDEX(Data!$CE$3:$CY$38,MATCH($B$1&amp;$A19,Data!$A$3:$A$38&amp;Data!$B$3:$B$38,0),AG$58))</f>
        <v>#N/A</v>
      </c>
      <c r="AH51" s="12" t="e" cm="1">
        <f t="array" ref="AH51">IF(ISNA($D19),$D19,INDEX(Data!$CE$3:$CY$38,MATCH($B$1&amp;$A19,Data!$A$3:$A$38&amp;Data!$B$3:$B$38,0),AH$58))</f>
        <v>#N/A</v>
      </c>
      <c r="AI51" s="12" t="e" cm="1">
        <f t="array" ref="AI51">IF(ISNA($D19),$D19,INDEX(Data!$CE$3:$CY$38,MATCH($B$1&amp;$A19,Data!$A$3:$A$38&amp;Data!$B$3:$B$38,0),AI$58))</f>
        <v>#N/A</v>
      </c>
      <c r="AJ51" s="12" t="e" cm="1">
        <f t="array" ref="AJ51">IF(ISNA($D19),$D19,INDEX(Data!$CE$3:$CY$38,MATCH($B$1&amp;$A19,Data!$A$3:$A$38&amp;Data!$B$3:$B$38,0),AJ$58))</f>
        <v>#N/A</v>
      </c>
      <c r="AK51" s="12" t="e" cm="1">
        <f t="array" ref="AK51">IF(ISNA($D19),$D19,INDEX(Data!$CE$3:$CY$38,MATCH($B$1&amp;$A19,Data!$A$3:$A$38&amp;Data!$B$3:$B$38,0),AK$58))</f>
        <v>#N/A</v>
      </c>
      <c r="AL51" s="12" t="e" cm="1">
        <f t="array" ref="AL51">IF(ISNA($D19),$D19,INDEX(Data!$CE$3:$CY$38,MATCH($B$1&amp;$A19,Data!$A$3:$A$38&amp;Data!$B$3:$B$38,0),AL$58))</f>
        <v>#N/A</v>
      </c>
      <c r="AM51" s="12" t="e" cm="1">
        <f t="array" ref="AM51">IF(ISNA($D19),$D19,INDEX(Data!$CE$3:$CY$38,MATCH($B$1&amp;$A19,Data!$A$3:$A$38&amp;Data!$B$3:$B$38,0),AM$58))</f>
        <v>#N/A</v>
      </c>
      <c r="AN51" s="12" t="e" cm="1">
        <f t="array" ref="AN51">IF(ISNA($D19),$D19,INDEX(Data!$CE$3:$CY$38,MATCH($B$1&amp;$A19,Data!$A$3:$A$38&amp;Data!$B$3:$B$38,0),AN$58))</f>
        <v>#N/A</v>
      </c>
      <c r="AO51" s="12" t="e" cm="1">
        <f t="array" ref="AO51">IF(ISNA($D19),$D19,INDEX(Data!$CE$3:$CY$38,MATCH($B$1&amp;$A19,Data!$A$3:$A$38&amp;Data!$B$3:$B$38,0),AO$58))</f>
        <v>#N/A</v>
      </c>
      <c r="AP51" s="12" t="e" cm="1">
        <f t="array" ref="AP51">IF(ISNA($D19),$D19,INDEX(Data!$CE$3:$CY$38,MATCH($B$1&amp;$A19,Data!$A$3:$A$38&amp;Data!$B$3:$B$38,0),AP$58))</f>
        <v>#N/A</v>
      </c>
      <c r="AQ51" s="12" t="e" cm="1">
        <f t="array" ref="AQ51">IF(ISNA($D19),$D19,INDEX(Data!$CE$3:$CY$38,MATCH($B$1&amp;$A19,Data!$A$3:$A$38&amp;Data!$B$3:$B$38,0),AQ$58))</f>
        <v>#N/A</v>
      </c>
      <c r="AR51" s="12" t="e" cm="1">
        <f t="array" ref="AR51">IF(ISNA($D19),$D19,INDEX(Data!$CE$3:$CY$38,MATCH($B$1&amp;$A19,Data!$A$3:$A$38&amp;Data!$B$3:$B$38,0),AR$58))</f>
        <v>#N/A</v>
      </c>
    </row>
    <row r="52" spans="1:44" x14ac:dyDescent="0.3">
      <c r="A52">
        <v>2.7</v>
      </c>
      <c r="B52">
        <v>8</v>
      </c>
      <c r="C52" s="12" cm="1">
        <f t="array" ref="C52">IF(ISNA($D20),$D20,INDEX(Data!$BJ$3:$CD$38,MATCH($B$1&amp;$A20,Data!$A$3:$A$38&amp;Data!$B$3:$B$38,0),C$58))</f>
        <v>0.49</v>
      </c>
      <c r="D52" s="12" cm="1">
        <f t="array" ref="D52">IF(ISNA($D20),$D20,INDEX(Data!$BJ$3:$CD$38,MATCH($B$1&amp;$A20,Data!$A$3:$A$38&amp;Data!$B$3:$B$38,0),D$58))</f>
        <v>0.61</v>
      </c>
      <c r="E52" s="12" cm="1">
        <f t="array" ref="E52">IF(ISNA($D20),$D20,INDEX(Data!$BJ$3:$CD$38,MATCH($B$1&amp;$A20,Data!$A$3:$A$38&amp;Data!$B$3:$B$38,0),E$58))</f>
        <v>0.66</v>
      </c>
      <c r="F52" s="12" cm="1">
        <f t="array" ref="F52">IF(ISNA($D20),$D20,INDEX(Data!$BJ$3:$CD$38,MATCH($B$1&amp;$A20,Data!$A$3:$A$38&amp;Data!$B$3:$B$38,0),F$58))</f>
        <v>0.72</v>
      </c>
      <c r="G52" s="12" cm="1">
        <f t="array" ref="G52">IF(ISNA($D20),$D20,INDEX(Data!$BJ$3:$CD$38,MATCH($B$1&amp;$A20,Data!$A$3:$A$38&amp;Data!$B$3:$B$38,0),G$58))</f>
        <v>0.28999999999999998</v>
      </c>
      <c r="H52" s="12" t="e">
        <f>IF(ISNA($D20),$D20,INDEX(Data!$BJ$3:$CD$38,MATCH($B$1&amp;$A20,Data!$A$3:$A$38&amp;Data!$B$3:$B$38,0),H$58))</f>
        <v>#VALUE!</v>
      </c>
      <c r="I52" s="12" cm="1">
        <f t="array" ref="I52">IF(ISNA($D20),$D20,INDEX(Data!$BJ$3:$CD$38,MATCH($B$1&amp;$A20,Data!$A$3:$A$38&amp;Data!$B$3:$B$38,0),I$58))</f>
        <v>0.18</v>
      </c>
      <c r="J52" s="12" cm="1">
        <f t="array" ref="J52">IF(ISNA($D20),$D20,INDEX(Data!$BJ$3:$CD$38,MATCH($B$1&amp;$A20,Data!$A$3:$A$38&amp;Data!$B$3:$B$38,0),J$58))</f>
        <v>0.59</v>
      </c>
      <c r="K52" s="12" cm="1">
        <f t="array" ref="K52">IF(ISNA($D20),$D20,INDEX(Data!$BJ$3:$CD$38,MATCH($B$1&amp;$A20,Data!$A$3:$A$38&amp;Data!$B$3:$B$38,0),K$58))</f>
        <v>0.67</v>
      </c>
      <c r="L52" s="12" cm="1">
        <f t="array" ref="L52">IF(ISNA($D20),$D20,INDEX(Data!$BJ$3:$CD$38,MATCH($B$1&amp;$A20,Data!$A$3:$A$38&amp;Data!$B$3:$B$38,0),L$58))</f>
        <v>0.54</v>
      </c>
      <c r="M52" s="12" cm="1">
        <f t="array" ref="M52">IF(ISNA($D20),$D20,INDEX(Data!$BJ$3:$CD$38,MATCH($B$1&amp;$A20,Data!$A$3:$A$38&amp;Data!$B$3:$B$38,0),M$58))</f>
        <v>0.38</v>
      </c>
      <c r="N52" s="12" cm="1">
        <f t="array" ref="N52">IF(ISNA($D20),$D20,INDEX(Data!$BJ$3:$CD$38,MATCH($B$1&amp;$A20,Data!$A$3:$A$38&amp;Data!$B$3:$B$38,0),N$58))</f>
        <v>0.48</v>
      </c>
      <c r="O52" s="12" cm="1">
        <f t="array" ref="O52">IF(ISNA($D20),$D20,INDEX(Data!$BJ$3:$CD$38,MATCH($B$1&amp;$A20,Data!$A$3:$A$38&amp;Data!$B$3:$B$38,0),O$58))</f>
        <v>0.35</v>
      </c>
      <c r="P52" s="12" cm="1">
        <f t="array" ref="P52">IF(ISNA($D20),$D20,INDEX(Data!$BJ$3:$CD$38,MATCH($B$1&amp;$A20,Data!$A$3:$A$38&amp;Data!$B$3:$B$38,0),P$58))</f>
        <v>0.24</v>
      </c>
      <c r="Q52" s="12" cm="1">
        <f t="array" ref="Q52">IF(ISNA($D20),$D20,INDEX(Data!$BJ$3:$CD$38,MATCH($B$1&amp;$A20,Data!$A$3:$A$38&amp;Data!$B$3:$B$38,0),Q$58))</f>
        <v>0.69</v>
      </c>
      <c r="R52" s="12" cm="1">
        <f t="array" ref="R52">IF(ISNA($D20),$D20,INDEX(Data!$BJ$3:$CD$38,MATCH($B$1&amp;$A20,Data!$A$3:$A$38&amp;Data!$B$3:$B$38,0),R$58))</f>
        <v>0.25</v>
      </c>
      <c r="S52" s="12" cm="1">
        <f t="array" ref="S52">IF(ISNA($D20),$D20,INDEX(Data!$BJ$3:$CD$38,MATCH($B$1&amp;$A20,Data!$A$3:$A$38&amp;Data!$B$3:$B$38,0),S$58))</f>
        <v>0.69</v>
      </c>
      <c r="T52" s="12" cm="1">
        <f t="array" ref="T52">IF(ISNA($D20),$D20,INDEX(Data!$BJ$3:$CD$38,MATCH($B$1&amp;$A20,Data!$A$3:$A$38&amp;Data!$B$3:$B$38,0),T$58))</f>
        <v>0.31</v>
      </c>
      <c r="U52" s="12" cm="1">
        <f t="array" ref="U52">IF(ISNA($D20),$D20,INDEX(Data!$BJ$3:$CD$38,MATCH($B$1&amp;$A20,Data!$A$3:$A$38&amp;Data!$B$3:$B$38,0),U$58))</f>
        <v>0.66</v>
      </c>
      <c r="V52" s="12" cm="1">
        <f t="array" ref="V52">IF(ISNA($D20),$D20,INDEX(Data!$BJ$3:$CD$38,MATCH($B$1&amp;$A20,Data!$A$3:$A$38&amp;Data!$B$3:$B$38,0),V$58))</f>
        <v>0.4</v>
      </c>
      <c r="W52" s="12" cm="1">
        <f t="array" ref="W52">IF(ISNA($D20),$D20,INDEX(Data!$BJ$3:$CD$38,MATCH($B$1&amp;$A20,Data!$A$3:$A$38&amp;Data!$B$3:$B$38,0),W$58))</f>
        <v>0.72</v>
      </c>
      <c r="X52" s="12" cm="1">
        <f t="array" ref="X52">IF(ISNA($D20),$D20,INDEX(Data!$CE$3:$CY$38,MATCH($B$1&amp;$A20,Data!$A$3:$A$38&amp;Data!$B$3:$B$38,0),X$58))</f>
        <v>0.98</v>
      </c>
      <c r="Y52" s="12" cm="1">
        <f t="array" ref="Y52">IF(ISNA($D20),$D20,INDEX(Data!$CE$3:$CY$38,MATCH($B$1&amp;$A20,Data!$A$3:$A$38&amp;Data!$B$3:$B$38,0),Y$58))</f>
        <v>0.08</v>
      </c>
      <c r="Z52" s="12" cm="1">
        <f t="array" ref="Z52">IF(ISNA($D20),$D20,INDEX(Data!$CE$3:$CY$38,MATCH($B$1&amp;$A20,Data!$A$3:$A$38&amp;Data!$B$3:$B$38,0),Z$58))</f>
        <v>0.05</v>
      </c>
      <c r="AA52" s="12" cm="1">
        <f t="array" ref="AA52">IF(ISNA($D20),$D20,INDEX(Data!$CE$3:$CY$38,MATCH($B$1&amp;$A20,Data!$A$3:$A$38&amp;Data!$B$3:$B$38,0),AA$58))</f>
        <v>0.04</v>
      </c>
      <c r="AB52" s="12" cm="1">
        <f t="array" ref="AB52">IF(ISNA($D20),$D20,INDEX(Data!$CE$3:$CY$38,MATCH($B$1&amp;$A20,Data!$A$3:$A$38&amp;Data!$B$3:$B$38,0),AB$58))</f>
        <v>0.5</v>
      </c>
      <c r="AC52" s="12" cm="1">
        <f t="array" ref="AC52">IF(ISNA($D20),$D20,INDEX(Data!$CE$3:$CY$38,MATCH($B$1&amp;$A20,Data!$A$3:$A$38&amp;Data!$B$3:$B$38,0),AC$58))</f>
        <v>0.35</v>
      </c>
      <c r="AD52" s="12" cm="1">
        <f t="array" ref="AD52">IF(ISNA($D20),$D20,INDEX(Data!$CE$3:$CY$38,MATCH($B$1&amp;$A20,Data!$A$3:$A$38&amp;Data!$B$3:$B$38,0),AD$58))</f>
        <v>0.14000000000000001</v>
      </c>
      <c r="AE52" s="12" cm="1">
        <f t="array" ref="AE52">IF(ISNA($D20),$D20,INDEX(Data!$CE$3:$CY$38,MATCH($B$1&amp;$A20,Data!$A$3:$A$38&amp;Data!$B$3:$B$38,0),AE$58))</f>
        <v>0.49</v>
      </c>
      <c r="AF52" s="12" cm="1">
        <f t="array" ref="AF52">IF(ISNA($D20),$D20,INDEX(Data!$CE$3:$CY$38,MATCH($B$1&amp;$A20,Data!$A$3:$A$38&amp;Data!$B$3:$B$38,0),AF$58))</f>
        <v>0.09</v>
      </c>
      <c r="AG52" s="12" cm="1">
        <f t="array" ref="AG52">IF(ISNA($D20),$D20,INDEX(Data!$CE$3:$CY$38,MATCH($B$1&amp;$A20,Data!$A$3:$A$38&amp;Data!$B$3:$B$38,0),AG$58))</f>
        <v>0.27</v>
      </c>
      <c r="AH52" s="12" cm="1">
        <f t="array" ref="AH52">IF(ISNA($D20),$D20,INDEX(Data!$CE$3:$CY$38,MATCH($B$1&amp;$A20,Data!$A$3:$A$38&amp;Data!$B$3:$B$38,0),AH$58))</f>
        <v>0.23</v>
      </c>
      <c r="AI52" s="12" cm="1">
        <f t="array" ref="AI52">IF(ISNA($D20),$D20,INDEX(Data!$CE$3:$CY$38,MATCH($B$1&amp;$A20,Data!$A$3:$A$38&amp;Data!$B$3:$B$38,0),AI$58))</f>
        <v>1</v>
      </c>
      <c r="AJ52" s="12" cm="1">
        <f t="array" ref="AJ52">IF(ISNA($D20),$D20,INDEX(Data!$CE$3:$CY$38,MATCH($B$1&amp;$A20,Data!$A$3:$A$38&amp;Data!$B$3:$B$38,0),AJ$58))</f>
        <v>0.03</v>
      </c>
      <c r="AK52" s="12" cm="1">
        <f t="array" ref="AK52">IF(ISNA($D20),$D20,INDEX(Data!$CE$3:$CY$38,MATCH($B$1&amp;$A20,Data!$A$3:$A$38&amp;Data!$B$3:$B$38,0),AK$58))</f>
        <v>0.19</v>
      </c>
      <c r="AL52" s="12" cm="1">
        <f t="array" ref="AL52">IF(ISNA($D20),$D20,INDEX(Data!$CE$3:$CY$38,MATCH($B$1&amp;$A20,Data!$A$3:$A$38&amp;Data!$B$3:$B$38,0),AL$58))</f>
        <v>0.09</v>
      </c>
      <c r="AM52" s="12" cm="1">
        <f t="array" ref="AM52">IF(ISNA($D20),$D20,INDEX(Data!$CE$3:$CY$38,MATCH($B$1&amp;$A20,Data!$A$3:$A$38&amp;Data!$B$3:$B$38,0),AM$58))</f>
        <v>0.28999999999999998</v>
      </c>
      <c r="AN52" s="12" cm="1">
        <f t="array" ref="AN52">IF(ISNA($D20),$D20,INDEX(Data!$CE$3:$CY$38,MATCH($B$1&amp;$A20,Data!$A$3:$A$38&amp;Data!$B$3:$B$38,0),AN$58))</f>
        <v>0.17</v>
      </c>
      <c r="AO52" s="12" cm="1">
        <f t="array" ref="AO52">IF(ISNA($D20),$D20,INDEX(Data!$CE$3:$CY$38,MATCH($B$1&amp;$A20,Data!$A$3:$A$38&amp;Data!$B$3:$B$38,0),AO$58))</f>
        <v>7.0000000000000007E-2</v>
      </c>
      <c r="AP52" s="12" cm="1">
        <f t="array" ref="AP52">IF(ISNA($D20),$D20,INDEX(Data!$CE$3:$CY$38,MATCH($B$1&amp;$A20,Data!$A$3:$A$38&amp;Data!$B$3:$B$38,0),AP$58))</f>
        <v>0.28999999999999998</v>
      </c>
      <c r="AQ52" s="12" cm="1">
        <f t="array" ref="AQ52">IF(ISNA($D20),$D20,INDEX(Data!$CE$3:$CY$38,MATCH($B$1&amp;$A20,Data!$A$3:$A$38&amp;Data!$B$3:$B$38,0),AQ$58))</f>
        <v>0.28999999999999998</v>
      </c>
      <c r="AR52" s="12" cm="1">
        <f t="array" ref="AR52">IF(ISNA($D20),$D20,INDEX(Data!$CE$3:$CY$38,MATCH($B$1&amp;$A20,Data!$A$3:$A$38&amp;Data!$B$3:$B$38,0),AR$58))</f>
        <v>0.04</v>
      </c>
    </row>
    <row r="53" spans="1:44" x14ac:dyDescent="0.3">
      <c r="A53">
        <v>3</v>
      </c>
      <c r="B53">
        <v>9</v>
      </c>
      <c r="C53" s="12" t="e" cm="1">
        <f t="array" ref="C53">IF(ISNA($D21),$D21,INDEX(Data!$BJ$3:$CD$38,MATCH($B$1&amp;$A21,Data!$A$3:$A$38&amp;Data!$B$3:$B$38,0),C$58))</f>
        <v>#N/A</v>
      </c>
      <c r="D53" s="12" t="e" cm="1">
        <f t="array" ref="D53">IF(ISNA($D21),$D21,INDEX(Data!$BJ$3:$CD$38,MATCH($B$1&amp;$A21,Data!$A$3:$A$38&amp;Data!$B$3:$B$38,0),D$58))</f>
        <v>#N/A</v>
      </c>
      <c r="E53" s="12" t="e" cm="1">
        <f t="array" ref="E53">IF(ISNA($D21),$D21,INDEX(Data!$BJ$3:$CD$38,MATCH($B$1&amp;$A21,Data!$A$3:$A$38&amp;Data!$B$3:$B$38,0),E$58))</f>
        <v>#N/A</v>
      </c>
      <c r="F53" s="12" t="e" cm="1">
        <f t="array" ref="F53">IF(ISNA($D21),$D21,INDEX(Data!$BJ$3:$CD$38,MATCH($B$1&amp;$A21,Data!$A$3:$A$38&amp;Data!$B$3:$B$38,0),F$58))</f>
        <v>#N/A</v>
      </c>
      <c r="G53" s="12" t="e" cm="1">
        <f t="array" ref="G53">IF(ISNA($D21),$D21,INDEX(Data!$BJ$3:$CD$38,MATCH($B$1&amp;$A21,Data!$A$3:$A$38&amp;Data!$B$3:$B$38,0),G$58))</f>
        <v>#N/A</v>
      </c>
      <c r="H53" s="12" t="e" cm="1">
        <f t="array" ref="H53">IF(ISNA($D21),$D21,INDEX(Data!$BJ$3:$CD$38,MATCH($B$1&amp;$A21,Data!$A$3:$A$38&amp;Data!$B$3:$B$38,0),H$58))</f>
        <v>#N/A</v>
      </c>
      <c r="I53" s="12" t="e" cm="1">
        <f t="array" ref="I53">IF(ISNA($D21),$D21,INDEX(Data!$BJ$3:$CD$38,MATCH($B$1&amp;$A21,Data!$A$3:$A$38&amp;Data!$B$3:$B$38,0),I$58))</f>
        <v>#N/A</v>
      </c>
      <c r="J53" s="12" t="e" cm="1">
        <f t="array" ref="J53">IF(ISNA($D21),$D21,INDEX(Data!$BJ$3:$CD$38,MATCH($B$1&amp;$A21,Data!$A$3:$A$38&amp;Data!$B$3:$B$38,0),J$58))</f>
        <v>#N/A</v>
      </c>
      <c r="K53" s="12" t="e" cm="1">
        <f t="array" ref="K53">IF(ISNA($D21),$D21,INDEX(Data!$BJ$3:$CD$38,MATCH($B$1&amp;$A21,Data!$A$3:$A$38&amp;Data!$B$3:$B$38,0),K$58))</f>
        <v>#N/A</v>
      </c>
      <c r="L53" s="12" t="e" cm="1">
        <f t="array" ref="L53">IF(ISNA($D21),$D21,INDEX(Data!$BJ$3:$CD$38,MATCH($B$1&amp;$A21,Data!$A$3:$A$38&amp;Data!$B$3:$B$38,0),L$58))</f>
        <v>#N/A</v>
      </c>
      <c r="M53" s="12" t="e" cm="1">
        <f t="array" ref="M53">IF(ISNA($D21),$D21,INDEX(Data!$BJ$3:$CD$38,MATCH($B$1&amp;$A21,Data!$A$3:$A$38&amp;Data!$B$3:$B$38,0),M$58))</f>
        <v>#N/A</v>
      </c>
      <c r="N53" s="12" t="e" cm="1">
        <f t="array" ref="N53">IF(ISNA($D21),$D21,INDEX(Data!$BJ$3:$CD$38,MATCH($B$1&amp;$A21,Data!$A$3:$A$38&amp;Data!$B$3:$B$38,0),N$58))</f>
        <v>#N/A</v>
      </c>
      <c r="O53" s="12" t="e" cm="1">
        <f t="array" ref="O53">IF(ISNA($D21),$D21,INDEX(Data!$BJ$3:$CD$38,MATCH($B$1&amp;$A21,Data!$A$3:$A$38&amp;Data!$B$3:$B$38,0),O$58))</f>
        <v>#N/A</v>
      </c>
      <c r="P53" s="12" t="e" cm="1">
        <f t="array" ref="P53">IF(ISNA($D21),$D21,INDEX(Data!$BJ$3:$CD$38,MATCH($B$1&amp;$A21,Data!$A$3:$A$38&amp;Data!$B$3:$B$38,0),P$58))</f>
        <v>#N/A</v>
      </c>
      <c r="Q53" s="12" t="e" cm="1">
        <f t="array" ref="Q53">IF(ISNA($D21),$D21,INDEX(Data!$BJ$3:$CD$38,MATCH($B$1&amp;$A21,Data!$A$3:$A$38&amp;Data!$B$3:$B$38,0),Q$58))</f>
        <v>#N/A</v>
      </c>
      <c r="R53" s="12" t="e" cm="1">
        <f t="array" ref="R53">IF(ISNA($D21),$D21,INDEX(Data!$BJ$3:$CD$38,MATCH($B$1&amp;$A21,Data!$A$3:$A$38&amp;Data!$B$3:$B$38,0),R$58))</f>
        <v>#N/A</v>
      </c>
      <c r="S53" s="12" t="e" cm="1">
        <f t="array" ref="S53">IF(ISNA($D21),$D21,INDEX(Data!$BJ$3:$CD$38,MATCH($B$1&amp;$A21,Data!$A$3:$A$38&amp;Data!$B$3:$B$38,0),S$58))</f>
        <v>#N/A</v>
      </c>
      <c r="T53" s="12" t="e" cm="1">
        <f t="array" ref="T53">IF(ISNA($D21),$D21,INDEX(Data!$BJ$3:$CD$38,MATCH($B$1&amp;$A21,Data!$A$3:$A$38&amp;Data!$B$3:$B$38,0),T$58))</f>
        <v>#N/A</v>
      </c>
      <c r="U53" s="12" t="e" cm="1">
        <f t="array" ref="U53">IF(ISNA($D21),$D21,INDEX(Data!$BJ$3:$CD$38,MATCH($B$1&amp;$A21,Data!$A$3:$A$38&amp;Data!$B$3:$B$38,0),U$58))</f>
        <v>#N/A</v>
      </c>
      <c r="V53" s="12" t="e" cm="1">
        <f t="array" ref="V53">IF(ISNA($D21),$D21,INDEX(Data!$BJ$3:$CD$38,MATCH($B$1&amp;$A21,Data!$A$3:$A$38&amp;Data!$B$3:$B$38,0),V$58))</f>
        <v>#N/A</v>
      </c>
      <c r="W53" s="12" t="e" cm="1">
        <f t="array" ref="W53">IF(ISNA($D21),$D21,INDEX(Data!$BJ$3:$CD$38,MATCH($B$1&amp;$A21,Data!$A$3:$A$38&amp;Data!$B$3:$B$38,0),W$58))</f>
        <v>#N/A</v>
      </c>
      <c r="X53" s="12" t="e" cm="1">
        <f t="array" ref="X53">IF(ISNA($D21),$D21,INDEX(Data!$CE$3:$CY$38,MATCH($B$1&amp;$A21,Data!$A$3:$A$38&amp;Data!$B$3:$B$38,0),X$58))</f>
        <v>#N/A</v>
      </c>
      <c r="Y53" s="12" t="e" cm="1">
        <f t="array" ref="Y53">IF(ISNA($D21),$D21,INDEX(Data!$CE$3:$CY$38,MATCH($B$1&amp;$A21,Data!$A$3:$A$38&amp;Data!$B$3:$B$38,0),Y$58))</f>
        <v>#N/A</v>
      </c>
      <c r="Z53" s="12" t="e" cm="1">
        <f t="array" ref="Z53">IF(ISNA($D21),$D21,INDEX(Data!$CE$3:$CY$38,MATCH($B$1&amp;$A21,Data!$A$3:$A$38&amp;Data!$B$3:$B$38,0),Z$58))</f>
        <v>#N/A</v>
      </c>
      <c r="AA53" s="12" t="e" cm="1">
        <f t="array" ref="AA53">IF(ISNA($D21),$D21,INDEX(Data!$CE$3:$CY$38,MATCH($B$1&amp;$A21,Data!$A$3:$A$38&amp;Data!$B$3:$B$38,0),AA$58))</f>
        <v>#N/A</v>
      </c>
      <c r="AB53" s="12" t="e" cm="1">
        <f t="array" ref="AB53">IF(ISNA($D21),$D21,INDEX(Data!$CE$3:$CY$38,MATCH($B$1&amp;$A21,Data!$A$3:$A$38&amp;Data!$B$3:$B$38,0),AB$58))</f>
        <v>#N/A</v>
      </c>
      <c r="AC53" s="12" t="e" cm="1">
        <f t="array" ref="AC53">IF(ISNA($D21),$D21,INDEX(Data!$CE$3:$CY$38,MATCH($B$1&amp;$A21,Data!$A$3:$A$38&amp;Data!$B$3:$B$38,0),AC$58))</f>
        <v>#N/A</v>
      </c>
      <c r="AD53" s="12" t="e" cm="1">
        <f t="array" ref="AD53">IF(ISNA($D21),$D21,INDEX(Data!$CE$3:$CY$38,MATCH($B$1&amp;$A21,Data!$A$3:$A$38&amp;Data!$B$3:$B$38,0),AD$58))</f>
        <v>#N/A</v>
      </c>
      <c r="AE53" s="12" t="e" cm="1">
        <f t="array" ref="AE53">IF(ISNA($D21),$D21,INDEX(Data!$CE$3:$CY$38,MATCH($B$1&amp;$A21,Data!$A$3:$A$38&amp;Data!$B$3:$B$38,0),AE$58))</f>
        <v>#N/A</v>
      </c>
      <c r="AF53" s="12" t="e" cm="1">
        <f t="array" ref="AF53">IF(ISNA($D21),$D21,INDEX(Data!$CE$3:$CY$38,MATCH($B$1&amp;$A21,Data!$A$3:$A$38&amp;Data!$B$3:$B$38,0),AF$58))</f>
        <v>#N/A</v>
      </c>
      <c r="AG53" s="12" t="e" cm="1">
        <f t="array" ref="AG53">IF(ISNA($D21),$D21,INDEX(Data!$CE$3:$CY$38,MATCH($B$1&amp;$A21,Data!$A$3:$A$38&amp;Data!$B$3:$B$38,0),AG$58))</f>
        <v>#N/A</v>
      </c>
      <c r="AH53" s="12" t="e" cm="1">
        <f t="array" ref="AH53">IF(ISNA($D21),$D21,INDEX(Data!$CE$3:$CY$38,MATCH($B$1&amp;$A21,Data!$A$3:$A$38&amp;Data!$B$3:$B$38,0),AH$58))</f>
        <v>#N/A</v>
      </c>
      <c r="AI53" s="12" t="e" cm="1">
        <f t="array" ref="AI53">IF(ISNA($D21),$D21,INDEX(Data!$CE$3:$CY$38,MATCH($B$1&amp;$A21,Data!$A$3:$A$38&amp;Data!$B$3:$B$38,0),AI$58))</f>
        <v>#N/A</v>
      </c>
      <c r="AJ53" s="12" t="e" cm="1">
        <f t="array" ref="AJ53">IF(ISNA($D21),$D21,INDEX(Data!$CE$3:$CY$38,MATCH($B$1&amp;$A21,Data!$A$3:$A$38&amp;Data!$B$3:$B$38,0),AJ$58))</f>
        <v>#N/A</v>
      </c>
      <c r="AK53" s="12" t="e" cm="1">
        <f t="array" ref="AK53">IF(ISNA($D21),$D21,INDEX(Data!$CE$3:$CY$38,MATCH($B$1&amp;$A21,Data!$A$3:$A$38&amp;Data!$B$3:$B$38,0),AK$58))</f>
        <v>#N/A</v>
      </c>
      <c r="AL53" s="12" t="e" cm="1">
        <f t="array" ref="AL53">IF(ISNA($D21),$D21,INDEX(Data!$CE$3:$CY$38,MATCH($B$1&amp;$A21,Data!$A$3:$A$38&amp;Data!$B$3:$B$38,0),AL$58))</f>
        <v>#N/A</v>
      </c>
      <c r="AM53" s="12" t="e" cm="1">
        <f t="array" ref="AM53">IF(ISNA($D21),$D21,INDEX(Data!$CE$3:$CY$38,MATCH($B$1&amp;$A21,Data!$A$3:$A$38&amp;Data!$B$3:$B$38,0),AM$58))</f>
        <v>#N/A</v>
      </c>
      <c r="AN53" s="12" t="e" cm="1">
        <f t="array" ref="AN53">IF(ISNA($D21),$D21,INDEX(Data!$CE$3:$CY$38,MATCH($B$1&amp;$A21,Data!$A$3:$A$38&amp;Data!$B$3:$B$38,0),AN$58))</f>
        <v>#N/A</v>
      </c>
      <c r="AO53" s="12" t="e" cm="1">
        <f t="array" ref="AO53">IF(ISNA($D21),$D21,INDEX(Data!$CE$3:$CY$38,MATCH($B$1&amp;$A21,Data!$A$3:$A$38&amp;Data!$B$3:$B$38,0),AO$58))</f>
        <v>#N/A</v>
      </c>
      <c r="AP53" s="12" t="e" cm="1">
        <f t="array" ref="AP53">IF(ISNA($D21),$D21,INDEX(Data!$CE$3:$CY$38,MATCH($B$1&amp;$A21,Data!$A$3:$A$38&amp;Data!$B$3:$B$38,0),AP$58))</f>
        <v>#N/A</v>
      </c>
      <c r="AQ53" s="12" t="e" cm="1">
        <f t="array" ref="AQ53">IF(ISNA($D21),$D21,INDEX(Data!$CE$3:$CY$38,MATCH($B$1&amp;$A21,Data!$A$3:$A$38&amp;Data!$B$3:$B$38,0),AQ$58))</f>
        <v>#N/A</v>
      </c>
      <c r="AR53" s="12" t="e" cm="1">
        <f t="array" ref="AR53">IF(ISNA($D21),$D21,INDEX(Data!$CE$3:$CY$38,MATCH($B$1&amp;$A21,Data!$A$3:$A$38&amp;Data!$B$3:$B$38,0),AR$58))</f>
        <v>#N/A</v>
      </c>
    </row>
    <row r="54" spans="1:44" x14ac:dyDescent="0.3">
      <c r="A54">
        <v>5</v>
      </c>
      <c r="B54">
        <v>10</v>
      </c>
      <c r="C54" s="12" t="e" cm="1">
        <f t="array" ref="C54">IF(ISNA($D22),$D22,INDEX(Data!$BJ$3:$CD$38,MATCH($B$1&amp;$A22,Data!$A$3:$A$38&amp;Data!$B$3:$B$38,0),C$58))</f>
        <v>#N/A</v>
      </c>
      <c r="D54" s="12" t="e" cm="1">
        <f t="array" ref="D54">IF(ISNA($D22),$D22,INDEX(Data!$BJ$3:$CD$38,MATCH($B$1&amp;$A22,Data!$A$3:$A$38&amp;Data!$B$3:$B$38,0),D$58))</f>
        <v>#N/A</v>
      </c>
      <c r="E54" s="12" t="e" cm="1">
        <f t="array" ref="E54">IF(ISNA($D22),$D22,INDEX(Data!$BJ$3:$CD$38,MATCH($B$1&amp;$A22,Data!$A$3:$A$38&amp;Data!$B$3:$B$38,0),E$58))</f>
        <v>#N/A</v>
      </c>
      <c r="F54" s="12" t="e" cm="1">
        <f t="array" ref="F54">IF(ISNA($D22),$D22,INDEX(Data!$BJ$3:$CD$38,MATCH($B$1&amp;$A22,Data!$A$3:$A$38&amp;Data!$B$3:$B$38,0),F$58))</f>
        <v>#N/A</v>
      </c>
      <c r="G54" s="12" t="e" cm="1">
        <f t="array" ref="G54">IF(ISNA($D22),$D22,INDEX(Data!$BJ$3:$CD$38,MATCH($B$1&amp;$A22,Data!$A$3:$A$38&amp;Data!$B$3:$B$38,0),G$58))</f>
        <v>#N/A</v>
      </c>
      <c r="H54" s="12" t="e" cm="1">
        <f t="array" ref="H54">IF(ISNA($D22),$D22,INDEX(Data!$BJ$3:$CD$38,MATCH($B$1&amp;$A22,Data!$A$3:$A$38&amp;Data!$B$3:$B$38,0),H$58))</f>
        <v>#N/A</v>
      </c>
      <c r="I54" s="12" t="e" cm="1">
        <f t="array" ref="I54">IF(ISNA($D22),$D22,INDEX(Data!$BJ$3:$CD$38,MATCH($B$1&amp;$A22,Data!$A$3:$A$38&amp;Data!$B$3:$B$38,0),I$58))</f>
        <v>#N/A</v>
      </c>
      <c r="J54" s="12" t="e" cm="1">
        <f t="array" ref="J54">IF(ISNA($D22),$D22,INDEX(Data!$BJ$3:$CD$38,MATCH($B$1&amp;$A22,Data!$A$3:$A$38&amp;Data!$B$3:$B$38,0),J$58))</f>
        <v>#N/A</v>
      </c>
      <c r="K54" s="12" t="e" cm="1">
        <f t="array" ref="K54">IF(ISNA($D22),$D22,INDEX(Data!$BJ$3:$CD$38,MATCH($B$1&amp;$A22,Data!$A$3:$A$38&amp;Data!$B$3:$B$38,0),K$58))</f>
        <v>#N/A</v>
      </c>
      <c r="L54" s="12" t="e" cm="1">
        <f t="array" ref="L54">IF(ISNA($D22),$D22,INDEX(Data!$BJ$3:$CD$38,MATCH($B$1&amp;$A22,Data!$A$3:$A$38&amp;Data!$B$3:$B$38,0),L$58))</f>
        <v>#N/A</v>
      </c>
      <c r="M54" s="12" t="e" cm="1">
        <f t="array" ref="M54">IF(ISNA($D22),$D22,INDEX(Data!$BJ$3:$CD$38,MATCH($B$1&amp;$A22,Data!$A$3:$A$38&amp;Data!$B$3:$B$38,0),M$58))</f>
        <v>#N/A</v>
      </c>
      <c r="N54" s="12" t="e" cm="1">
        <f t="array" ref="N54">IF(ISNA($D22),$D22,INDEX(Data!$BJ$3:$CD$38,MATCH($B$1&amp;$A22,Data!$A$3:$A$38&amp;Data!$B$3:$B$38,0),N$58))</f>
        <v>#N/A</v>
      </c>
      <c r="O54" s="12" t="e" cm="1">
        <f t="array" ref="O54">IF(ISNA($D22),$D22,INDEX(Data!$BJ$3:$CD$38,MATCH($B$1&amp;$A22,Data!$A$3:$A$38&amp;Data!$B$3:$B$38,0),O$58))</f>
        <v>#N/A</v>
      </c>
      <c r="P54" s="12" t="e" cm="1">
        <f t="array" ref="P54">IF(ISNA($D22),$D22,INDEX(Data!$BJ$3:$CD$38,MATCH($B$1&amp;$A22,Data!$A$3:$A$38&amp;Data!$B$3:$B$38,0),P$58))</f>
        <v>#N/A</v>
      </c>
      <c r="Q54" s="12" t="e" cm="1">
        <f t="array" ref="Q54">IF(ISNA($D22),$D22,INDEX(Data!$BJ$3:$CD$38,MATCH($B$1&amp;$A22,Data!$A$3:$A$38&amp;Data!$B$3:$B$38,0),Q$58))</f>
        <v>#N/A</v>
      </c>
      <c r="R54" s="12" t="e" cm="1">
        <f t="array" ref="R54">IF(ISNA($D22),$D22,INDEX(Data!$BJ$3:$CD$38,MATCH($B$1&amp;$A22,Data!$A$3:$A$38&amp;Data!$B$3:$B$38,0),R$58))</f>
        <v>#N/A</v>
      </c>
      <c r="S54" s="12" t="e" cm="1">
        <f t="array" ref="S54">IF(ISNA($D22),$D22,INDEX(Data!$BJ$3:$CD$38,MATCH($B$1&amp;$A22,Data!$A$3:$A$38&amp;Data!$B$3:$B$38,0),S$58))</f>
        <v>#N/A</v>
      </c>
      <c r="T54" s="12" t="e" cm="1">
        <f t="array" ref="T54">IF(ISNA($D22),$D22,INDEX(Data!$BJ$3:$CD$38,MATCH($B$1&amp;$A22,Data!$A$3:$A$38&amp;Data!$B$3:$B$38,0),T$58))</f>
        <v>#N/A</v>
      </c>
      <c r="U54" s="12" t="e" cm="1">
        <f t="array" ref="U54">IF(ISNA($D22),$D22,INDEX(Data!$BJ$3:$CD$38,MATCH($B$1&amp;$A22,Data!$A$3:$A$38&amp;Data!$B$3:$B$38,0),U$58))</f>
        <v>#N/A</v>
      </c>
      <c r="V54" s="12" t="e" cm="1">
        <f t="array" ref="V54">IF(ISNA($D22),$D22,INDEX(Data!$BJ$3:$CD$38,MATCH($B$1&amp;$A22,Data!$A$3:$A$38&amp;Data!$B$3:$B$38,0),V$58))</f>
        <v>#N/A</v>
      </c>
      <c r="W54" s="12" t="e" cm="1">
        <f t="array" ref="W54">IF(ISNA($D22),$D22,INDEX(Data!$BJ$3:$CD$38,MATCH($B$1&amp;$A22,Data!$A$3:$A$38&amp;Data!$B$3:$B$38,0),W$58))</f>
        <v>#N/A</v>
      </c>
      <c r="X54" s="12" t="e" cm="1">
        <f t="array" ref="X54">IF(ISNA($D22),$D22,INDEX(Data!$CE$3:$CY$38,MATCH($B$1&amp;$A22,Data!$A$3:$A$38&amp;Data!$B$3:$B$38,0),X$58))</f>
        <v>#N/A</v>
      </c>
      <c r="Y54" s="12" t="e" cm="1">
        <f t="array" ref="Y54">IF(ISNA($D22),$D22,INDEX(Data!$CE$3:$CY$38,MATCH($B$1&amp;$A22,Data!$A$3:$A$38&amp;Data!$B$3:$B$38,0),Y$58))</f>
        <v>#N/A</v>
      </c>
      <c r="Z54" s="12" t="e" cm="1">
        <f t="array" ref="Z54">IF(ISNA($D22),$D22,INDEX(Data!$CE$3:$CY$38,MATCH($B$1&amp;$A22,Data!$A$3:$A$38&amp;Data!$B$3:$B$38,0),Z$58))</f>
        <v>#N/A</v>
      </c>
      <c r="AA54" s="12" t="e" cm="1">
        <f t="array" ref="AA54">IF(ISNA($D22),$D22,INDEX(Data!$CE$3:$CY$38,MATCH($B$1&amp;$A22,Data!$A$3:$A$38&amp;Data!$B$3:$B$38,0),AA$58))</f>
        <v>#N/A</v>
      </c>
      <c r="AB54" s="12" t="e" cm="1">
        <f t="array" ref="AB54">IF(ISNA($D22),$D22,INDEX(Data!$CE$3:$CY$38,MATCH($B$1&amp;$A22,Data!$A$3:$A$38&amp;Data!$B$3:$B$38,0),AB$58))</f>
        <v>#N/A</v>
      </c>
      <c r="AC54" s="12" t="e" cm="1">
        <f t="array" ref="AC54">IF(ISNA($D22),$D22,INDEX(Data!$CE$3:$CY$38,MATCH($B$1&amp;$A22,Data!$A$3:$A$38&amp;Data!$B$3:$B$38,0),AC$58))</f>
        <v>#N/A</v>
      </c>
      <c r="AD54" s="12" t="e" cm="1">
        <f t="array" ref="AD54">IF(ISNA($D22),$D22,INDEX(Data!$CE$3:$CY$38,MATCH($B$1&amp;$A22,Data!$A$3:$A$38&amp;Data!$B$3:$B$38,0),AD$58))</f>
        <v>#N/A</v>
      </c>
      <c r="AE54" s="12" t="e" cm="1">
        <f t="array" ref="AE54">IF(ISNA($D22),$D22,INDEX(Data!$CE$3:$CY$38,MATCH($B$1&amp;$A22,Data!$A$3:$A$38&amp;Data!$B$3:$B$38,0),AE$58))</f>
        <v>#N/A</v>
      </c>
      <c r="AF54" s="12" t="e" cm="1">
        <f t="array" ref="AF54">IF(ISNA($D22),$D22,INDEX(Data!$CE$3:$CY$38,MATCH($B$1&amp;$A22,Data!$A$3:$A$38&amp;Data!$B$3:$B$38,0),AF$58))</f>
        <v>#N/A</v>
      </c>
      <c r="AG54" s="12" t="e" cm="1">
        <f t="array" ref="AG54">IF(ISNA($D22),$D22,INDEX(Data!$CE$3:$CY$38,MATCH($B$1&amp;$A22,Data!$A$3:$A$38&amp;Data!$B$3:$B$38,0),AG$58))</f>
        <v>#N/A</v>
      </c>
      <c r="AH54" s="12" t="e" cm="1">
        <f t="array" ref="AH54">IF(ISNA($D22),$D22,INDEX(Data!$CE$3:$CY$38,MATCH($B$1&amp;$A22,Data!$A$3:$A$38&amp;Data!$B$3:$B$38,0),AH$58))</f>
        <v>#N/A</v>
      </c>
      <c r="AI54" s="12" t="e" cm="1">
        <f t="array" ref="AI54">IF(ISNA($D22),$D22,INDEX(Data!$CE$3:$CY$38,MATCH($B$1&amp;$A22,Data!$A$3:$A$38&amp;Data!$B$3:$B$38,0),AI$58))</f>
        <v>#N/A</v>
      </c>
      <c r="AJ54" s="12" t="e" cm="1">
        <f t="array" ref="AJ54">IF(ISNA($D22),$D22,INDEX(Data!$CE$3:$CY$38,MATCH($B$1&amp;$A22,Data!$A$3:$A$38&amp;Data!$B$3:$B$38,0),AJ$58))</f>
        <v>#N/A</v>
      </c>
      <c r="AK54" s="12" t="e" cm="1">
        <f t="array" ref="AK54">IF(ISNA($D22),$D22,INDEX(Data!$CE$3:$CY$38,MATCH($B$1&amp;$A22,Data!$A$3:$A$38&amp;Data!$B$3:$B$38,0),AK$58))</f>
        <v>#N/A</v>
      </c>
      <c r="AL54" s="12" t="e" cm="1">
        <f t="array" ref="AL54">IF(ISNA($D22),$D22,INDEX(Data!$CE$3:$CY$38,MATCH($B$1&amp;$A22,Data!$A$3:$A$38&amp;Data!$B$3:$B$38,0),AL$58))</f>
        <v>#N/A</v>
      </c>
      <c r="AM54" s="12" t="e" cm="1">
        <f t="array" ref="AM54">IF(ISNA($D22),$D22,INDEX(Data!$CE$3:$CY$38,MATCH($B$1&amp;$A22,Data!$A$3:$A$38&amp;Data!$B$3:$B$38,0),AM$58))</f>
        <v>#N/A</v>
      </c>
      <c r="AN54" s="12" t="e" cm="1">
        <f t="array" ref="AN54">IF(ISNA($D22),$D22,INDEX(Data!$CE$3:$CY$38,MATCH($B$1&amp;$A22,Data!$A$3:$A$38&amp;Data!$B$3:$B$38,0),AN$58))</f>
        <v>#N/A</v>
      </c>
      <c r="AO54" s="12" t="e" cm="1">
        <f t="array" ref="AO54">IF(ISNA($D22),$D22,INDEX(Data!$CE$3:$CY$38,MATCH($B$1&amp;$A22,Data!$A$3:$A$38&amp;Data!$B$3:$B$38,0),AO$58))</f>
        <v>#N/A</v>
      </c>
      <c r="AP54" s="12" t="e" cm="1">
        <f t="array" ref="AP54">IF(ISNA($D22),$D22,INDEX(Data!$CE$3:$CY$38,MATCH($B$1&amp;$A22,Data!$A$3:$A$38&amp;Data!$B$3:$B$38,0),AP$58))</f>
        <v>#N/A</v>
      </c>
      <c r="AQ54" s="12" t="e" cm="1">
        <f t="array" ref="AQ54">IF(ISNA($D22),$D22,INDEX(Data!$CE$3:$CY$38,MATCH($B$1&amp;$A22,Data!$A$3:$A$38&amp;Data!$B$3:$B$38,0),AQ$58))</f>
        <v>#N/A</v>
      </c>
      <c r="AR54" s="12" t="e" cm="1">
        <f t="array" ref="AR54">IF(ISNA($D22),$D22,INDEX(Data!$CE$3:$CY$38,MATCH($B$1&amp;$A22,Data!$A$3:$A$38&amp;Data!$B$3:$B$38,0),AR$58))</f>
        <v>#N/A</v>
      </c>
    </row>
    <row r="55" spans="1:44" x14ac:dyDescent="0.3">
      <c r="A55">
        <v>4.0999999999999996</v>
      </c>
      <c r="B55">
        <v>11</v>
      </c>
      <c r="C55" s="12" t="e" cm="1">
        <f t="array" ref="C55">IF(ISNA($D23),$D23,INDEX(Data!$BJ$3:$CD$38,MATCH($B$1&amp;$A23,Data!$A$3:$A$38&amp;Data!$B$3:$B$38,0),C$58))</f>
        <v>#N/A</v>
      </c>
      <c r="D55" s="12" t="e" cm="1">
        <f t="array" ref="D55">IF(ISNA($D23),$D23,INDEX(Data!$BJ$3:$CD$38,MATCH($B$1&amp;$A23,Data!$A$3:$A$38&amp;Data!$B$3:$B$38,0),D$58))</f>
        <v>#N/A</v>
      </c>
      <c r="E55" s="12" t="e" cm="1">
        <f t="array" ref="E55">IF(ISNA($D23),$D23,INDEX(Data!$BJ$3:$CD$38,MATCH($B$1&amp;$A23,Data!$A$3:$A$38&amp;Data!$B$3:$B$38,0),E$58))</f>
        <v>#N/A</v>
      </c>
      <c r="F55" s="12" t="e" cm="1">
        <f t="array" ref="F55">IF(ISNA($D23),$D23,INDEX(Data!$BJ$3:$CD$38,MATCH($B$1&amp;$A23,Data!$A$3:$A$38&amp;Data!$B$3:$B$38,0),F$58))</f>
        <v>#N/A</v>
      </c>
      <c r="G55" s="12" t="e" cm="1">
        <f t="array" ref="G55">IF(ISNA($D23),$D23,INDEX(Data!$BJ$3:$CD$38,MATCH($B$1&amp;$A23,Data!$A$3:$A$38&amp;Data!$B$3:$B$38,0),G$58))</f>
        <v>#N/A</v>
      </c>
      <c r="H55" s="12" t="e" cm="1">
        <f t="array" ref="H55">IF(ISNA($D23),$D23,INDEX(Data!$BJ$3:$CD$38,MATCH($B$1&amp;$A23,Data!$A$3:$A$38&amp;Data!$B$3:$B$38,0),H$58))</f>
        <v>#N/A</v>
      </c>
      <c r="I55" s="12" t="e" cm="1">
        <f t="array" ref="I55">IF(ISNA($D23),$D23,INDEX(Data!$BJ$3:$CD$38,MATCH($B$1&amp;$A23,Data!$A$3:$A$38&amp;Data!$B$3:$B$38,0),I$58))</f>
        <v>#N/A</v>
      </c>
      <c r="J55" s="12" t="e" cm="1">
        <f t="array" ref="J55">IF(ISNA($D23),$D23,INDEX(Data!$BJ$3:$CD$38,MATCH($B$1&amp;$A23,Data!$A$3:$A$38&amp;Data!$B$3:$B$38,0),J$58))</f>
        <v>#N/A</v>
      </c>
      <c r="K55" s="12" t="e" cm="1">
        <f t="array" ref="K55">IF(ISNA($D23),$D23,INDEX(Data!$BJ$3:$CD$38,MATCH($B$1&amp;$A23,Data!$A$3:$A$38&amp;Data!$B$3:$B$38,0),K$58))</f>
        <v>#N/A</v>
      </c>
      <c r="L55" s="12" t="e" cm="1">
        <f t="array" ref="L55">IF(ISNA($D23),$D23,INDEX(Data!$BJ$3:$CD$38,MATCH($B$1&amp;$A23,Data!$A$3:$A$38&amp;Data!$B$3:$B$38,0),L$58))</f>
        <v>#N/A</v>
      </c>
      <c r="M55" s="12" t="e" cm="1">
        <f t="array" ref="M55">IF(ISNA($D23),$D23,INDEX(Data!$BJ$3:$CD$38,MATCH($B$1&amp;$A23,Data!$A$3:$A$38&amp;Data!$B$3:$B$38,0),M$58))</f>
        <v>#N/A</v>
      </c>
      <c r="N55" s="12" t="e" cm="1">
        <f t="array" ref="N55">IF(ISNA($D23),$D23,INDEX(Data!$BJ$3:$CD$38,MATCH($B$1&amp;$A23,Data!$A$3:$A$38&amp;Data!$B$3:$B$38,0),N$58))</f>
        <v>#N/A</v>
      </c>
      <c r="O55" s="12" t="e" cm="1">
        <f t="array" ref="O55">IF(ISNA($D23),$D23,INDEX(Data!$BJ$3:$CD$38,MATCH($B$1&amp;$A23,Data!$A$3:$A$38&amp;Data!$B$3:$B$38,0),O$58))</f>
        <v>#N/A</v>
      </c>
      <c r="P55" s="12" t="e" cm="1">
        <f t="array" ref="P55">IF(ISNA($D23),$D23,INDEX(Data!$BJ$3:$CD$38,MATCH($B$1&amp;$A23,Data!$A$3:$A$38&amp;Data!$B$3:$B$38,0),P$58))</f>
        <v>#N/A</v>
      </c>
      <c r="Q55" s="12" t="e" cm="1">
        <f t="array" ref="Q55">IF(ISNA($D23),$D23,INDEX(Data!$BJ$3:$CD$38,MATCH($B$1&amp;$A23,Data!$A$3:$A$38&amp;Data!$B$3:$B$38,0),Q$58))</f>
        <v>#N/A</v>
      </c>
      <c r="R55" s="12" t="e" cm="1">
        <f t="array" ref="R55">IF(ISNA($D23),$D23,INDEX(Data!$BJ$3:$CD$38,MATCH($B$1&amp;$A23,Data!$A$3:$A$38&amp;Data!$B$3:$B$38,0),R$58))</f>
        <v>#N/A</v>
      </c>
      <c r="S55" s="12" t="e" cm="1">
        <f t="array" ref="S55">IF(ISNA($D23),$D23,INDEX(Data!$BJ$3:$CD$38,MATCH($B$1&amp;$A23,Data!$A$3:$A$38&amp;Data!$B$3:$B$38,0),S$58))</f>
        <v>#N/A</v>
      </c>
      <c r="T55" s="12" t="e" cm="1">
        <f t="array" ref="T55">IF(ISNA($D23),$D23,INDEX(Data!$BJ$3:$CD$38,MATCH($B$1&amp;$A23,Data!$A$3:$A$38&amp;Data!$B$3:$B$38,0),T$58))</f>
        <v>#N/A</v>
      </c>
      <c r="U55" s="12" t="e" cm="1">
        <f t="array" ref="U55">IF(ISNA($D23),$D23,INDEX(Data!$BJ$3:$CD$38,MATCH($B$1&amp;$A23,Data!$A$3:$A$38&amp;Data!$B$3:$B$38,0),U$58))</f>
        <v>#N/A</v>
      </c>
      <c r="V55" s="12" t="e" cm="1">
        <f t="array" ref="V55">IF(ISNA($D23),$D23,INDEX(Data!$BJ$3:$CD$38,MATCH($B$1&amp;$A23,Data!$A$3:$A$38&amp;Data!$B$3:$B$38,0),V$58))</f>
        <v>#N/A</v>
      </c>
      <c r="W55" s="12" t="e" cm="1">
        <f t="array" ref="W55">IF(ISNA($D23),$D23,INDEX(Data!$BJ$3:$CD$38,MATCH($B$1&amp;$A23,Data!$A$3:$A$38&amp;Data!$B$3:$B$38,0),W$58))</f>
        <v>#N/A</v>
      </c>
      <c r="X55" s="12" t="e" cm="1">
        <f t="array" ref="X55">IF(ISNA($D23),$D23,INDEX(Data!$CE$3:$CY$38,MATCH($B$1&amp;$A23,Data!$A$3:$A$38&amp;Data!$B$3:$B$38,0),X$58))</f>
        <v>#N/A</v>
      </c>
      <c r="Y55" s="12" t="e" cm="1">
        <f t="array" ref="Y55">IF(ISNA($D23),$D23,INDEX(Data!$CE$3:$CY$38,MATCH($B$1&amp;$A23,Data!$A$3:$A$38&amp;Data!$B$3:$B$38,0),Y$58))</f>
        <v>#N/A</v>
      </c>
      <c r="Z55" s="12" t="e" cm="1">
        <f t="array" ref="Z55">IF(ISNA($D23),$D23,INDEX(Data!$CE$3:$CY$38,MATCH($B$1&amp;$A23,Data!$A$3:$A$38&amp;Data!$B$3:$B$38,0),Z$58))</f>
        <v>#N/A</v>
      </c>
      <c r="AA55" s="12" t="e" cm="1">
        <f t="array" ref="AA55">IF(ISNA($D23),$D23,INDEX(Data!$CE$3:$CY$38,MATCH($B$1&amp;$A23,Data!$A$3:$A$38&amp;Data!$B$3:$B$38,0),AA$58))</f>
        <v>#N/A</v>
      </c>
      <c r="AB55" s="12" t="e" cm="1">
        <f t="array" ref="AB55">IF(ISNA($D23),$D23,INDEX(Data!$CE$3:$CY$38,MATCH($B$1&amp;$A23,Data!$A$3:$A$38&amp;Data!$B$3:$B$38,0),AB$58))</f>
        <v>#N/A</v>
      </c>
      <c r="AC55" s="12" t="e" cm="1">
        <f t="array" ref="AC55">IF(ISNA($D23),$D23,INDEX(Data!$CE$3:$CY$38,MATCH($B$1&amp;$A23,Data!$A$3:$A$38&amp;Data!$B$3:$B$38,0),AC$58))</f>
        <v>#N/A</v>
      </c>
      <c r="AD55" s="12" t="e" cm="1">
        <f t="array" ref="AD55">IF(ISNA($D23),$D23,INDEX(Data!$CE$3:$CY$38,MATCH($B$1&amp;$A23,Data!$A$3:$A$38&amp;Data!$B$3:$B$38,0),AD$58))</f>
        <v>#N/A</v>
      </c>
      <c r="AE55" s="12" t="e" cm="1">
        <f t="array" ref="AE55">IF(ISNA($D23),$D23,INDEX(Data!$CE$3:$CY$38,MATCH($B$1&amp;$A23,Data!$A$3:$A$38&amp;Data!$B$3:$B$38,0),AE$58))</f>
        <v>#N/A</v>
      </c>
      <c r="AF55" s="12" t="e" cm="1">
        <f t="array" ref="AF55">IF(ISNA($D23),$D23,INDEX(Data!$CE$3:$CY$38,MATCH($B$1&amp;$A23,Data!$A$3:$A$38&amp;Data!$B$3:$B$38,0),AF$58))</f>
        <v>#N/A</v>
      </c>
      <c r="AG55" s="12" t="e" cm="1">
        <f t="array" ref="AG55">IF(ISNA($D23),$D23,INDEX(Data!$CE$3:$CY$38,MATCH($B$1&amp;$A23,Data!$A$3:$A$38&amp;Data!$B$3:$B$38,0),AG$58))</f>
        <v>#N/A</v>
      </c>
      <c r="AH55" s="12" t="e" cm="1">
        <f t="array" ref="AH55">IF(ISNA($D23),$D23,INDEX(Data!$CE$3:$CY$38,MATCH($B$1&amp;$A23,Data!$A$3:$A$38&amp;Data!$B$3:$B$38,0),AH$58))</f>
        <v>#N/A</v>
      </c>
      <c r="AI55" s="12" t="e" cm="1">
        <f t="array" ref="AI55">IF(ISNA($D23),$D23,INDEX(Data!$CE$3:$CY$38,MATCH($B$1&amp;$A23,Data!$A$3:$A$38&amp;Data!$B$3:$B$38,0),AI$58))</f>
        <v>#N/A</v>
      </c>
      <c r="AJ55" s="12" t="e" cm="1">
        <f t="array" ref="AJ55">IF(ISNA($D23),$D23,INDEX(Data!$CE$3:$CY$38,MATCH($B$1&amp;$A23,Data!$A$3:$A$38&amp;Data!$B$3:$B$38,0),AJ$58))</f>
        <v>#N/A</v>
      </c>
      <c r="AK55" s="12" t="e" cm="1">
        <f t="array" ref="AK55">IF(ISNA($D23),$D23,INDEX(Data!$CE$3:$CY$38,MATCH($B$1&amp;$A23,Data!$A$3:$A$38&amp;Data!$B$3:$B$38,0),AK$58))</f>
        <v>#N/A</v>
      </c>
      <c r="AL55" s="12" t="e" cm="1">
        <f t="array" ref="AL55">IF(ISNA($D23),$D23,INDEX(Data!$CE$3:$CY$38,MATCH($B$1&amp;$A23,Data!$A$3:$A$38&amp;Data!$B$3:$B$38,0),AL$58))</f>
        <v>#N/A</v>
      </c>
      <c r="AM55" s="12" t="e" cm="1">
        <f t="array" ref="AM55">IF(ISNA($D23),$D23,INDEX(Data!$CE$3:$CY$38,MATCH($B$1&amp;$A23,Data!$A$3:$A$38&amp;Data!$B$3:$B$38,0),AM$58))</f>
        <v>#N/A</v>
      </c>
      <c r="AN55" s="12" t="e" cm="1">
        <f t="array" ref="AN55">IF(ISNA($D23),$D23,INDEX(Data!$CE$3:$CY$38,MATCH($B$1&amp;$A23,Data!$A$3:$A$38&amp;Data!$B$3:$B$38,0),AN$58))</f>
        <v>#N/A</v>
      </c>
      <c r="AO55" s="12" t="e" cm="1">
        <f t="array" ref="AO55">IF(ISNA($D23),$D23,INDEX(Data!$CE$3:$CY$38,MATCH($B$1&amp;$A23,Data!$A$3:$A$38&amp;Data!$B$3:$B$38,0),AO$58))</f>
        <v>#N/A</v>
      </c>
      <c r="AP55" s="12" t="e" cm="1">
        <f t="array" ref="AP55">IF(ISNA($D23),$D23,INDEX(Data!$CE$3:$CY$38,MATCH($B$1&amp;$A23,Data!$A$3:$A$38&amp;Data!$B$3:$B$38,0),AP$58))</f>
        <v>#N/A</v>
      </c>
      <c r="AQ55" s="12" t="e" cm="1">
        <f t="array" ref="AQ55">IF(ISNA($D23),$D23,INDEX(Data!$CE$3:$CY$38,MATCH($B$1&amp;$A23,Data!$A$3:$A$38&amp;Data!$B$3:$B$38,0),AQ$58))</f>
        <v>#N/A</v>
      </c>
      <c r="AR55" s="12" t="e" cm="1">
        <f t="array" ref="AR55">IF(ISNA($D23),$D23,INDEX(Data!$CE$3:$CY$38,MATCH($B$1&amp;$A23,Data!$A$3:$A$38&amp;Data!$B$3:$B$38,0),AR$58))</f>
        <v>#N/A</v>
      </c>
    </row>
    <row r="56" spans="1:44" x14ac:dyDescent="0.3">
      <c r="A56">
        <v>3.5</v>
      </c>
      <c r="B56">
        <v>12</v>
      </c>
      <c r="C56" s="12" t="e" cm="1">
        <f t="array" ref="C56">IF(ISNA($D24),$D24,INDEX(Data!$BJ$3:$CD$38,MATCH($B$1&amp;$A24,Data!$A$3:$A$38&amp;Data!$B$3:$B$38,0),C$58))</f>
        <v>#N/A</v>
      </c>
      <c r="D56" s="12" t="e" cm="1">
        <f t="array" ref="D56">IF(ISNA($D24),$D24,INDEX(Data!$BJ$3:$CD$38,MATCH($B$1&amp;$A24,Data!$A$3:$A$38&amp;Data!$B$3:$B$38,0),D$58))</f>
        <v>#N/A</v>
      </c>
      <c r="E56" s="12" t="e" cm="1">
        <f t="array" ref="E56">IF(ISNA($D24),$D24,INDEX(Data!$BJ$3:$CD$38,MATCH($B$1&amp;$A24,Data!$A$3:$A$38&amp;Data!$B$3:$B$38,0),E$58))</f>
        <v>#N/A</v>
      </c>
      <c r="F56" s="12" t="e" cm="1">
        <f t="array" ref="F56">IF(ISNA($D24),$D24,INDEX(Data!$BJ$3:$CD$38,MATCH($B$1&amp;$A24,Data!$A$3:$A$38&amp;Data!$B$3:$B$38,0),F$58))</f>
        <v>#N/A</v>
      </c>
      <c r="G56" s="12" t="e" cm="1">
        <f t="array" ref="G56">IF(ISNA($D24),$D24,INDEX(Data!$BJ$3:$CD$38,MATCH($B$1&amp;$A24,Data!$A$3:$A$38&amp;Data!$B$3:$B$38,0),G$58))</f>
        <v>#N/A</v>
      </c>
      <c r="H56" s="12" t="e" cm="1">
        <f t="array" ref="H56">IF(ISNA($D24),$D24,INDEX(Data!$BJ$3:$CD$38,MATCH($B$1&amp;$A24,Data!$A$3:$A$38&amp;Data!$B$3:$B$38,0),H$58))</f>
        <v>#N/A</v>
      </c>
      <c r="I56" s="12" t="e" cm="1">
        <f t="array" ref="I56">IF(ISNA($D24),$D24,INDEX(Data!$BJ$3:$CD$38,MATCH($B$1&amp;$A24,Data!$A$3:$A$38&amp;Data!$B$3:$B$38,0),I$58))</f>
        <v>#N/A</v>
      </c>
      <c r="J56" s="12" t="e" cm="1">
        <f t="array" ref="J56">IF(ISNA($D24),$D24,INDEX(Data!$BJ$3:$CD$38,MATCH($B$1&amp;$A24,Data!$A$3:$A$38&amp;Data!$B$3:$B$38,0),J$58))</f>
        <v>#N/A</v>
      </c>
      <c r="K56" s="12" t="e" cm="1">
        <f t="array" ref="K56">IF(ISNA($D24),$D24,INDEX(Data!$BJ$3:$CD$38,MATCH($B$1&amp;$A24,Data!$A$3:$A$38&amp;Data!$B$3:$B$38,0),K$58))</f>
        <v>#N/A</v>
      </c>
      <c r="L56" s="12" t="e" cm="1">
        <f t="array" ref="L56">IF(ISNA($D24),$D24,INDEX(Data!$BJ$3:$CD$38,MATCH($B$1&amp;$A24,Data!$A$3:$A$38&amp;Data!$B$3:$B$38,0),L$58))</f>
        <v>#N/A</v>
      </c>
      <c r="M56" s="12" t="e" cm="1">
        <f t="array" ref="M56">IF(ISNA($D24),$D24,INDEX(Data!$BJ$3:$CD$38,MATCH($B$1&amp;$A24,Data!$A$3:$A$38&amp;Data!$B$3:$B$38,0),M$58))</f>
        <v>#N/A</v>
      </c>
      <c r="N56" s="12" t="e" cm="1">
        <f t="array" ref="N56">IF(ISNA($D24),$D24,INDEX(Data!$BJ$3:$CD$38,MATCH($B$1&amp;$A24,Data!$A$3:$A$38&amp;Data!$B$3:$B$38,0),N$58))</f>
        <v>#N/A</v>
      </c>
      <c r="O56" s="12" t="e" cm="1">
        <f t="array" ref="O56">IF(ISNA($D24),$D24,INDEX(Data!$BJ$3:$CD$38,MATCH($B$1&amp;$A24,Data!$A$3:$A$38&amp;Data!$B$3:$B$38,0),O$58))</f>
        <v>#N/A</v>
      </c>
      <c r="P56" s="12" t="e" cm="1">
        <f t="array" ref="P56">IF(ISNA($D24),$D24,INDEX(Data!$BJ$3:$CD$38,MATCH($B$1&amp;$A24,Data!$A$3:$A$38&amp;Data!$B$3:$B$38,0),P$58))</f>
        <v>#N/A</v>
      </c>
      <c r="Q56" s="12" t="e" cm="1">
        <f t="array" ref="Q56">IF(ISNA($D24),$D24,INDEX(Data!$BJ$3:$CD$38,MATCH($B$1&amp;$A24,Data!$A$3:$A$38&amp;Data!$B$3:$B$38,0),Q$58))</f>
        <v>#N/A</v>
      </c>
      <c r="R56" s="12" t="e" cm="1">
        <f t="array" ref="R56">IF(ISNA($D24),$D24,INDEX(Data!$BJ$3:$CD$38,MATCH($B$1&amp;$A24,Data!$A$3:$A$38&amp;Data!$B$3:$B$38,0),R$58))</f>
        <v>#N/A</v>
      </c>
      <c r="S56" s="12" t="e" cm="1">
        <f t="array" ref="S56">IF(ISNA($D24),$D24,INDEX(Data!$BJ$3:$CD$38,MATCH($B$1&amp;$A24,Data!$A$3:$A$38&amp;Data!$B$3:$B$38,0),S$58))</f>
        <v>#N/A</v>
      </c>
      <c r="T56" s="12" t="e" cm="1">
        <f t="array" ref="T56">IF(ISNA($D24),$D24,INDEX(Data!$BJ$3:$CD$38,MATCH($B$1&amp;$A24,Data!$A$3:$A$38&amp;Data!$B$3:$B$38,0),T$58))</f>
        <v>#N/A</v>
      </c>
      <c r="U56" s="12" t="e" cm="1">
        <f t="array" ref="U56">IF(ISNA($D24),$D24,INDEX(Data!$BJ$3:$CD$38,MATCH($B$1&amp;$A24,Data!$A$3:$A$38&amp;Data!$B$3:$B$38,0),U$58))</f>
        <v>#N/A</v>
      </c>
      <c r="V56" s="12" t="e" cm="1">
        <f t="array" ref="V56">IF(ISNA($D24),$D24,INDEX(Data!$BJ$3:$CD$38,MATCH($B$1&amp;$A24,Data!$A$3:$A$38&amp;Data!$B$3:$B$38,0),V$58))</f>
        <v>#N/A</v>
      </c>
      <c r="W56" s="12" t="e" cm="1">
        <f t="array" ref="W56">IF(ISNA($D24),$D24,INDEX(Data!$BJ$3:$CD$38,MATCH($B$1&amp;$A24,Data!$A$3:$A$38&amp;Data!$B$3:$B$38,0),W$58))</f>
        <v>#N/A</v>
      </c>
      <c r="X56" s="12" t="e" cm="1">
        <f t="array" ref="X56">IF(ISNA($D24),$D24,INDEX(Data!$CE$3:$CY$38,MATCH($B$1&amp;$A24,Data!$A$3:$A$38&amp;Data!$B$3:$B$38,0),X$58))</f>
        <v>#N/A</v>
      </c>
      <c r="Y56" s="12" t="e" cm="1">
        <f t="array" ref="Y56">IF(ISNA($D24),$D24,INDEX(Data!$CE$3:$CY$38,MATCH($B$1&amp;$A24,Data!$A$3:$A$38&amp;Data!$B$3:$B$38,0),Y$58))</f>
        <v>#N/A</v>
      </c>
      <c r="Z56" s="12" t="e" cm="1">
        <f t="array" ref="Z56">IF(ISNA($D24),$D24,INDEX(Data!$CE$3:$CY$38,MATCH($B$1&amp;$A24,Data!$A$3:$A$38&amp;Data!$B$3:$B$38,0),Z$58))</f>
        <v>#N/A</v>
      </c>
      <c r="AA56" s="12" t="e" cm="1">
        <f t="array" ref="AA56">IF(ISNA($D24),$D24,INDEX(Data!$CE$3:$CY$38,MATCH($B$1&amp;$A24,Data!$A$3:$A$38&amp;Data!$B$3:$B$38,0),AA$58))</f>
        <v>#N/A</v>
      </c>
      <c r="AB56" s="12" t="e" cm="1">
        <f t="array" ref="AB56">IF(ISNA($D24),$D24,INDEX(Data!$CE$3:$CY$38,MATCH($B$1&amp;$A24,Data!$A$3:$A$38&amp;Data!$B$3:$B$38,0),AB$58))</f>
        <v>#N/A</v>
      </c>
      <c r="AC56" s="12" t="e" cm="1">
        <f t="array" ref="AC56">IF(ISNA($D24),$D24,INDEX(Data!$CE$3:$CY$38,MATCH($B$1&amp;$A24,Data!$A$3:$A$38&amp;Data!$B$3:$B$38,0),AC$58))</f>
        <v>#N/A</v>
      </c>
      <c r="AD56" s="12" t="e" cm="1">
        <f t="array" ref="AD56">IF(ISNA($D24),$D24,INDEX(Data!$CE$3:$CY$38,MATCH($B$1&amp;$A24,Data!$A$3:$A$38&amp;Data!$B$3:$B$38,0),AD$58))</f>
        <v>#N/A</v>
      </c>
      <c r="AE56" s="12" t="e" cm="1">
        <f t="array" ref="AE56">IF(ISNA($D24),$D24,INDEX(Data!$CE$3:$CY$38,MATCH($B$1&amp;$A24,Data!$A$3:$A$38&amp;Data!$B$3:$B$38,0),AE$58))</f>
        <v>#N/A</v>
      </c>
      <c r="AF56" s="12" t="e" cm="1">
        <f t="array" ref="AF56">IF(ISNA($D24),$D24,INDEX(Data!$CE$3:$CY$38,MATCH($B$1&amp;$A24,Data!$A$3:$A$38&amp;Data!$B$3:$B$38,0),AF$58))</f>
        <v>#N/A</v>
      </c>
      <c r="AG56" s="12" t="e" cm="1">
        <f t="array" ref="AG56">IF(ISNA($D24),$D24,INDEX(Data!$CE$3:$CY$38,MATCH($B$1&amp;$A24,Data!$A$3:$A$38&amp;Data!$B$3:$B$38,0),AG$58))</f>
        <v>#N/A</v>
      </c>
      <c r="AH56" s="12" t="e" cm="1">
        <f t="array" ref="AH56">IF(ISNA($D24),$D24,INDEX(Data!$CE$3:$CY$38,MATCH($B$1&amp;$A24,Data!$A$3:$A$38&amp;Data!$B$3:$B$38,0),AH$58))</f>
        <v>#N/A</v>
      </c>
      <c r="AI56" s="12" t="e" cm="1">
        <f t="array" ref="AI56">IF(ISNA($D24),$D24,INDEX(Data!$CE$3:$CY$38,MATCH($B$1&amp;$A24,Data!$A$3:$A$38&amp;Data!$B$3:$B$38,0),AI$58))</f>
        <v>#N/A</v>
      </c>
      <c r="AJ56" s="12" t="e" cm="1">
        <f t="array" ref="AJ56">IF(ISNA($D24),$D24,INDEX(Data!$CE$3:$CY$38,MATCH($B$1&amp;$A24,Data!$A$3:$A$38&amp;Data!$B$3:$B$38,0),AJ$58))</f>
        <v>#N/A</v>
      </c>
      <c r="AK56" s="12" t="e" cm="1">
        <f t="array" ref="AK56">IF(ISNA($D24),$D24,INDEX(Data!$CE$3:$CY$38,MATCH($B$1&amp;$A24,Data!$A$3:$A$38&amp;Data!$B$3:$B$38,0),AK$58))</f>
        <v>#N/A</v>
      </c>
      <c r="AL56" s="12" t="e" cm="1">
        <f t="array" ref="AL56">IF(ISNA($D24),$D24,INDEX(Data!$CE$3:$CY$38,MATCH($B$1&amp;$A24,Data!$A$3:$A$38&amp;Data!$B$3:$B$38,0),AL$58))</f>
        <v>#N/A</v>
      </c>
      <c r="AM56" s="12" t="e" cm="1">
        <f t="array" ref="AM56">IF(ISNA($D24),$D24,INDEX(Data!$CE$3:$CY$38,MATCH($B$1&amp;$A24,Data!$A$3:$A$38&amp;Data!$B$3:$B$38,0),AM$58))</f>
        <v>#N/A</v>
      </c>
      <c r="AN56" s="12" t="e" cm="1">
        <f t="array" ref="AN56">IF(ISNA($D24),$D24,INDEX(Data!$CE$3:$CY$38,MATCH($B$1&amp;$A24,Data!$A$3:$A$38&amp;Data!$B$3:$B$38,0),AN$58))</f>
        <v>#N/A</v>
      </c>
      <c r="AO56" s="12" t="e" cm="1">
        <f t="array" ref="AO56">IF(ISNA($D24),$D24,INDEX(Data!$CE$3:$CY$38,MATCH($B$1&amp;$A24,Data!$A$3:$A$38&amp;Data!$B$3:$B$38,0),AO$58))</f>
        <v>#N/A</v>
      </c>
      <c r="AP56" s="12" t="e" cm="1">
        <f t="array" ref="AP56">IF(ISNA($D24),$D24,INDEX(Data!$CE$3:$CY$38,MATCH($B$1&amp;$A24,Data!$A$3:$A$38&amp;Data!$B$3:$B$38,0),AP$58))</f>
        <v>#N/A</v>
      </c>
      <c r="AQ56" s="12" t="e" cm="1">
        <f t="array" ref="AQ56">IF(ISNA($D24),$D24,INDEX(Data!$CE$3:$CY$38,MATCH($B$1&amp;$A24,Data!$A$3:$A$38&amp;Data!$B$3:$B$38,0),AQ$58))</f>
        <v>#N/A</v>
      </c>
      <c r="AR56" s="12" t="e" cm="1">
        <f t="array" ref="AR56">IF(ISNA($D24),$D24,INDEX(Data!$CE$3:$CY$38,MATCH($B$1&amp;$A24,Data!$A$3:$A$38&amp;Data!$B$3:$B$38,0),AR$58))</f>
        <v>#N/A</v>
      </c>
    </row>
    <row r="57" spans="1:44" x14ac:dyDescent="0.3">
      <c r="A57">
        <v>3.7</v>
      </c>
      <c r="C57" s="12">
        <f>AVERAGEIF(C45:C56,"&gt;0")</f>
        <v>0.49</v>
      </c>
      <c r="D57" s="12">
        <f t="shared" ref="D57:W57" si="13">AVERAGEIF(D45:D56,"&gt;0")</f>
        <v>0.61</v>
      </c>
      <c r="E57" s="12">
        <f t="shared" si="13"/>
        <v>0.66</v>
      </c>
      <c r="F57" s="12">
        <f t="shared" si="13"/>
        <v>0.72</v>
      </c>
      <c r="G57" s="12">
        <f t="shared" si="13"/>
        <v>0.28999999999999998</v>
      </c>
      <c r="H57" s="12" t="e">
        <f t="shared" si="13"/>
        <v>#DIV/0!</v>
      </c>
      <c r="I57" s="12">
        <f t="shared" si="13"/>
        <v>0.18</v>
      </c>
      <c r="J57" s="12">
        <f t="shared" si="13"/>
        <v>0.59</v>
      </c>
      <c r="K57" s="12">
        <f t="shared" si="13"/>
        <v>0.67</v>
      </c>
      <c r="L57" s="12">
        <f t="shared" si="13"/>
        <v>0.54</v>
      </c>
      <c r="M57" s="12">
        <f t="shared" si="13"/>
        <v>0.38</v>
      </c>
      <c r="N57" s="12">
        <f t="shared" si="13"/>
        <v>0.48</v>
      </c>
      <c r="O57" s="12">
        <f t="shared" si="13"/>
        <v>0.35</v>
      </c>
      <c r="P57" s="12">
        <f t="shared" si="13"/>
        <v>0.24</v>
      </c>
      <c r="Q57" s="12">
        <f t="shared" si="13"/>
        <v>0.69</v>
      </c>
      <c r="R57" s="12">
        <f t="shared" si="13"/>
        <v>0.25</v>
      </c>
      <c r="S57" s="12">
        <f t="shared" si="13"/>
        <v>0.69</v>
      </c>
      <c r="T57" s="12">
        <f t="shared" si="13"/>
        <v>0.31</v>
      </c>
      <c r="U57" s="12">
        <f t="shared" si="13"/>
        <v>0.66</v>
      </c>
      <c r="V57" s="12">
        <f t="shared" si="13"/>
        <v>0.4</v>
      </c>
      <c r="W57" s="12">
        <f t="shared" si="13"/>
        <v>0.72</v>
      </c>
      <c r="X57" s="19">
        <f t="shared" ref="X57" si="14">AVERAGEIF(X45:X56,"&gt;0")</f>
        <v>0.98</v>
      </c>
      <c r="Y57" s="19">
        <f t="shared" ref="Y57" si="15">AVERAGEIF(Y45:Y56,"&gt;0")</f>
        <v>0.08</v>
      </c>
      <c r="Z57" s="19">
        <f t="shared" ref="Z57" si="16">AVERAGEIF(Z45:Z56,"&gt;0")</f>
        <v>0.05</v>
      </c>
      <c r="AA57" s="19">
        <f t="shared" ref="AA57" si="17">AVERAGEIF(AA45:AA56,"&gt;0")</f>
        <v>0.04</v>
      </c>
      <c r="AB57" s="19">
        <f t="shared" ref="AB57" si="18">AVERAGEIF(AB45:AB56,"&gt;0")</f>
        <v>0.5</v>
      </c>
      <c r="AC57" s="19">
        <f t="shared" ref="AC57" si="19">AVERAGEIF(AC45:AC56,"&gt;0")</f>
        <v>0.35</v>
      </c>
      <c r="AD57" s="19">
        <f t="shared" ref="AD57" si="20">AVERAGEIF(AD45:AD56,"&gt;0")</f>
        <v>0.14000000000000001</v>
      </c>
      <c r="AE57" s="19">
        <f t="shared" ref="AE57" si="21">AVERAGEIF(AE45:AE56,"&gt;0")</f>
        <v>0.49</v>
      </c>
      <c r="AF57" s="19">
        <f t="shared" ref="AF57" si="22">AVERAGEIF(AF45:AF56,"&gt;0")</f>
        <v>0.09</v>
      </c>
      <c r="AG57" s="19">
        <f t="shared" ref="AG57" si="23">AVERAGEIF(AG45:AG56,"&gt;0")</f>
        <v>0.27</v>
      </c>
      <c r="AH57" s="19">
        <f t="shared" ref="AH57" si="24">AVERAGEIF(AH45:AH56,"&gt;0")</f>
        <v>0.23</v>
      </c>
      <c r="AI57" s="19">
        <f t="shared" ref="AI57" si="25">AVERAGEIF(AI45:AI56,"&gt;0")</f>
        <v>1</v>
      </c>
      <c r="AJ57" s="19">
        <f t="shared" ref="AJ57" si="26">AVERAGEIF(AJ45:AJ56,"&gt;0")</f>
        <v>0.03</v>
      </c>
      <c r="AK57" s="19">
        <f t="shared" ref="AK57" si="27">AVERAGEIF(AK45:AK56,"&gt;0")</f>
        <v>0.19</v>
      </c>
      <c r="AL57" s="19">
        <f t="shared" ref="AL57" si="28">AVERAGEIF(AL45:AL56,"&gt;0")</f>
        <v>0.09</v>
      </c>
      <c r="AM57" s="19">
        <f t="shared" ref="AM57" si="29">AVERAGEIF(AM45:AM56,"&gt;0")</f>
        <v>0.28999999999999998</v>
      </c>
      <c r="AN57" s="19">
        <f t="shared" ref="AN57" si="30">AVERAGEIF(AN45:AN56,"&gt;0")</f>
        <v>0.17</v>
      </c>
      <c r="AO57" s="19">
        <f t="shared" ref="AO57" si="31">AVERAGEIF(AO45:AO56,"&gt;0")</f>
        <v>7.0000000000000007E-2</v>
      </c>
      <c r="AP57" s="19">
        <f t="shared" ref="AP57" si="32">AVERAGEIF(AP45:AP56,"&gt;0")</f>
        <v>0.28999999999999998</v>
      </c>
      <c r="AQ57" s="19">
        <f t="shared" ref="AQ57" si="33">AVERAGEIF(AQ45:AQ56,"&gt;0")</f>
        <v>0.28999999999999998</v>
      </c>
      <c r="AR57" s="19">
        <f t="shared" ref="AR57" si="34">AVERAGEIF(AR45:AR56,"&gt;0")</f>
        <v>0.04</v>
      </c>
    </row>
    <row r="58" spans="1:44" x14ac:dyDescent="0.3">
      <c r="A58">
        <v>4.2</v>
      </c>
      <c r="C58" s="2">
        <v>1</v>
      </c>
      <c r="D58" s="2">
        <v>2</v>
      </c>
      <c r="E58" s="2">
        <v>3</v>
      </c>
      <c r="F58" s="2">
        <v>4</v>
      </c>
      <c r="G58" s="2">
        <v>5</v>
      </c>
      <c r="H58" s="2">
        <v>6</v>
      </c>
      <c r="I58" s="2">
        <v>7</v>
      </c>
      <c r="J58" s="2">
        <v>8</v>
      </c>
      <c r="K58" s="2">
        <v>9</v>
      </c>
      <c r="L58" s="2">
        <v>10</v>
      </c>
      <c r="M58" s="2">
        <v>11</v>
      </c>
      <c r="N58" s="2">
        <v>12</v>
      </c>
      <c r="O58" s="2">
        <v>13</v>
      </c>
      <c r="P58" s="2">
        <v>14</v>
      </c>
      <c r="Q58" s="2">
        <v>15</v>
      </c>
      <c r="R58" s="2">
        <v>16</v>
      </c>
      <c r="S58" s="2">
        <v>17</v>
      </c>
      <c r="T58" s="2">
        <v>18</v>
      </c>
      <c r="U58" s="2">
        <v>19</v>
      </c>
      <c r="V58" s="2">
        <v>20</v>
      </c>
      <c r="W58" s="2">
        <v>21</v>
      </c>
      <c r="X58" s="2">
        <v>1</v>
      </c>
      <c r="Y58" s="2">
        <v>2</v>
      </c>
      <c r="Z58" s="2">
        <v>3</v>
      </c>
      <c r="AA58" s="2">
        <v>4</v>
      </c>
      <c r="AB58" s="2">
        <v>5</v>
      </c>
      <c r="AC58" s="2">
        <v>6</v>
      </c>
      <c r="AD58" s="2">
        <v>7</v>
      </c>
      <c r="AE58" s="2">
        <v>8</v>
      </c>
      <c r="AF58" s="2">
        <v>9</v>
      </c>
      <c r="AG58" s="2">
        <v>10</v>
      </c>
      <c r="AH58" s="2">
        <v>11</v>
      </c>
      <c r="AI58" s="2">
        <v>12</v>
      </c>
      <c r="AJ58" s="2">
        <v>13</v>
      </c>
      <c r="AK58" s="2">
        <v>14</v>
      </c>
      <c r="AL58" s="2">
        <v>15</v>
      </c>
      <c r="AM58" s="2">
        <v>16</v>
      </c>
      <c r="AN58" s="2">
        <v>17</v>
      </c>
      <c r="AO58" s="2">
        <v>18</v>
      </c>
      <c r="AP58" s="2">
        <v>19</v>
      </c>
      <c r="AQ58" s="2">
        <v>20</v>
      </c>
      <c r="AR58" s="2">
        <v>21</v>
      </c>
    </row>
    <row r="59" spans="1:44" x14ac:dyDescent="0.3">
      <c r="A59">
        <v>4.9000000000000004</v>
      </c>
    </row>
    <row r="60" spans="1:44" x14ac:dyDescent="0.3">
      <c r="A60">
        <v>4.5</v>
      </c>
    </row>
    <row r="61" spans="1:44" x14ac:dyDescent="0.3">
      <c r="A61">
        <v>5.5</v>
      </c>
    </row>
    <row r="62" spans="1:44" x14ac:dyDescent="0.3">
      <c r="A62">
        <v>5.8</v>
      </c>
    </row>
    <row r="63" spans="1:44" x14ac:dyDescent="0.3">
      <c r="A63">
        <v>5.6</v>
      </c>
    </row>
    <row r="64" spans="1:44" x14ac:dyDescent="0.3">
      <c r="A64">
        <v>5.9</v>
      </c>
    </row>
    <row r="65" spans="1:24" x14ac:dyDescent="0.3">
      <c r="A65">
        <v>8</v>
      </c>
    </row>
    <row r="66" spans="1:24" x14ac:dyDescent="0.3">
      <c r="C66" s="2">
        <v>2</v>
      </c>
      <c r="D66" s="2">
        <v>1</v>
      </c>
      <c r="E66" s="2">
        <v>0</v>
      </c>
      <c r="F66" s="2"/>
      <c r="G66" s="2"/>
    </row>
    <row r="67" spans="1:24" x14ac:dyDescent="0.3">
      <c r="B67" s="11" t="s">
        <v>51</v>
      </c>
      <c r="C67" s="2">
        <v>10</v>
      </c>
      <c r="D67" s="2">
        <v>20</v>
      </c>
      <c r="E67" s="2">
        <v>30</v>
      </c>
      <c r="F67" s="2">
        <v>40</v>
      </c>
      <c r="G67" s="2">
        <v>50</v>
      </c>
    </row>
    <row r="68" spans="1:24" x14ac:dyDescent="0.3">
      <c r="A68">
        <v>1</v>
      </c>
      <c r="B68">
        <v>0.1</v>
      </c>
      <c r="C68" s="21" cm="1">
        <f t="array" ref="C68">INDEX($J$80:$X$80,$A68*3-C$66)</f>
        <v>6.7000000000000002E-3</v>
      </c>
      <c r="D68" s="21" cm="1">
        <f t="array" ref="D68">INDEX($J$80:$X$80,$A68*3-D$66)</f>
        <v>1.8E-3</v>
      </c>
      <c r="E68" s="21" cm="1">
        <f t="array" ref="E68">INDEX($J$80:$X$80,$A68*3-E$66)</f>
        <v>5.1000000000000004E-3</v>
      </c>
      <c r="F68" s="20">
        <f>D68</f>
        <v>1.8E-3</v>
      </c>
      <c r="G68" s="20">
        <f>C68</f>
        <v>6.7000000000000002E-3</v>
      </c>
      <c r="I68">
        <v>1</v>
      </c>
      <c r="J68" s="20" t="e" cm="1">
        <f t="array" ref="J68">IF(ISNA($D13),$D13,INDEX(Data!$CZ$3:$DN$38,MATCH($B$1&amp;$A13,Data!$A$3:$A$38&amp;Data!$B$3:$B$38,0),J$81))</f>
        <v>#N/A</v>
      </c>
      <c r="K68" s="20" t="e" cm="1">
        <f t="array" ref="K68">IF(ISNA($D13),$D13,INDEX(Data!$CZ$3:$DN$38,MATCH($B$1&amp;$A13,Data!$A$3:$A$38&amp;Data!$B$3:$B$38,0),K$81))</f>
        <v>#N/A</v>
      </c>
      <c r="L68" s="20" t="e" cm="1">
        <f t="array" ref="L68">IF(ISNA($D13),$D13,INDEX(Data!$CZ$3:$DN$38,MATCH($B$1&amp;$A13,Data!$A$3:$A$38&amp;Data!$B$3:$B$38,0),L$81))</f>
        <v>#N/A</v>
      </c>
      <c r="M68" s="20" t="e" cm="1">
        <f t="array" ref="M68">IF(ISNA($D13),$D13,INDEX(Data!$CZ$3:$DN$38,MATCH($B$1&amp;$A13,Data!$A$3:$A$38&amp;Data!$B$3:$B$38,0),M$81))</f>
        <v>#N/A</v>
      </c>
      <c r="N68" s="20" t="e" cm="1">
        <f t="array" ref="N68">IF(ISNA($D13),$D13,INDEX(Data!$CZ$3:$DN$38,MATCH($B$1&amp;$A13,Data!$A$3:$A$38&amp;Data!$B$3:$B$38,0),N$81))</f>
        <v>#N/A</v>
      </c>
      <c r="O68" s="20" t="e" cm="1">
        <f t="array" ref="O68">IF(ISNA($D13),$D13,INDEX(Data!$CZ$3:$DN$38,MATCH($B$1&amp;$A13,Data!$A$3:$A$38&amp;Data!$B$3:$B$38,0),O$81))</f>
        <v>#N/A</v>
      </c>
      <c r="P68" s="20" t="e" cm="1">
        <f t="array" ref="P68">IF(ISNA($D13),$D13,INDEX(Data!$CZ$3:$DN$38,MATCH($B$1&amp;$A13,Data!$A$3:$A$38&amp;Data!$B$3:$B$38,0),P$81))</f>
        <v>#N/A</v>
      </c>
      <c r="Q68" s="20" t="e" cm="1">
        <f t="array" ref="Q68">IF(ISNA($D13),$D13,INDEX(Data!$CZ$3:$DN$38,MATCH($B$1&amp;$A13,Data!$A$3:$A$38&amp;Data!$B$3:$B$38,0),Q$81))</f>
        <v>#N/A</v>
      </c>
      <c r="R68" s="20" t="e" cm="1">
        <f t="array" ref="R68">IF(ISNA($D13),$D13,INDEX(Data!$CZ$3:$DN$38,MATCH($B$1&amp;$A13,Data!$A$3:$A$38&amp;Data!$B$3:$B$38,0),R$81))</f>
        <v>#N/A</v>
      </c>
      <c r="S68" s="20" t="e" cm="1">
        <f t="array" ref="S68">IF(ISNA($D13),$D13,INDEX(Data!$CZ$3:$DN$38,MATCH($B$1&amp;$A13,Data!$A$3:$A$38&amp;Data!$B$3:$B$38,0),S$81))</f>
        <v>#N/A</v>
      </c>
      <c r="T68" s="20" t="e" cm="1">
        <f t="array" ref="T68">IF(ISNA($D13),$D13,INDEX(Data!$CZ$3:$DN$38,MATCH($B$1&amp;$A13,Data!$A$3:$A$38&amp;Data!$B$3:$B$38,0),T$81))</f>
        <v>#N/A</v>
      </c>
      <c r="U68" s="20" t="e" cm="1">
        <f t="array" ref="U68">IF(ISNA($D13),$D13,INDEX(Data!$CZ$3:$DN$38,MATCH($B$1&amp;$A13,Data!$A$3:$A$38&amp;Data!$B$3:$B$38,0),U$81))</f>
        <v>#N/A</v>
      </c>
      <c r="V68" s="20" t="e" cm="1">
        <f t="array" ref="V68">IF(ISNA($D13),$D13,INDEX(Data!$CZ$3:$DN$38,MATCH($B$1&amp;$A13,Data!$A$3:$A$38&amp;Data!$B$3:$B$38,0),V$81))</f>
        <v>#N/A</v>
      </c>
      <c r="W68" s="20" t="e" cm="1">
        <f t="array" ref="W68">IF(ISNA($D13),$D13,INDEX(Data!$CZ$3:$DN$38,MATCH($B$1&amp;$A13,Data!$A$3:$A$38&amp;Data!$B$3:$B$38,0),W$81))</f>
        <v>#N/A</v>
      </c>
      <c r="X68" s="20" t="e" cm="1">
        <f t="array" ref="X68">IF(ISNA($D13),$D13,INDEX(Data!$CZ$3:$DN$38,MATCH($B$1&amp;$A13,Data!$A$3:$A$38&amp;Data!$B$3:$B$38,0),X$81))</f>
        <v>#N/A</v>
      </c>
    </row>
    <row r="69" spans="1:24" x14ac:dyDescent="0.3">
      <c r="A69">
        <v>2</v>
      </c>
      <c r="B69">
        <v>0.2</v>
      </c>
      <c r="C69" s="21" cm="1">
        <f t="array" ref="C69">INDEX($J$80:$X$80,$A69*3-C$66)</f>
        <v>1.47E-2</v>
      </c>
      <c r="D69" s="21" cm="1">
        <f t="array" ref="D69">INDEX($J$80:$X$80,$A69*3-D$66)</f>
        <v>6.4000000000000003E-3</v>
      </c>
      <c r="E69" s="21" cm="1">
        <f t="array" ref="E69">INDEX($J$80:$X$80,$A69*3-E$66)</f>
        <v>1.34E-2</v>
      </c>
      <c r="F69" s="20">
        <f t="shared" ref="F69:F76" si="35">D69</f>
        <v>6.4000000000000003E-3</v>
      </c>
      <c r="G69" s="20">
        <f t="shared" ref="G69:G76" si="36">C69</f>
        <v>1.47E-2</v>
      </c>
      <c r="I69">
        <v>2</v>
      </c>
      <c r="J69" s="20" t="e" cm="1">
        <f t="array" ref="J69">IF(ISNA($D14),$D14,INDEX(Data!$CZ$3:$DN$38,MATCH($B$1&amp;$A14,Data!$A$3:$A$38&amp;Data!$B$3:$B$38,0),J$81))</f>
        <v>#N/A</v>
      </c>
      <c r="K69" s="20" t="e" cm="1">
        <f t="array" ref="K69">IF(ISNA($D14),$D14,INDEX(Data!$CZ$3:$DN$38,MATCH($B$1&amp;$A14,Data!$A$3:$A$38&amp;Data!$B$3:$B$38,0),K$81))</f>
        <v>#N/A</v>
      </c>
      <c r="L69" s="20" t="e" cm="1">
        <f t="array" ref="L69">IF(ISNA($D14),$D14,INDEX(Data!$CZ$3:$DN$38,MATCH($B$1&amp;$A14,Data!$A$3:$A$38&amp;Data!$B$3:$B$38,0),L$81))</f>
        <v>#N/A</v>
      </c>
      <c r="M69" s="20" t="e" cm="1">
        <f t="array" ref="M69">IF(ISNA($D14),$D14,INDEX(Data!$CZ$3:$DN$38,MATCH($B$1&amp;$A14,Data!$A$3:$A$38&amp;Data!$B$3:$B$38,0),M$81))</f>
        <v>#N/A</v>
      </c>
      <c r="N69" s="20" t="e" cm="1">
        <f t="array" ref="N69">IF(ISNA($D14),$D14,INDEX(Data!$CZ$3:$DN$38,MATCH($B$1&amp;$A14,Data!$A$3:$A$38&amp;Data!$B$3:$B$38,0),N$81))</f>
        <v>#N/A</v>
      </c>
      <c r="O69" s="20" t="e" cm="1">
        <f t="array" ref="O69">IF(ISNA($D14),$D14,INDEX(Data!$CZ$3:$DN$38,MATCH($B$1&amp;$A14,Data!$A$3:$A$38&amp;Data!$B$3:$B$38,0),O$81))</f>
        <v>#N/A</v>
      </c>
      <c r="P69" s="20" t="e" cm="1">
        <f t="array" ref="P69">IF(ISNA($D14),$D14,INDEX(Data!$CZ$3:$DN$38,MATCH($B$1&amp;$A14,Data!$A$3:$A$38&amp;Data!$B$3:$B$38,0),P$81))</f>
        <v>#N/A</v>
      </c>
      <c r="Q69" s="20" t="e" cm="1">
        <f t="array" ref="Q69">IF(ISNA($D14),$D14,INDEX(Data!$CZ$3:$DN$38,MATCH($B$1&amp;$A14,Data!$A$3:$A$38&amp;Data!$B$3:$B$38,0),Q$81))</f>
        <v>#N/A</v>
      </c>
      <c r="R69" s="20" t="e" cm="1">
        <f t="array" ref="R69">IF(ISNA($D14),$D14,INDEX(Data!$CZ$3:$DN$38,MATCH($B$1&amp;$A14,Data!$A$3:$A$38&amp;Data!$B$3:$B$38,0),R$81))</f>
        <v>#N/A</v>
      </c>
      <c r="S69" s="20" t="e" cm="1">
        <f t="array" ref="S69">IF(ISNA($D14),$D14,INDEX(Data!$CZ$3:$DN$38,MATCH($B$1&amp;$A14,Data!$A$3:$A$38&amp;Data!$B$3:$B$38,0),S$81))</f>
        <v>#N/A</v>
      </c>
      <c r="T69" s="20" t="e" cm="1">
        <f t="array" ref="T69">IF(ISNA($D14),$D14,INDEX(Data!$CZ$3:$DN$38,MATCH($B$1&amp;$A14,Data!$A$3:$A$38&amp;Data!$B$3:$B$38,0),T$81))</f>
        <v>#N/A</v>
      </c>
      <c r="U69" s="20" t="e" cm="1">
        <f t="array" ref="U69">IF(ISNA($D14),$D14,INDEX(Data!$CZ$3:$DN$38,MATCH($B$1&amp;$A14,Data!$A$3:$A$38&amp;Data!$B$3:$B$38,0),U$81))</f>
        <v>#N/A</v>
      </c>
      <c r="V69" s="20" t="e" cm="1">
        <f t="array" ref="V69">IF(ISNA($D14),$D14,INDEX(Data!$CZ$3:$DN$38,MATCH($B$1&amp;$A14,Data!$A$3:$A$38&amp;Data!$B$3:$B$38,0),V$81))</f>
        <v>#N/A</v>
      </c>
      <c r="W69" s="20" t="e" cm="1">
        <f t="array" ref="W69">IF(ISNA($D14),$D14,INDEX(Data!$CZ$3:$DN$38,MATCH($B$1&amp;$A14,Data!$A$3:$A$38&amp;Data!$B$3:$B$38,0),W$81))</f>
        <v>#N/A</v>
      </c>
      <c r="X69" s="20" t="e" cm="1">
        <f t="array" ref="X69">IF(ISNA($D14),$D14,INDEX(Data!$CZ$3:$DN$38,MATCH($B$1&amp;$A14,Data!$A$3:$A$38&amp;Data!$B$3:$B$38,0),X$81))</f>
        <v>#N/A</v>
      </c>
    </row>
    <row r="70" spans="1:24" x14ac:dyDescent="0.3">
      <c r="A70">
        <v>3</v>
      </c>
      <c r="B70">
        <v>0.3</v>
      </c>
      <c r="C70" s="21" cm="1">
        <f t="array" ref="C70">INDEX($J$80:$X$80,$A70*3-C$66)</f>
        <v>3.0000000000000001E-3</v>
      </c>
      <c r="D70" s="21" cm="1">
        <f t="array" ref="D70">INDEX($J$80:$X$80,$A70*3-D$66)</f>
        <v>1.21E-2</v>
      </c>
      <c r="E70" s="21" cm="1">
        <f t="array" ref="E70">INDEX($J$80:$X$80,$A70*3-E$66)</f>
        <v>1.43E-2</v>
      </c>
      <c r="F70" s="20">
        <f t="shared" si="35"/>
        <v>1.21E-2</v>
      </c>
      <c r="G70" s="20">
        <f t="shared" si="36"/>
        <v>3.0000000000000001E-3</v>
      </c>
      <c r="I70">
        <v>3</v>
      </c>
      <c r="J70" s="20" t="e" cm="1">
        <f t="array" ref="J70">IF(ISNA($D15),$D15,INDEX(Data!$CZ$3:$DN$38,MATCH($B$1&amp;$A15,Data!$A$3:$A$38&amp;Data!$B$3:$B$38,0),J$81))</f>
        <v>#N/A</v>
      </c>
      <c r="K70" s="20" t="e" cm="1">
        <f t="array" ref="K70">IF(ISNA($D15),$D15,INDEX(Data!$CZ$3:$DN$38,MATCH($B$1&amp;$A15,Data!$A$3:$A$38&amp;Data!$B$3:$B$38,0),K$81))</f>
        <v>#N/A</v>
      </c>
      <c r="L70" s="20" t="e" cm="1">
        <f t="array" ref="L70">IF(ISNA($D15),$D15,INDEX(Data!$CZ$3:$DN$38,MATCH($B$1&amp;$A15,Data!$A$3:$A$38&amp;Data!$B$3:$B$38,0),L$81))</f>
        <v>#N/A</v>
      </c>
      <c r="M70" s="20" t="e" cm="1">
        <f t="array" ref="M70">IF(ISNA($D15),$D15,INDEX(Data!$CZ$3:$DN$38,MATCH($B$1&amp;$A15,Data!$A$3:$A$38&amp;Data!$B$3:$B$38,0),M$81))</f>
        <v>#N/A</v>
      </c>
      <c r="N70" s="20" t="e" cm="1">
        <f t="array" ref="N70">IF(ISNA($D15),$D15,INDEX(Data!$CZ$3:$DN$38,MATCH($B$1&amp;$A15,Data!$A$3:$A$38&amp;Data!$B$3:$B$38,0),N$81))</f>
        <v>#N/A</v>
      </c>
      <c r="O70" s="20" t="e" cm="1">
        <f t="array" ref="O70">IF(ISNA($D15),$D15,INDEX(Data!$CZ$3:$DN$38,MATCH($B$1&amp;$A15,Data!$A$3:$A$38&amp;Data!$B$3:$B$38,0),O$81))</f>
        <v>#N/A</v>
      </c>
      <c r="P70" s="20" t="e" cm="1">
        <f t="array" ref="P70">IF(ISNA($D15),$D15,INDEX(Data!$CZ$3:$DN$38,MATCH($B$1&amp;$A15,Data!$A$3:$A$38&amp;Data!$B$3:$B$38,0),P$81))</f>
        <v>#N/A</v>
      </c>
      <c r="Q70" s="20" t="e" cm="1">
        <f t="array" ref="Q70">IF(ISNA($D15),$D15,INDEX(Data!$CZ$3:$DN$38,MATCH($B$1&amp;$A15,Data!$A$3:$A$38&amp;Data!$B$3:$B$38,0),Q$81))</f>
        <v>#N/A</v>
      </c>
      <c r="R70" s="20" t="e" cm="1">
        <f t="array" ref="R70">IF(ISNA($D15),$D15,INDEX(Data!$CZ$3:$DN$38,MATCH($B$1&amp;$A15,Data!$A$3:$A$38&amp;Data!$B$3:$B$38,0),R$81))</f>
        <v>#N/A</v>
      </c>
      <c r="S70" s="20" t="e" cm="1">
        <f t="array" ref="S70">IF(ISNA($D15),$D15,INDEX(Data!$CZ$3:$DN$38,MATCH($B$1&amp;$A15,Data!$A$3:$A$38&amp;Data!$B$3:$B$38,0),S$81))</f>
        <v>#N/A</v>
      </c>
      <c r="T70" s="20" t="e" cm="1">
        <f t="array" ref="T70">IF(ISNA($D15),$D15,INDEX(Data!$CZ$3:$DN$38,MATCH($B$1&amp;$A15,Data!$A$3:$A$38&amp;Data!$B$3:$B$38,0),T$81))</f>
        <v>#N/A</v>
      </c>
      <c r="U70" s="20" t="e" cm="1">
        <f t="array" ref="U70">IF(ISNA($D15),$D15,INDEX(Data!$CZ$3:$DN$38,MATCH($B$1&amp;$A15,Data!$A$3:$A$38&amp;Data!$B$3:$B$38,0),U$81))</f>
        <v>#N/A</v>
      </c>
      <c r="V70" s="20" t="e" cm="1">
        <f t="array" ref="V70">IF(ISNA($D15),$D15,INDEX(Data!$CZ$3:$DN$38,MATCH($B$1&amp;$A15,Data!$A$3:$A$38&amp;Data!$B$3:$B$38,0),V$81))</f>
        <v>#N/A</v>
      </c>
      <c r="W70" s="20" t="e" cm="1">
        <f t="array" ref="W70">IF(ISNA($D15),$D15,INDEX(Data!$CZ$3:$DN$38,MATCH($B$1&amp;$A15,Data!$A$3:$A$38&amp;Data!$B$3:$B$38,0),W$81))</f>
        <v>#N/A</v>
      </c>
      <c r="X70" s="20" t="e" cm="1">
        <f t="array" ref="X70">IF(ISNA($D15),$D15,INDEX(Data!$CZ$3:$DN$38,MATCH($B$1&amp;$A15,Data!$A$3:$A$38&amp;Data!$B$3:$B$38,0),X$81))</f>
        <v>#N/A</v>
      </c>
    </row>
    <row r="71" spans="1:24" x14ac:dyDescent="0.3">
      <c r="A71">
        <v>4</v>
      </c>
      <c r="B71">
        <v>0.4</v>
      </c>
      <c r="C71" s="21" cm="1">
        <f t="array" ref="C71">INDEX($J$80:$X$80,$A71*3-C$66)</f>
        <v>7.0000000000000001E-3</v>
      </c>
      <c r="D71" s="21" cm="1">
        <f t="array" ref="D71">INDEX($J$80:$X$80,$A71*3-D$66)</f>
        <v>1.7899999999999999E-2</v>
      </c>
      <c r="E71" s="21" cm="1">
        <f t="array" ref="E71">INDEX($J$80:$X$80,$A71*3-E$66)</f>
        <v>1.9400000000000001E-2</v>
      </c>
      <c r="F71" s="20">
        <f t="shared" si="35"/>
        <v>1.7899999999999999E-2</v>
      </c>
      <c r="G71" s="20">
        <f t="shared" si="36"/>
        <v>7.0000000000000001E-3</v>
      </c>
      <c r="I71">
        <v>4</v>
      </c>
      <c r="J71" s="20" t="e" cm="1">
        <f t="array" ref="J71">IF(ISNA($D16),$D16,INDEX(Data!$CZ$3:$DN$38,MATCH($B$1&amp;$A16,Data!$A$3:$A$38&amp;Data!$B$3:$B$38,0),J$81))</f>
        <v>#N/A</v>
      </c>
      <c r="K71" s="20" t="e" cm="1">
        <f t="array" ref="K71">IF(ISNA($D16),$D16,INDEX(Data!$CZ$3:$DN$38,MATCH($B$1&amp;$A16,Data!$A$3:$A$38&amp;Data!$B$3:$B$38,0),K$81))</f>
        <v>#N/A</v>
      </c>
      <c r="L71" s="20" t="e" cm="1">
        <f t="array" ref="L71">IF(ISNA($D16),$D16,INDEX(Data!$CZ$3:$DN$38,MATCH($B$1&amp;$A16,Data!$A$3:$A$38&amp;Data!$B$3:$B$38,0),L$81))</f>
        <v>#N/A</v>
      </c>
      <c r="M71" s="20" t="e" cm="1">
        <f t="array" ref="M71">IF(ISNA($D16),$D16,INDEX(Data!$CZ$3:$DN$38,MATCH($B$1&amp;$A16,Data!$A$3:$A$38&amp;Data!$B$3:$B$38,0),M$81))</f>
        <v>#N/A</v>
      </c>
      <c r="N71" s="20" t="e" cm="1">
        <f t="array" ref="N71">IF(ISNA($D16),$D16,INDEX(Data!$CZ$3:$DN$38,MATCH($B$1&amp;$A16,Data!$A$3:$A$38&amp;Data!$B$3:$B$38,0),N$81))</f>
        <v>#N/A</v>
      </c>
      <c r="O71" s="20" t="e" cm="1">
        <f t="array" ref="O71">IF(ISNA($D16),$D16,INDEX(Data!$CZ$3:$DN$38,MATCH($B$1&amp;$A16,Data!$A$3:$A$38&amp;Data!$B$3:$B$38,0),O$81))</f>
        <v>#N/A</v>
      </c>
      <c r="P71" s="20" t="e" cm="1">
        <f t="array" ref="P71">IF(ISNA($D16),$D16,INDEX(Data!$CZ$3:$DN$38,MATCH($B$1&amp;$A16,Data!$A$3:$A$38&amp;Data!$B$3:$B$38,0),P$81))</f>
        <v>#N/A</v>
      </c>
      <c r="Q71" s="20" t="e" cm="1">
        <f t="array" ref="Q71">IF(ISNA($D16),$D16,INDEX(Data!$CZ$3:$DN$38,MATCH($B$1&amp;$A16,Data!$A$3:$A$38&amp;Data!$B$3:$B$38,0),Q$81))</f>
        <v>#N/A</v>
      </c>
      <c r="R71" s="20" t="e" cm="1">
        <f t="array" ref="R71">IF(ISNA($D16),$D16,INDEX(Data!$CZ$3:$DN$38,MATCH($B$1&amp;$A16,Data!$A$3:$A$38&amp;Data!$B$3:$B$38,0),R$81))</f>
        <v>#N/A</v>
      </c>
      <c r="S71" s="20" t="e" cm="1">
        <f t="array" ref="S71">IF(ISNA($D16),$D16,INDEX(Data!$CZ$3:$DN$38,MATCH($B$1&amp;$A16,Data!$A$3:$A$38&amp;Data!$B$3:$B$38,0),S$81))</f>
        <v>#N/A</v>
      </c>
      <c r="T71" s="20" t="e" cm="1">
        <f t="array" ref="T71">IF(ISNA($D16),$D16,INDEX(Data!$CZ$3:$DN$38,MATCH($B$1&amp;$A16,Data!$A$3:$A$38&amp;Data!$B$3:$B$38,0),T$81))</f>
        <v>#N/A</v>
      </c>
      <c r="U71" s="20" t="e" cm="1">
        <f t="array" ref="U71">IF(ISNA($D16),$D16,INDEX(Data!$CZ$3:$DN$38,MATCH($B$1&amp;$A16,Data!$A$3:$A$38&amp;Data!$B$3:$B$38,0),U$81))</f>
        <v>#N/A</v>
      </c>
      <c r="V71" s="20" t="e" cm="1">
        <f t="array" ref="V71">IF(ISNA($D16),$D16,INDEX(Data!$CZ$3:$DN$38,MATCH($B$1&amp;$A16,Data!$A$3:$A$38&amp;Data!$B$3:$B$38,0),V$81))</f>
        <v>#N/A</v>
      </c>
      <c r="W71" s="20" t="e" cm="1">
        <f t="array" ref="W71">IF(ISNA($D16),$D16,INDEX(Data!$CZ$3:$DN$38,MATCH($B$1&amp;$A16,Data!$A$3:$A$38&amp;Data!$B$3:$B$38,0),W$81))</f>
        <v>#N/A</v>
      </c>
      <c r="X71" s="20" t="e" cm="1">
        <f t="array" ref="X71">IF(ISNA($D16),$D16,INDEX(Data!$CZ$3:$DN$38,MATCH($B$1&amp;$A16,Data!$A$3:$A$38&amp;Data!$B$3:$B$38,0),X$81))</f>
        <v>#N/A</v>
      </c>
    </row>
    <row r="72" spans="1:24" x14ac:dyDescent="0.3">
      <c r="A72">
        <v>5</v>
      </c>
      <c r="B72">
        <v>0.5</v>
      </c>
      <c r="C72" s="21" cm="1">
        <f t="array" ref="C72">INDEX($J$80:$X$80,$A72*3-C$66)</f>
        <v>6.6E-3</v>
      </c>
      <c r="D72" s="21" cm="1">
        <f t="array" ref="D72">INDEX($J$80:$X$80,$A72*3-D$66)</f>
        <v>1.9E-2</v>
      </c>
      <c r="E72" s="21" cm="1">
        <f t="array" ref="E72">INDEX($J$80:$X$80,$A72*3-E$66)</f>
        <v>2.0400000000000001E-2</v>
      </c>
      <c r="F72" s="20">
        <f t="shared" si="35"/>
        <v>1.9E-2</v>
      </c>
      <c r="G72" s="20">
        <f t="shared" si="36"/>
        <v>6.6E-3</v>
      </c>
      <c r="I72">
        <v>5</v>
      </c>
      <c r="J72" s="20" t="e" cm="1">
        <f t="array" ref="J72">IF(ISNA($D17),$D17,INDEX(Data!$CZ$3:$DN$38,MATCH($B$1&amp;$A17,Data!$A$3:$A$38&amp;Data!$B$3:$B$38,0),J$81))</f>
        <v>#N/A</v>
      </c>
      <c r="K72" s="20" t="e" cm="1">
        <f t="array" ref="K72">IF(ISNA($D17),$D17,INDEX(Data!$CZ$3:$DN$38,MATCH($B$1&amp;$A17,Data!$A$3:$A$38&amp;Data!$B$3:$B$38,0),K$81))</f>
        <v>#N/A</v>
      </c>
      <c r="L72" s="20" t="e" cm="1">
        <f t="array" ref="L72">IF(ISNA($D17),$D17,INDEX(Data!$CZ$3:$DN$38,MATCH($B$1&amp;$A17,Data!$A$3:$A$38&amp;Data!$B$3:$B$38,0),L$81))</f>
        <v>#N/A</v>
      </c>
      <c r="M72" s="20" t="e" cm="1">
        <f t="array" ref="M72">IF(ISNA($D17),$D17,INDEX(Data!$CZ$3:$DN$38,MATCH($B$1&amp;$A17,Data!$A$3:$A$38&amp;Data!$B$3:$B$38,0),M$81))</f>
        <v>#N/A</v>
      </c>
      <c r="N72" s="20" t="e" cm="1">
        <f t="array" ref="N72">IF(ISNA($D17),$D17,INDEX(Data!$CZ$3:$DN$38,MATCH($B$1&amp;$A17,Data!$A$3:$A$38&amp;Data!$B$3:$B$38,0),N$81))</f>
        <v>#N/A</v>
      </c>
      <c r="O72" s="20" t="e" cm="1">
        <f t="array" ref="O72">IF(ISNA($D17),$D17,INDEX(Data!$CZ$3:$DN$38,MATCH($B$1&amp;$A17,Data!$A$3:$A$38&amp;Data!$B$3:$B$38,0),O$81))</f>
        <v>#N/A</v>
      </c>
      <c r="P72" s="20" t="e" cm="1">
        <f t="array" ref="P72">IF(ISNA($D17),$D17,INDEX(Data!$CZ$3:$DN$38,MATCH($B$1&amp;$A17,Data!$A$3:$A$38&amp;Data!$B$3:$B$38,0),P$81))</f>
        <v>#N/A</v>
      </c>
      <c r="Q72" s="20" t="e" cm="1">
        <f t="array" ref="Q72">IF(ISNA($D17),$D17,INDEX(Data!$CZ$3:$DN$38,MATCH($B$1&amp;$A17,Data!$A$3:$A$38&amp;Data!$B$3:$B$38,0),Q$81))</f>
        <v>#N/A</v>
      </c>
      <c r="R72" s="20" t="e" cm="1">
        <f t="array" ref="R72">IF(ISNA($D17),$D17,INDEX(Data!$CZ$3:$DN$38,MATCH($B$1&amp;$A17,Data!$A$3:$A$38&amp;Data!$B$3:$B$38,0),R$81))</f>
        <v>#N/A</v>
      </c>
      <c r="S72" s="20" t="e" cm="1">
        <f t="array" ref="S72">IF(ISNA($D17),$D17,INDEX(Data!$CZ$3:$DN$38,MATCH($B$1&amp;$A17,Data!$A$3:$A$38&amp;Data!$B$3:$B$38,0),S$81))</f>
        <v>#N/A</v>
      </c>
      <c r="T72" s="20" t="e" cm="1">
        <f t="array" ref="T72">IF(ISNA($D17),$D17,INDEX(Data!$CZ$3:$DN$38,MATCH($B$1&amp;$A17,Data!$A$3:$A$38&amp;Data!$B$3:$B$38,0),T$81))</f>
        <v>#N/A</v>
      </c>
      <c r="U72" s="20" t="e" cm="1">
        <f t="array" ref="U72">IF(ISNA($D17),$D17,INDEX(Data!$CZ$3:$DN$38,MATCH($B$1&amp;$A17,Data!$A$3:$A$38&amp;Data!$B$3:$B$38,0),U$81))</f>
        <v>#N/A</v>
      </c>
      <c r="V72" s="20" t="e" cm="1">
        <f t="array" ref="V72">IF(ISNA($D17),$D17,INDEX(Data!$CZ$3:$DN$38,MATCH($B$1&amp;$A17,Data!$A$3:$A$38&amp;Data!$B$3:$B$38,0),V$81))</f>
        <v>#N/A</v>
      </c>
      <c r="W72" s="20" t="e" cm="1">
        <f t="array" ref="W72">IF(ISNA($D17),$D17,INDEX(Data!$CZ$3:$DN$38,MATCH($B$1&amp;$A17,Data!$A$3:$A$38&amp;Data!$B$3:$B$38,0),W$81))</f>
        <v>#N/A</v>
      </c>
      <c r="X72" s="20" t="e" cm="1">
        <f t="array" ref="X72">IF(ISNA($D17),$D17,INDEX(Data!$CZ$3:$DN$38,MATCH($B$1&amp;$A17,Data!$A$3:$A$38&amp;Data!$B$3:$B$38,0),X$81))</f>
        <v>#N/A</v>
      </c>
    </row>
    <row r="73" spans="1:24" x14ac:dyDescent="0.3">
      <c r="B73">
        <v>0.6</v>
      </c>
      <c r="C73" s="20">
        <f>C71</f>
        <v>7.0000000000000001E-3</v>
      </c>
      <c r="D73" s="20">
        <f t="shared" ref="D73:E73" si="37">D71</f>
        <v>1.7899999999999999E-2</v>
      </c>
      <c r="E73" s="20">
        <f t="shared" si="37"/>
        <v>1.9400000000000001E-2</v>
      </c>
      <c r="F73" s="20">
        <f t="shared" si="35"/>
        <v>1.7899999999999999E-2</v>
      </c>
      <c r="G73" s="20">
        <f t="shared" si="36"/>
        <v>7.0000000000000001E-3</v>
      </c>
      <c r="I73">
        <v>6</v>
      </c>
      <c r="J73" s="20" t="e" cm="1">
        <f t="array" ref="J73">IF(ISNA($D18),$D18,INDEX(Data!$CZ$3:$DN$38,MATCH($B$1&amp;$A18,Data!$A$3:$A$38&amp;Data!$B$3:$B$38,0),J$81))</f>
        <v>#N/A</v>
      </c>
      <c r="K73" s="20" t="e" cm="1">
        <f t="array" ref="K73">IF(ISNA($D18),$D18,INDEX(Data!$CZ$3:$DN$38,MATCH($B$1&amp;$A18,Data!$A$3:$A$38&amp;Data!$B$3:$B$38,0),K$81))</f>
        <v>#N/A</v>
      </c>
      <c r="L73" s="20" t="e" cm="1">
        <f t="array" ref="L73">IF(ISNA($D18),$D18,INDEX(Data!$CZ$3:$DN$38,MATCH($B$1&amp;$A18,Data!$A$3:$A$38&amp;Data!$B$3:$B$38,0),L$81))</f>
        <v>#N/A</v>
      </c>
      <c r="M73" s="20" t="e" cm="1">
        <f t="array" ref="M73">IF(ISNA($D18),$D18,INDEX(Data!$CZ$3:$DN$38,MATCH($B$1&amp;$A18,Data!$A$3:$A$38&amp;Data!$B$3:$B$38,0),M$81))</f>
        <v>#N/A</v>
      </c>
      <c r="N73" s="20" t="e" cm="1">
        <f t="array" ref="N73">IF(ISNA($D18),$D18,INDEX(Data!$CZ$3:$DN$38,MATCH($B$1&amp;$A18,Data!$A$3:$A$38&amp;Data!$B$3:$B$38,0),N$81))</f>
        <v>#N/A</v>
      </c>
      <c r="O73" s="20" t="e" cm="1">
        <f t="array" ref="O73">IF(ISNA($D18),$D18,INDEX(Data!$CZ$3:$DN$38,MATCH($B$1&amp;$A18,Data!$A$3:$A$38&amp;Data!$B$3:$B$38,0),O$81))</f>
        <v>#N/A</v>
      </c>
      <c r="P73" s="20" t="e" cm="1">
        <f t="array" ref="P73">IF(ISNA($D18),$D18,INDEX(Data!$CZ$3:$DN$38,MATCH($B$1&amp;$A18,Data!$A$3:$A$38&amp;Data!$B$3:$B$38,0),P$81))</f>
        <v>#N/A</v>
      </c>
      <c r="Q73" s="20" t="e" cm="1">
        <f t="array" ref="Q73">IF(ISNA($D18),$D18,INDEX(Data!$CZ$3:$DN$38,MATCH($B$1&amp;$A18,Data!$A$3:$A$38&amp;Data!$B$3:$B$38,0),Q$81))</f>
        <v>#N/A</v>
      </c>
      <c r="R73" s="20" t="e" cm="1">
        <f t="array" ref="R73">IF(ISNA($D18),$D18,INDEX(Data!$CZ$3:$DN$38,MATCH($B$1&amp;$A18,Data!$A$3:$A$38&amp;Data!$B$3:$B$38,0),R$81))</f>
        <v>#N/A</v>
      </c>
      <c r="S73" s="20" t="e" cm="1">
        <f t="array" ref="S73">IF(ISNA($D18),$D18,INDEX(Data!$CZ$3:$DN$38,MATCH($B$1&amp;$A18,Data!$A$3:$A$38&amp;Data!$B$3:$B$38,0),S$81))</f>
        <v>#N/A</v>
      </c>
      <c r="T73" s="20" t="e" cm="1">
        <f t="array" ref="T73">IF(ISNA($D18),$D18,INDEX(Data!$CZ$3:$DN$38,MATCH($B$1&amp;$A18,Data!$A$3:$A$38&amp;Data!$B$3:$B$38,0),T$81))</f>
        <v>#N/A</v>
      </c>
      <c r="U73" s="20" t="e" cm="1">
        <f t="array" ref="U73">IF(ISNA($D18),$D18,INDEX(Data!$CZ$3:$DN$38,MATCH($B$1&amp;$A18,Data!$A$3:$A$38&amp;Data!$B$3:$B$38,0),U$81))</f>
        <v>#N/A</v>
      </c>
      <c r="V73" s="20" t="e" cm="1">
        <f t="array" ref="V73">IF(ISNA($D18),$D18,INDEX(Data!$CZ$3:$DN$38,MATCH($B$1&amp;$A18,Data!$A$3:$A$38&amp;Data!$B$3:$B$38,0),V$81))</f>
        <v>#N/A</v>
      </c>
      <c r="W73" s="20" t="e" cm="1">
        <f t="array" ref="W73">IF(ISNA($D18),$D18,INDEX(Data!$CZ$3:$DN$38,MATCH($B$1&amp;$A18,Data!$A$3:$A$38&amp;Data!$B$3:$B$38,0),W$81))</f>
        <v>#N/A</v>
      </c>
      <c r="X73" s="20" t="e" cm="1">
        <f t="array" ref="X73">IF(ISNA($D18),$D18,INDEX(Data!$CZ$3:$DN$38,MATCH($B$1&amp;$A18,Data!$A$3:$A$38&amp;Data!$B$3:$B$38,0),X$81))</f>
        <v>#N/A</v>
      </c>
    </row>
    <row r="74" spans="1:24" x14ac:dyDescent="0.3">
      <c r="B74">
        <v>0.7</v>
      </c>
      <c r="C74" s="20">
        <f>C70</f>
        <v>3.0000000000000001E-3</v>
      </c>
      <c r="D74" s="20">
        <f t="shared" ref="D74:E74" si="38">D70</f>
        <v>1.21E-2</v>
      </c>
      <c r="E74" s="20">
        <f t="shared" si="38"/>
        <v>1.43E-2</v>
      </c>
      <c r="F74" s="20">
        <f t="shared" si="35"/>
        <v>1.21E-2</v>
      </c>
      <c r="G74" s="20">
        <f t="shared" si="36"/>
        <v>3.0000000000000001E-3</v>
      </c>
      <c r="I74">
        <v>7</v>
      </c>
      <c r="J74" s="20" t="e" cm="1">
        <f t="array" ref="J74">IF(ISNA($D19),$D19,INDEX(Data!$CZ$3:$DN$38,MATCH($B$1&amp;$A19,Data!$A$3:$A$38&amp;Data!$B$3:$B$38,0),J$81))</f>
        <v>#N/A</v>
      </c>
      <c r="K74" s="20" t="e" cm="1">
        <f t="array" ref="K74">IF(ISNA($D19),$D19,INDEX(Data!$CZ$3:$DN$38,MATCH($B$1&amp;$A19,Data!$A$3:$A$38&amp;Data!$B$3:$B$38,0),K$81))</f>
        <v>#N/A</v>
      </c>
      <c r="L74" s="20" t="e" cm="1">
        <f t="array" ref="L74">IF(ISNA($D19),$D19,INDEX(Data!$CZ$3:$DN$38,MATCH($B$1&amp;$A19,Data!$A$3:$A$38&amp;Data!$B$3:$B$38,0),L$81))</f>
        <v>#N/A</v>
      </c>
      <c r="M74" s="20" t="e" cm="1">
        <f t="array" ref="M74">IF(ISNA($D19),$D19,INDEX(Data!$CZ$3:$DN$38,MATCH($B$1&amp;$A19,Data!$A$3:$A$38&amp;Data!$B$3:$B$38,0),M$81))</f>
        <v>#N/A</v>
      </c>
      <c r="N74" s="20" t="e" cm="1">
        <f t="array" ref="N74">IF(ISNA($D19),$D19,INDEX(Data!$CZ$3:$DN$38,MATCH($B$1&amp;$A19,Data!$A$3:$A$38&amp;Data!$B$3:$B$38,0),N$81))</f>
        <v>#N/A</v>
      </c>
      <c r="O74" s="20" t="e" cm="1">
        <f t="array" ref="O74">IF(ISNA($D19),$D19,INDEX(Data!$CZ$3:$DN$38,MATCH($B$1&amp;$A19,Data!$A$3:$A$38&amp;Data!$B$3:$B$38,0),O$81))</f>
        <v>#N/A</v>
      </c>
      <c r="P74" s="20" t="e" cm="1">
        <f t="array" ref="P74">IF(ISNA($D19),$D19,INDEX(Data!$CZ$3:$DN$38,MATCH($B$1&amp;$A19,Data!$A$3:$A$38&amp;Data!$B$3:$B$38,0),P$81))</f>
        <v>#N/A</v>
      </c>
      <c r="Q74" s="20" t="e" cm="1">
        <f t="array" ref="Q74">IF(ISNA($D19),$D19,INDEX(Data!$CZ$3:$DN$38,MATCH($B$1&amp;$A19,Data!$A$3:$A$38&amp;Data!$B$3:$B$38,0),Q$81))</f>
        <v>#N/A</v>
      </c>
      <c r="R74" s="20" t="e" cm="1">
        <f t="array" ref="R74">IF(ISNA($D19),$D19,INDEX(Data!$CZ$3:$DN$38,MATCH($B$1&amp;$A19,Data!$A$3:$A$38&amp;Data!$B$3:$B$38,0),R$81))</f>
        <v>#N/A</v>
      </c>
      <c r="S74" s="20" t="e" cm="1">
        <f t="array" ref="S74">IF(ISNA($D19),$D19,INDEX(Data!$CZ$3:$DN$38,MATCH($B$1&amp;$A19,Data!$A$3:$A$38&amp;Data!$B$3:$B$38,0),S$81))</f>
        <v>#N/A</v>
      </c>
      <c r="T74" s="20" t="e" cm="1">
        <f t="array" ref="T74">IF(ISNA($D19),$D19,INDEX(Data!$CZ$3:$DN$38,MATCH($B$1&amp;$A19,Data!$A$3:$A$38&amp;Data!$B$3:$B$38,0),T$81))</f>
        <v>#N/A</v>
      </c>
      <c r="U74" s="20" t="e" cm="1">
        <f t="array" ref="U74">IF(ISNA($D19),$D19,INDEX(Data!$CZ$3:$DN$38,MATCH($B$1&amp;$A19,Data!$A$3:$A$38&amp;Data!$B$3:$B$38,0),U$81))</f>
        <v>#N/A</v>
      </c>
      <c r="V74" s="20" t="e" cm="1">
        <f t="array" ref="V74">IF(ISNA($D19),$D19,INDEX(Data!$CZ$3:$DN$38,MATCH($B$1&amp;$A19,Data!$A$3:$A$38&amp;Data!$B$3:$B$38,0),V$81))</f>
        <v>#N/A</v>
      </c>
      <c r="W74" s="20" t="e" cm="1">
        <f t="array" ref="W74">IF(ISNA($D19),$D19,INDEX(Data!$CZ$3:$DN$38,MATCH($B$1&amp;$A19,Data!$A$3:$A$38&amp;Data!$B$3:$B$38,0),W$81))</f>
        <v>#N/A</v>
      </c>
      <c r="X74" s="20" t="e" cm="1">
        <f t="array" ref="X74">IF(ISNA($D19),$D19,INDEX(Data!$CZ$3:$DN$38,MATCH($B$1&amp;$A19,Data!$A$3:$A$38&amp;Data!$B$3:$B$38,0),X$81))</f>
        <v>#N/A</v>
      </c>
    </row>
    <row r="75" spans="1:24" x14ac:dyDescent="0.3">
      <c r="B75">
        <v>0.8</v>
      </c>
      <c r="C75" s="20">
        <f>C69</f>
        <v>1.47E-2</v>
      </c>
      <c r="D75" s="20">
        <f t="shared" ref="D75:E75" si="39">D69</f>
        <v>6.4000000000000003E-3</v>
      </c>
      <c r="E75" s="20">
        <f t="shared" si="39"/>
        <v>1.34E-2</v>
      </c>
      <c r="F75" s="20">
        <f t="shared" si="35"/>
        <v>6.4000000000000003E-3</v>
      </c>
      <c r="G75" s="20">
        <f t="shared" si="36"/>
        <v>1.47E-2</v>
      </c>
      <c r="I75">
        <v>8</v>
      </c>
      <c r="J75" s="20" cm="1">
        <f t="array" ref="J75">IF(ISNA($D20),$D20,INDEX(Data!$CZ$3:$DN$38,MATCH($B$1&amp;$A20,Data!$A$3:$A$38&amp;Data!$B$3:$B$38,0),J$81))</f>
        <v>6.7000000000000002E-3</v>
      </c>
      <c r="K75" s="20" cm="1">
        <f t="array" ref="K75">IF(ISNA($D20),$D20,INDEX(Data!$CZ$3:$DN$38,MATCH($B$1&amp;$A20,Data!$A$3:$A$38&amp;Data!$B$3:$B$38,0),K$81))</f>
        <v>1.8E-3</v>
      </c>
      <c r="L75" s="20" cm="1">
        <f t="array" ref="L75">IF(ISNA($D20),$D20,INDEX(Data!$CZ$3:$DN$38,MATCH($B$1&amp;$A20,Data!$A$3:$A$38&amp;Data!$B$3:$B$38,0),L$81))</f>
        <v>5.1000000000000004E-3</v>
      </c>
      <c r="M75" s="20" cm="1">
        <f t="array" ref="M75">IF(ISNA($D20),$D20,INDEX(Data!$CZ$3:$DN$38,MATCH($B$1&amp;$A20,Data!$A$3:$A$38&amp;Data!$B$3:$B$38,0),M$81))</f>
        <v>1.47E-2</v>
      </c>
      <c r="N75" s="20" cm="1">
        <f t="array" ref="N75">IF(ISNA($D20),$D20,INDEX(Data!$CZ$3:$DN$38,MATCH($B$1&amp;$A20,Data!$A$3:$A$38&amp;Data!$B$3:$B$38,0),N$81))</f>
        <v>6.4000000000000003E-3</v>
      </c>
      <c r="O75" s="20" cm="1">
        <f t="array" ref="O75">IF(ISNA($D20),$D20,INDEX(Data!$CZ$3:$DN$38,MATCH($B$1&amp;$A20,Data!$A$3:$A$38&amp;Data!$B$3:$B$38,0),O$81))</f>
        <v>1.34E-2</v>
      </c>
      <c r="P75" s="20" cm="1">
        <f t="array" ref="P75">IF(ISNA($D20),$D20,INDEX(Data!$CZ$3:$DN$38,MATCH($B$1&amp;$A20,Data!$A$3:$A$38&amp;Data!$B$3:$B$38,0),P$81))</f>
        <v>3.0000000000000001E-3</v>
      </c>
      <c r="Q75" s="20" cm="1">
        <f t="array" ref="Q75">IF(ISNA($D20),$D20,INDEX(Data!$CZ$3:$DN$38,MATCH($B$1&amp;$A20,Data!$A$3:$A$38&amp;Data!$B$3:$B$38,0),Q$81))</f>
        <v>1.21E-2</v>
      </c>
      <c r="R75" s="20" cm="1">
        <f t="array" ref="R75">IF(ISNA($D20),$D20,INDEX(Data!$CZ$3:$DN$38,MATCH($B$1&amp;$A20,Data!$A$3:$A$38&amp;Data!$B$3:$B$38,0),R$81))</f>
        <v>1.43E-2</v>
      </c>
      <c r="S75" s="20" cm="1">
        <f t="array" ref="S75">IF(ISNA($D20),$D20,INDEX(Data!$CZ$3:$DN$38,MATCH($B$1&amp;$A20,Data!$A$3:$A$38&amp;Data!$B$3:$B$38,0),S$81))</f>
        <v>7.0000000000000001E-3</v>
      </c>
      <c r="T75" s="20" cm="1">
        <f t="array" ref="T75">IF(ISNA($D20),$D20,INDEX(Data!$CZ$3:$DN$38,MATCH($B$1&amp;$A20,Data!$A$3:$A$38&amp;Data!$B$3:$B$38,0),T$81))</f>
        <v>1.7899999999999999E-2</v>
      </c>
      <c r="U75" s="20" cm="1">
        <f t="array" ref="U75">IF(ISNA($D20),$D20,INDEX(Data!$CZ$3:$DN$38,MATCH($B$1&amp;$A20,Data!$A$3:$A$38&amp;Data!$B$3:$B$38,0),U$81))</f>
        <v>1.9400000000000001E-2</v>
      </c>
      <c r="V75" s="20" cm="1">
        <f t="array" ref="V75">IF(ISNA($D20),$D20,INDEX(Data!$CZ$3:$DN$38,MATCH($B$1&amp;$A20,Data!$A$3:$A$38&amp;Data!$B$3:$B$38,0),V$81))</f>
        <v>6.6E-3</v>
      </c>
      <c r="W75" s="20" cm="1">
        <f t="array" ref="W75">IF(ISNA($D20),$D20,INDEX(Data!$CZ$3:$DN$38,MATCH($B$1&amp;$A20,Data!$A$3:$A$38&amp;Data!$B$3:$B$38,0),W$81))</f>
        <v>1.9E-2</v>
      </c>
      <c r="X75" s="20" cm="1">
        <f t="array" ref="X75">IF(ISNA($D20),$D20,INDEX(Data!$CZ$3:$DN$38,MATCH($B$1&amp;$A20,Data!$A$3:$A$38&amp;Data!$B$3:$B$38,0),X$81))</f>
        <v>2.0400000000000001E-2</v>
      </c>
    </row>
    <row r="76" spans="1:24" x14ac:dyDescent="0.3">
      <c r="B76">
        <v>0.9</v>
      </c>
      <c r="C76" s="20">
        <f>C68</f>
        <v>6.7000000000000002E-3</v>
      </c>
      <c r="D76" s="20">
        <f t="shared" ref="D76:E76" si="40">D68</f>
        <v>1.8E-3</v>
      </c>
      <c r="E76" s="20">
        <f t="shared" si="40"/>
        <v>5.1000000000000004E-3</v>
      </c>
      <c r="F76" s="20">
        <f t="shared" si="35"/>
        <v>1.8E-3</v>
      </c>
      <c r="G76" s="20">
        <f t="shared" si="36"/>
        <v>6.7000000000000002E-3</v>
      </c>
      <c r="I76">
        <v>9</v>
      </c>
      <c r="J76" s="20" t="e" cm="1">
        <f t="array" ref="J76">IF(ISNA($D21),$D21,INDEX(Data!$CZ$3:$DN$38,MATCH($B$1&amp;$A21,Data!$A$3:$A$38&amp;Data!$B$3:$B$38,0),J$81))</f>
        <v>#N/A</v>
      </c>
      <c r="K76" s="20" t="e" cm="1">
        <f t="array" ref="K76">IF(ISNA($D21),$D21,INDEX(Data!$CZ$3:$DN$38,MATCH($B$1&amp;$A21,Data!$A$3:$A$38&amp;Data!$B$3:$B$38,0),K$81))</f>
        <v>#N/A</v>
      </c>
      <c r="L76" s="20" t="e" cm="1">
        <f t="array" ref="L76">IF(ISNA($D21),$D21,INDEX(Data!$CZ$3:$DN$38,MATCH($B$1&amp;$A21,Data!$A$3:$A$38&amp;Data!$B$3:$B$38,0),L$81))</f>
        <v>#N/A</v>
      </c>
      <c r="M76" s="20" t="e" cm="1">
        <f t="array" ref="M76">IF(ISNA($D21),$D21,INDEX(Data!$CZ$3:$DN$38,MATCH($B$1&amp;$A21,Data!$A$3:$A$38&amp;Data!$B$3:$B$38,0),M$81))</f>
        <v>#N/A</v>
      </c>
      <c r="N76" s="20" t="e" cm="1">
        <f t="array" ref="N76">IF(ISNA($D21),$D21,INDEX(Data!$CZ$3:$DN$38,MATCH($B$1&amp;$A21,Data!$A$3:$A$38&amp;Data!$B$3:$B$38,0),N$81))</f>
        <v>#N/A</v>
      </c>
      <c r="O76" s="20" t="e" cm="1">
        <f t="array" ref="O76">IF(ISNA($D21),$D21,INDEX(Data!$CZ$3:$DN$38,MATCH($B$1&amp;$A21,Data!$A$3:$A$38&amp;Data!$B$3:$B$38,0),O$81))</f>
        <v>#N/A</v>
      </c>
      <c r="P76" s="20" t="e" cm="1">
        <f t="array" ref="P76">IF(ISNA($D21),$D21,INDEX(Data!$CZ$3:$DN$38,MATCH($B$1&amp;$A21,Data!$A$3:$A$38&amp;Data!$B$3:$B$38,0),P$81))</f>
        <v>#N/A</v>
      </c>
      <c r="Q76" s="20" t="e" cm="1">
        <f t="array" ref="Q76">IF(ISNA($D21),$D21,INDEX(Data!$CZ$3:$DN$38,MATCH($B$1&amp;$A21,Data!$A$3:$A$38&amp;Data!$B$3:$B$38,0),Q$81))</f>
        <v>#N/A</v>
      </c>
      <c r="R76" s="20" t="e" cm="1">
        <f t="array" ref="R76">IF(ISNA($D21),$D21,INDEX(Data!$CZ$3:$DN$38,MATCH($B$1&amp;$A21,Data!$A$3:$A$38&amp;Data!$B$3:$B$38,0),R$81))</f>
        <v>#N/A</v>
      </c>
      <c r="S76" s="20" t="e" cm="1">
        <f t="array" ref="S76">IF(ISNA($D21),$D21,INDEX(Data!$CZ$3:$DN$38,MATCH($B$1&amp;$A21,Data!$A$3:$A$38&amp;Data!$B$3:$B$38,0),S$81))</f>
        <v>#N/A</v>
      </c>
      <c r="T76" s="20" t="e" cm="1">
        <f t="array" ref="T76">IF(ISNA($D21),$D21,INDEX(Data!$CZ$3:$DN$38,MATCH($B$1&amp;$A21,Data!$A$3:$A$38&amp;Data!$B$3:$B$38,0),T$81))</f>
        <v>#N/A</v>
      </c>
      <c r="U76" s="20" t="e" cm="1">
        <f t="array" ref="U76">IF(ISNA($D21),$D21,INDEX(Data!$CZ$3:$DN$38,MATCH($B$1&amp;$A21,Data!$A$3:$A$38&amp;Data!$B$3:$B$38,0),U$81))</f>
        <v>#N/A</v>
      </c>
      <c r="V76" s="20" t="e" cm="1">
        <f t="array" ref="V76">IF(ISNA($D21),$D21,INDEX(Data!$CZ$3:$DN$38,MATCH($B$1&amp;$A21,Data!$A$3:$A$38&amp;Data!$B$3:$B$38,0),V$81))</f>
        <v>#N/A</v>
      </c>
      <c r="W76" s="20" t="e" cm="1">
        <f t="array" ref="W76">IF(ISNA($D21),$D21,INDEX(Data!$CZ$3:$DN$38,MATCH($B$1&amp;$A21,Data!$A$3:$A$38&amp;Data!$B$3:$B$38,0),W$81))</f>
        <v>#N/A</v>
      </c>
      <c r="X76" s="20" t="e" cm="1">
        <f t="array" ref="X76">IF(ISNA($D21),$D21,INDEX(Data!$CZ$3:$DN$38,MATCH($B$1&amp;$A21,Data!$A$3:$A$38&amp;Data!$B$3:$B$38,0),X$81))</f>
        <v>#N/A</v>
      </c>
    </row>
    <row r="77" spans="1:24" x14ac:dyDescent="0.3">
      <c r="I77">
        <v>10</v>
      </c>
      <c r="J77" s="20" t="e" cm="1">
        <f t="array" ref="J77">IF(ISNA($D22),$D22,INDEX(Data!$CZ$3:$DN$38,MATCH($B$1&amp;$A22,Data!$A$3:$A$38&amp;Data!$B$3:$B$38,0),J$81))</f>
        <v>#N/A</v>
      </c>
      <c r="K77" s="20" t="e" cm="1">
        <f t="array" ref="K77">IF(ISNA($D22),$D22,INDEX(Data!$CZ$3:$DN$38,MATCH($B$1&amp;$A22,Data!$A$3:$A$38&amp;Data!$B$3:$B$38,0),K$81))</f>
        <v>#N/A</v>
      </c>
      <c r="L77" s="20" t="e" cm="1">
        <f t="array" ref="L77">IF(ISNA($D22),$D22,INDEX(Data!$CZ$3:$DN$38,MATCH($B$1&amp;$A22,Data!$A$3:$A$38&amp;Data!$B$3:$B$38,0),L$81))</f>
        <v>#N/A</v>
      </c>
      <c r="M77" s="20" t="e" cm="1">
        <f t="array" ref="M77">IF(ISNA($D22),$D22,INDEX(Data!$CZ$3:$DN$38,MATCH($B$1&amp;$A22,Data!$A$3:$A$38&amp;Data!$B$3:$B$38,0),M$81))</f>
        <v>#N/A</v>
      </c>
      <c r="N77" s="20" t="e" cm="1">
        <f t="array" ref="N77">IF(ISNA($D22),$D22,INDEX(Data!$CZ$3:$DN$38,MATCH($B$1&amp;$A22,Data!$A$3:$A$38&amp;Data!$B$3:$B$38,0),N$81))</f>
        <v>#N/A</v>
      </c>
      <c r="O77" s="20" t="e" cm="1">
        <f t="array" ref="O77">IF(ISNA($D22),$D22,INDEX(Data!$CZ$3:$DN$38,MATCH($B$1&amp;$A22,Data!$A$3:$A$38&amp;Data!$B$3:$B$38,0),O$81))</f>
        <v>#N/A</v>
      </c>
      <c r="P77" s="20" t="e" cm="1">
        <f t="array" ref="P77">IF(ISNA($D22),$D22,INDEX(Data!$CZ$3:$DN$38,MATCH($B$1&amp;$A22,Data!$A$3:$A$38&amp;Data!$B$3:$B$38,0),P$81))</f>
        <v>#N/A</v>
      </c>
      <c r="Q77" s="20" t="e" cm="1">
        <f t="array" ref="Q77">IF(ISNA($D22),$D22,INDEX(Data!$CZ$3:$DN$38,MATCH($B$1&amp;$A22,Data!$A$3:$A$38&amp;Data!$B$3:$B$38,0),Q$81))</f>
        <v>#N/A</v>
      </c>
      <c r="R77" s="20" t="e" cm="1">
        <f t="array" ref="R77">IF(ISNA($D22),$D22,INDEX(Data!$CZ$3:$DN$38,MATCH($B$1&amp;$A22,Data!$A$3:$A$38&amp;Data!$B$3:$B$38,0),R$81))</f>
        <v>#N/A</v>
      </c>
      <c r="S77" s="20" t="e" cm="1">
        <f t="array" ref="S77">IF(ISNA($D22),$D22,INDEX(Data!$CZ$3:$DN$38,MATCH($B$1&amp;$A22,Data!$A$3:$A$38&amp;Data!$B$3:$B$38,0),S$81))</f>
        <v>#N/A</v>
      </c>
      <c r="T77" s="20" t="e" cm="1">
        <f t="array" ref="T77">IF(ISNA($D22),$D22,INDEX(Data!$CZ$3:$DN$38,MATCH($B$1&amp;$A22,Data!$A$3:$A$38&amp;Data!$B$3:$B$38,0),T$81))</f>
        <v>#N/A</v>
      </c>
      <c r="U77" s="20" t="e" cm="1">
        <f t="array" ref="U77">IF(ISNA($D22),$D22,INDEX(Data!$CZ$3:$DN$38,MATCH($B$1&amp;$A22,Data!$A$3:$A$38&amp;Data!$B$3:$B$38,0),U$81))</f>
        <v>#N/A</v>
      </c>
      <c r="V77" s="20" t="e" cm="1">
        <f t="array" ref="V77">IF(ISNA($D22),$D22,INDEX(Data!$CZ$3:$DN$38,MATCH($B$1&amp;$A22,Data!$A$3:$A$38&amp;Data!$B$3:$B$38,0),V$81))</f>
        <v>#N/A</v>
      </c>
      <c r="W77" s="20" t="e" cm="1">
        <f t="array" ref="W77">IF(ISNA($D22),$D22,INDEX(Data!$CZ$3:$DN$38,MATCH($B$1&amp;$A22,Data!$A$3:$A$38&amp;Data!$B$3:$B$38,0),W$81))</f>
        <v>#N/A</v>
      </c>
      <c r="X77" s="20" t="e" cm="1">
        <f t="array" ref="X77">IF(ISNA($D22),$D22,INDEX(Data!$CZ$3:$DN$38,MATCH($B$1&amp;$A22,Data!$A$3:$A$38&amp;Data!$B$3:$B$38,0),X$81))</f>
        <v>#N/A</v>
      </c>
    </row>
    <row r="78" spans="1:24" x14ac:dyDescent="0.3">
      <c r="I78">
        <v>11</v>
      </c>
      <c r="J78" s="20" t="e" cm="1">
        <f t="array" ref="J78">IF(ISNA($D23),$D23,INDEX(Data!$CZ$3:$DN$38,MATCH($B$1&amp;$A23,Data!$A$3:$A$38&amp;Data!$B$3:$B$38,0),J$81))</f>
        <v>#N/A</v>
      </c>
      <c r="K78" s="20" t="e" cm="1">
        <f t="array" ref="K78">IF(ISNA($D23),$D23,INDEX(Data!$CZ$3:$DN$38,MATCH($B$1&amp;$A23,Data!$A$3:$A$38&amp;Data!$B$3:$B$38,0),K$81))</f>
        <v>#N/A</v>
      </c>
      <c r="L78" s="20" t="e" cm="1">
        <f t="array" ref="L78">IF(ISNA($D23),$D23,INDEX(Data!$CZ$3:$DN$38,MATCH($B$1&amp;$A23,Data!$A$3:$A$38&amp;Data!$B$3:$B$38,0),L$81))</f>
        <v>#N/A</v>
      </c>
      <c r="M78" s="20" t="e" cm="1">
        <f t="array" ref="M78">IF(ISNA($D23),$D23,INDEX(Data!$CZ$3:$DN$38,MATCH($B$1&amp;$A23,Data!$A$3:$A$38&amp;Data!$B$3:$B$38,0),M$81))</f>
        <v>#N/A</v>
      </c>
      <c r="N78" s="20" t="e" cm="1">
        <f t="array" ref="N78">IF(ISNA($D23),$D23,INDEX(Data!$CZ$3:$DN$38,MATCH($B$1&amp;$A23,Data!$A$3:$A$38&amp;Data!$B$3:$B$38,0),N$81))</f>
        <v>#N/A</v>
      </c>
      <c r="O78" s="20" t="e" cm="1">
        <f t="array" ref="O78">IF(ISNA($D23),$D23,INDEX(Data!$CZ$3:$DN$38,MATCH($B$1&amp;$A23,Data!$A$3:$A$38&amp;Data!$B$3:$B$38,0),O$81))</f>
        <v>#N/A</v>
      </c>
      <c r="P78" s="20" t="e" cm="1">
        <f t="array" ref="P78">IF(ISNA($D23),$D23,INDEX(Data!$CZ$3:$DN$38,MATCH($B$1&amp;$A23,Data!$A$3:$A$38&amp;Data!$B$3:$B$38,0),P$81))</f>
        <v>#N/A</v>
      </c>
      <c r="Q78" s="20" t="e" cm="1">
        <f t="array" ref="Q78">IF(ISNA($D23),$D23,INDEX(Data!$CZ$3:$DN$38,MATCH($B$1&amp;$A23,Data!$A$3:$A$38&amp;Data!$B$3:$B$38,0),Q$81))</f>
        <v>#N/A</v>
      </c>
      <c r="R78" s="20" t="e" cm="1">
        <f t="array" ref="R78">IF(ISNA($D23),$D23,INDEX(Data!$CZ$3:$DN$38,MATCH($B$1&amp;$A23,Data!$A$3:$A$38&amp;Data!$B$3:$B$38,0),R$81))</f>
        <v>#N/A</v>
      </c>
      <c r="S78" s="20" t="e" cm="1">
        <f t="array" ref="S78">IF(ISNA($D23),$D23,INDEX(Data!$CZ$3:$DN$38,MATCH($B$1&amp;$A23,Data!$A$3:$A$38&amp;Data!$B$3:$B$38,0),S$81))</f>
        <v>#N/A</v>
      </c>
      <c r="T78" s="20" t="e" cm="1">
        <f t="array" ref="T78">IF(ISNA($D23),$D23,INDEX(Data!$CZ$3:$DN$38,MATCH($B$1&amp;$A23,Data!$A$3:$A$38&amp;Data!$B$3:$B$38,0),T$81))</f>
        <v>#N/A</v>
      </c>
      <c r="U78" s="20" t="e" cm="1">
        <f t="array" ref="U78">IF(ISNA($D23),$D23,INDEX(Data!$CZ$3:$DN$38,MATCH($B$1&amp;$A23,Data!$A$3:$A$38&amp;Data!$B$3:$B$38,0),U$81))</f>
        <v>#N/A</v>
      </c>
      <c r="V78" s="20" t="e" cm="1">
        <f t="array" ref="V78">IF(ISNA($D23),$D23,INDEX(Data!$CZ$3:$DN$38,MATCH($B$1&amp;$A23,Data!$A$3:$A$38&amp;Data!$B$3:$B$38,0),V$81))</f>
        <v>#N/A</v>
      </c>
      <c r="W78" s="20" t="e" cm="1">
        <f t="array" ref="W78">IF(ISNA($D23),$D23,INDEX(Data!$CZ$3:$DN$38,MATCH($B$1&amp;$A23,Data!$A$3:$A$38&amp;Data!$B$3:$B$38,0),W$81))</f>
        <v>#N/A</v>
      </c>
      <c r="X78" s="20" t="e" cm="1">
        <f t="array" ref="X78">IF(ISNA($D23),$D23,INDEX(Data!$CZ$3:$DN$38,MATCH($B$1&amp;$A23,Data!$A$3:$A$38&amp;Data!$B$3:$B$38,0),X$81))</f>
        <v>#N/A</v>
      </c>
    </row>
    <row r="79" spans="1:24" x14ac:dyDescent="0.3">
      <c r="I79">
        <v>12</v>
      </c>
      <c r="J79" s="20" t="e" cm="1">
        <f t="array" ref="J79">IF(ISNA($D24),$D24,INDEX(Data!$CZ$3:$DN$38,MATCH($B$1&amp;$A24,Data!$A$3:$A$38&amp;Data!$B$3:$B$38,0),J$81))</f>
        <v>#N/A</v>
      </c>
      <c r="K79" s="20" t="e" cm="1">
        <f t="array" ref="K79">IF(ISNA($D24),$D24,INDEX(Data!$CZ$3:$DN$38,MATCH($B$1&amp;$A24,Data!$A$3:$A$38&amp;Data!$B$3:$B$38,0),K$81))</f>
        <v>#N/A</v>
      </c>
      <c r="L79" s="20" t="e" cm="1">
        <f t="array" ref="L79">IF(ISNA($D24),$D24,INDEX(Data!$CZ$3:$DN$38,MATCH($B$1&amp;$A24,Data!$A$3:$A$38&amp;Data!$B$3:$B$38,0),L$81))</f>
        <v>#N/A</v>
      </c>
      <c r="M79" s="20" t="e" cm="1">
        <f t="array" ref="M79">IF(ISNA($D24),$D24,INDEX(Data!$CZ$3:$DN$38,MATCH($B$1&amp;$A24,Data!$A$3:$A$38&amp;Data!$B$3:$B$38,0),M$81))</f>
        <v>#N/A</v>
      </c>
      <c r="N79" s="20" t="e" cm="1">
        <f t="array" ref="N79">IF(ISNA($D24),$D24,INDEX(Data!$CZ$3:$DN$38,MATCH($B$1&amp;$A24,Data!$A$3:$A$38&amp;Data!$B$3:$B$38,0),N$81))</f>
        <v>#N/A</v>
      </c>
      <c r="O79" s="20" t="e" cm="1">
        <f t="array" ref="O79">IF(ISNA($D24),$D24,INDEX(Data!$CZ$3:$DN$38,MATCH($B$1&amp;$A24,Data!$A$3:$A$38&amp;Data!$B$3:$B$38,0),O$81))</f>
        <v>#N/A</v>
      </c>
      <c r="P79" s="20" t="e" cm="1">
        <f t="array" ref="P79">IF(ISNA($D24),$D24,INDEX(Data!$CZ$3:$DN$38,MATCH($B$1&amp;$A24,Data!$A$3:$A$38&amp;Data!$B$3:$B$38,0),P$81))</f>
        <v>#N/A</v>
      </c>
      <c r="Q79" s="20" t="e" cm="1">
        <f t="array" ref="Q79">IF(ISNA($D24),$D24,INDEX(Data!$CZ$3:$DN$38,MATCH($B$1&amp;$A24,Data!$A$3:$A$38&amp;Data!$B$3:$B$38,0),Q$81))</f>
        <v>#N/A</v>
      </c>
      <c r="R79" s="20" t="e" cm="1">
        <f t="array" ref="R79">IF(ISNA($D24),$D24,INDEX(Data!$CZ$3:$DN$38,MATCH($B$1&amp;$A24,Data!$A$3:$A$38&amp;Data!$B$3:$B$38,0),R$81))</f>
        <v>#N/A</v>
      </c>
      <c r="S79" s="20" t="e" cm="1">
        <f t="array" ref="S79">IF(ISNA($D24),$D24,INDEX(Data!$CZ$3:$DN$38,MATCH($B$1&amp;$A24,Data!$A$3:$A$38&amp;Data!$B$3:$B$38,0),S$81))</f>
        <v>#N/A</v>
      </c>
      <c r="T79" s="20" t="e" cm="1">
        <f t="array" ref="T79">IF(ISNA($D24),$D24,INDEX(Data!$CZ$3:$DN$38,MATCH($B$1&amp;$A24,Data!$A$3:$A$38&amp;Data!$B$3:$B$38,0),T$81))</f>
        <v>#N/A</v>
      </c>
      <c r="U79" s="20" t="e" cm="1">
        <f t="array" ref="U79">IF(ISNA($D24),$D24,INDEX(Data!$CZ$3:$DN$38,MATCH($B$1&amp;$A24,Data!$A$3:$A$38&amp;Data!$B$3:$B$38,0),U$81))</f>
        <v>#N/A</v>
      </c>
      <c r="V79" s="20" t="e" cm="1">
        <f t="array" ref="V79">IF(ISNA($D24),$D24,INDEX(Data!$CZ$3:$DN$38,MATCH($B$1&amp;$A24,Data!$A$3:$A$38&amp;Data!$B$3:$B$38,0),V$81))</f>
        <v>#N/A</v>
      </c>
      <c r="W79" s="20" t="e" cm="1">
        <f t="array" ref="W79">IF(ISNA($D24),$D24,INDEX(Data!$CZ$3:$DN$38,MATCH($B$1&amp;$A24,Data!$A$3:$A$38&amp;Data!$B$3:$B$38,0),W$81))</f>
        <v>#N/A</v>
      </c>
      <c r="X79" s="20" t="e" cm="1">
        <f t="array" ref="X79">IF(ISNA($D24),$D24,INDEX(Data!$CZ$3:$DN$38,MATCH($B$1&amp;$A24,Data!$A$3:$A$38&amp;Data!$B$3:$B$38,0),X$81))</f>
        <v>#N/A</v>
      </c>
    </row>
    <row r="80" spans="1:24" x14ac:dyDescent="0.3">
      <c r="J80" s="20">
        <f>AVERAGEIF(J68:J79,"&gt;0")</f>
        <v>6.7000000000000002E-3</v>
      </c>
      <c r="K80" s="20">
        <f t="shared" ref="K80:X80" si="41">AVERAGEIF(K68:K79,"&gt;0")</f>
        <v>1.8E-3</v>
      </c>
      <c r="L80" s="20">
        <f t="shared" si="41"/>
        <v>5.1000000000000004E-3</v>
      </c>
      <c r="M80" s="20">
        <f t="shared" si="41"/>
        <v>1.47E-2</v>
      </c>
      <c r="N80" s="20">
        <f t="shared" si="41"/>
        <v>6.4000000000000003E-3</v>
      </c>
      <c r="O80" s="20">
        <f t="shared" si="41"/>
        <v>1.34E-2</v>
      </c>
      <c r="P80" s="20">
        <f t="shared" si="41"/>
        <v>3.0000000000000001E-3</v>
      </c>
      <c r="Q80" s="20">
        <f t="shared" si="41"/>
        <v>1.21E-2</v>
      </c>
      <c r="R80" s="20">
        <f t="shared" si="41"/>
        <v>1.43E-2</v>
      </c>
      <c r="S80" s="20">
        <f t="shared" si="41"/>
        <v>7.0000000000000001E-3</v>
      </c>
      <c r="T80" s="20">
        <f t="shared" si="41"/>
        <v>1.7899999999999999E-2</v>
      </c>
      <c r="U80" s="20">
        <f t="shared" si="41"/>
        <v>1.9400000000000001E-2</v>
      </c>
      <c r="V80" s="20">
        <f t="shared" si="41"/>
        <v>6.6E-3</v>
      </c>
      <c r="W80" s="20">
        <f t="shared" si="41"/>
        <v>1.9E-2</v>
      </c>
      <c r="X80" s="20">
        <f t="shared" si="41"/>
        <v>2.0400000000000001E-2</v>
      </c>
    </row>
    <row r="81" spans="4:24" x14ac:dyDescent="0.3">
      <c r="D81" s="2"/>
      <c r="J81" s="2">
        <v>1</v>
      </c>
      <c r="K81" s="2">
        <v>2</v>
      </c>
      <c r="L81" s="2">
        <v>3</v>
      </c>
      <c r="M81" s="2">
        <v>4</v>
      </c>
      <c r="N81" s="2">
        <v>5</v>
      </c>
      <c r="O81" s="2">
        <v>6</v>
      </c>
      <c r="P81" s="2">
        <v>7</v>
      </c>
      <c r="Q81" s="2">
        <v>8</v>
      </c>
      <c r="R81" s="2">
        <v>9</v>
      </c>
      <c r="S81" s="2">
        <v>10</v>
      </c>
      <c r="T81" s="2">
        <v>11</v>
      </c>
      <c r="U81" s="2">
        <v>12</v>
      </c>
      <c r="V81" s="2">
        <v>13</v>
      </c>
      <c r="W81" s="2">
        <v>14</v>
      </c>
      <c r="X81" s="2">
        <v>15</v>
      </c>
    </row>
    <row r="82" spans="4:24" x14ac:dyDescent="0.3">
      <c r="J82" s="2"/>
      <c r="K82" s="2"/>
      <c r="L82" s="2"/>
      <c r="M82" s="2"/>
      <c r="N82" s="2"/>
      <c r="O82" s="2"/>
      <c r="P82" s="2"/>
      <c r="Q82" s="2"/>
      <c r="R82" s="2"/>
      <c r="S82" s="2"/>
      <c r="T82" s="2"/>
      <c r="U82" s="2"/>
      <c r="V82" s="2"/>
      <c r="W82" s="2"/>
      <c r="X82" s="2"/>
    </row>
    <row r="83" spans="4:24" x14ac:dyDescent="0.3">
      <c r="J83" s="2"/>
      <c r="K83" s="2"/>
      <c r="L83" s="2"/>
      <c r="M83" s="2"/>
      <c r="N83" s="2"/>
      <c r="O83" s="2"/>
      <c r="P83" s="2"/>
      <c r="Q83" s="2"/>
      <c r="R83" s="2"/>
      <c r="S83" s="2"/>
      <c r="T83" s="2"/>
      <c r="U83" s="2"/>
      <c r="V83" s="2"/>
      <c r="W83" s="2"/>
      <c r="X83" s="2"/>
    </row>
    <row r="86" spans="4:24" x14ac:dyDescent="0.3">
      <c r="J86" s="2"/>
      <c r="K86" s="2"/>
      <c r="L86" s="2"/>
      <c r="M86" s="2"/>
      <c r="N86" s="2"/>
      <c r="O86" s="2"/>
      <c r="P86" s="2"/>
      <c r="Q86" s="2"/>
      <c r="R86" s="2"/>
    </row>
  </sheetData>
  <mergeCells count="3">
    <mergeCell ref="AC12:AL12"/>
    <mergeCell ref="AM12:AV12"/>
    <mergeCell ref="AW12:BF12"/>
  </mergeCells>
  <phoneticPr fontId="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7069E-4B32-4C39-8032-45078550743C}">
  <sheetPr codeName="Sheet5"/>
  <dimension ref="A1:N5"/>
  <sheetViews>
    <sheetView workbookViewId="0">
      <selection activeCell="G32" sqref="G32"/>
    </sheetView>
  </sheetViews>
  <sheetFormatPr defaultRowHeight="14.4" x14ac:dyDescent="0.3"/>
  <cols>
    <col min="1" max="1" width="12.5546875" bestFit="1" customWidth="1"/>
    <col min="2" max="2" width="15.88671875" bestFit="1" customWidth="1"/>
    <col min="3" max="3" width="27" bestFit="1" customWidth="1"/>
    <col min="4" max="4" width="10.6640625" bestFit="1" customWidth="1"/>
    <col min="5" max="5" width="10.77734375" bestFit="1" customWidth="1"/>
    <col min="6" max="6" width="10.5546875" bestFit="1" customWidth="1"/>
    <col min="7" max="7" width="12.21875" bestFit="1" customWidth="1"/>
    <col min="8" max="8" width="12.33203125" bestFit="1" customWidth="1"/>
    <col min="9" max="9" width="10.88671875" bestFit="1" customWidth="1"/>
    <col min="10" max="10" width="10.6640625" bestFit="1" customWidth="1"/>
    <col min="11" max="11" width="11.5546875" bestFit="1" customWidth="1"/>
    <col min="12" max="12" width="10.6640625" bestFit="1" customWidth="1"/>
    <col min="13" max="13" width="11.6640625" bestFit="1" customWidth="1"/>
    <col min="14" max="14" width="12.109375" bestFit="1" customWidth="1"/>
    <col min="15" max="26" width="6" bestFit="1" customWidth="1"/>
    <col min="27" max="27" width="10.77734375" bestFit="1" customWidth="1"/>
  </cols>
  <sheetData>
    <row r="1" spans="1:14" x14ac:dyDescent="0.3">
      <c r="A1" s="10" t="s">
        <v>54</v>
      </c>
      <c r="B1" s="9">
        <v>2024</v>
      </c>
    </row>
    <row r="3" spans="1:14" x14ac:dyDescent="0.3">
      <c r="A3" s="10" t="s">
        <v>43</v>
      </c>
      <c r="B3" t="s">
        <v>64</v>
      </c>
      <c r="C3" t="s">
        <v>66</v>
      </c>
      <c r="D3" t="s">
        <v>67</v>
      </c>
      <c r="E3" t="s">
        <v>68</v>
      </c>
      <c r="F3" t="s">
        <v>69</v>
      </c>
      <c r="G3" t="s">
        <v>70</v>
      </c>
      <c r="H3" t="s">
        <v>71</v>
      </c>
      <c r="I3" t="s">
        <v>72</v>
      </c>
      <c r="J3" t="s">
        <v>73</v>
      </c>
      <c r="K3" t="s">
        <v>74</v>
      </c>
      <c r="L3" t="s">
        <v>75</v>
      </c>
      <c r="M3" t="s">
        <v>76</v>
      </c>
      <c r="N3" t="s">
        <v>77</v>
      </c>
    </row>
    <row r="4" spans="1:14" x14ac:dyDescent="0.3">
      <c r="A4" s="9">
        <v>8</v>
      </c>
      <c r="B4" s="26">
        <v>95000</v>
      </c>
      <c r="C4" s="18">
        <v>0.28999999999999998</v>
      </c>
      <c r="D4" s="26">
        <v>1822490</v>
      </c>
      <c r="E4" s="26">
        <v>3914386</v>
      </c>
      <c r="F4" s="26">
        <v>1746021</v>
      </c>
      <c r="G4" s="26">
        <v>1311088</v>
      </c>
      <c r="H4" s="26">
        <v>1674949</v>
      </c>
      <c r="I4" s="26">
        <v>438734</v>
      </c>
      <c r="J4" s="26">
        <v>3966117</v>
      </c>
      <c r="K4" s="26">
        <v>793035</v>
      </c>
      <c r="L4" s="26">
        <v>2131480</v>
      </c>
      <c r="M4" s="26">
        <v>3456189</v>
      </c>
      <c r="N4" s="26">
        <v>3998443</v>
      </c>
    </row>
    <row r="5" spans="1:14" x14ac:dyDescent="0.3">
      <c r="A5" s="9" t="s">
        <v>44</v>
      </c>
      <c r="B5" s="26">
        <v>95000</v>
      </c>
      <c r="C5" s="18">
        <v>0.28999999999999998</v>
      </c>
      <c r="D5" s="26">
        <v>1822490</v>
      </c>
      <c r="E5" s="26">
        <v>3914386</v>
      </c>
      <c r="F5" s="26">
        <v>1746021</v>
      </c>
      <c r="G5" s="26">
        <v>1311088</v>
      </c>
      <c r="H5" s="26">
        <v>1674949</v>
      </c>
      <c r="I5" s="26">
        <v>438734</v>
      </c>
      <c r="J5" s="26">
        <v>3966117</v>
      </c>
      <c r="K5" s="26">
        <v>793035</v>
      </c>
      <c r="L5" s="26">
        <v>2131480</v>
      </c>
      <c r="M5" s="26">
        <v>3456189</v>
      </c>
      <c r="N5" s="26">
        <v>3998443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EB317-B075-42F0-9700-C7489E171DA8}">
  <sheetPr codeName="Sheet4"/>
  <dimension ref="A1:DP38"/>
  <sheetViews>
    <sheetView topLeftCell="CX1" workbookViewId="0">
      <selection activeCell="DR12" sqref="DR12"/>
    </sheetView>
  </sheetViews>
  <sheetFormatPr defaultRowHeight="14.4" x14ac:dyDescent="0.3"/>
  <cols>
    <col min="1" max="1" width="7.21875" style="2" customWidth="1"/>
    <col min="2" max="3" width="7.5546875" style="2" customWidth="1"/>
    <col min="4" max="4" width="9.33203125" bestFit="1" customWidth="1"/>
    <col min="16" max="16" width="11.109375" customWidth="1"/>
    <col min="17" max="17" width="9.21875" bestFit="1" customWidth="1"/>
    <col min="19" max="19" width="10" customWidth="1"/>
    <col min="21" max="21" width="12.77734375" customWidth="1"/>
    <col min="62" max="82" width="8.88671875" style="2"/>
  </cols>
  <sheetData>
    <row r="1" spans="1:120" ht="14.4" customHeight="1" x14ac:dyDescent="0.3">
      <c r="D1" s="25" t="s">
        <v>56</v>
      </c>
      <c r="E1" s="25"/>
      <c r="F1" s="25"/>
      <c r="G1" s="25"/>
      <c r="H1" s="25"/>
      <c r="I1" s="25" t="s">
        <v>57</v>
      </c>
      <c r="J1" s="25"/>
      <c r="K1" s="25"/>
      <c r="L1" s="25" t="s">
        <v>58</v>
      </c>
      <c r="M1" s="25"/>
      <c r="N1" s="25"/>
      <c r="O1" s="25"/>
      <c r="Q1" s="25" t="s">
        <v>46</v>
      </c>
      <c r="R1" s="25"/>
      <c r="S1" s="25" t="s">
        <v>39</v>
      </c>
      <c r="T1" s="25"/>
      <c r="U1" s="25"/>
      <c r="V1" s="25" t="s">
        <v>59</v>
      </c>
      <c r="W1" s="25"/>
      <c r="X1" s="25"/>
      <c r="Y1" s="25"/>
      <c r="Z1" s="25"/>
      <c r="AA1" s="25"/>
      <c r="AB1" s="25"/>
      <c r="AC1" s="25"/>
      <c r="AD1" s="25"/>
      <c r="AE1" s="25"/>
      <c r="AF1" s="25" t="s">
        <v>60</v>
      </c>
      <c r="AG1" s="25"/>
      <c r="AH1" s="25"/>
      <c r="AI1" s="25"/>
      <c r="AJ1" s="25"/>
      <c r="AK1" s="25"/>
      <c r="AL1" s="25"/>
      <c r="AM1" s="25"/>
      <c r="AN1" s="25"/>
      <c r="AO1" s="25"/>
      <c r="AP1" s="25" t="s">
        <v>62</v>
      </c>
      <c r="AQ1" s="25"/>
      <c r="AR1" s="25"/>
      <c r="AS1" s="25"/>
      <c r="AT1" s="25"/>
      <c r="AU1" s="25"/>
      <c r="AV1" s="25"/>
      <c r="AW1" s="25"/>
      <c r="AX1" s="25"/>
      <c r="AY1" s="25"/>
      <c r="AZ1" s="25" t="s">
        <v>49</v>
      </c>
      <c r="BA1" s="25"/>
      <c r="BB1" s="25"/>
      <c r="BC1" s="25"/>
      <c r="BD1" s="25"/>
      <c r="BE1" s="25"/>
      <c r="BF1" s="25"/>
      <c r="BG1" s="25"/>
      <c r="BH1" s="25"/>
      <c r="BI1" s="25"/>
      <c r="BJ1" s="25" t="s">
        <v>50</v>
      </c>
      <c r="BK1" s="25"/>
      <c r="BL1" s="25"/>
      <c r="BM1" s="25"/>
      <c r="BN1" s="25"/>
      <c r="BO1" s="25"/>
      <c r="BP1" s="25"/>
      <c r="BQ1" s="25"/>
      <c r="BR1" s="25"/>
      <c r="BS1" s="25"/>
      <c r="BT1" s="25"/>
      <c r="BU1" s="25"/>
      <c r="BV1" s="25"/>
      <c r="BW1" s="25"/>
      <c r="BX1" s="25"/>
      <c r="BY1" s="25"/>
      <c r="BZ1" s="25"/>
      <c r="CA1" s="25"/>
      <c r="CB1" s="25"/>
      <c r="CC1" s="25"/>
      <c r="CD1" s="25"/>
      <c r="CE1" s="25" t="s">
        <v>63</v>
      </c>
      <c r="CF1" s="25"/>
      <c r="CG1" s="25"/>
      <c r="CH1" s="25"/>
      <c r="CI1" s="25"/>
      <c r="CJ1" s="25"/>
      <c r="CK1" s="25"/>
      <c r="CL1" s="25"/>
      <c r="CM1" s="25"/>
      <c r="CN1" s="25"/>
      <c r="CO1" s="25"/>
      <c r="CP1" s="25"/>
      <c r="CQ1" s="25"/>
      <c r="CR1" s="25"/>
      <c r="CS1" s="25"/>
      <c r="CT1" s="25"/>
      <c r="CU1" s="25"/>
      <c r="CV1" s="25"/>
      <c r="CW1" s="25"/>
      <c r="CX1" s="25"/>
      <c r="CY1" s="25"/>
      <c r="CZ1" s="25" t="s">
        <v>51</v>
      </c>
      <c r="DA1" s="25"/>
      <c r="DB1" s="25"/>
      <c r="DC1" s="25"/>
      <c r="DD1" s="25"/>
      <c r="DE1" s="25"/>
      <c r="DF1" s="25"/>
      <c r="DG1" s="25"/>
      <c r="DH1" s="25"/>
      <c r="DI1" s="25"/>
      <c r="DJ1" s="25"/>
      <c r="DK1" s="25"/>
      <c r="DL1" s="25"/>
      <c r="DM1" s="25"/>
      <c r="DN1" s="25"/>
    </row>
    <row r="2" spans="1:120" ht="18" customHeight="1" x14ac:dyDescent="0.3">
      <c r="A2" s="13" t="s">
        <v>54</v>
      </c>
      <c r="B2" s="13" t="s">
        <v>25</v>
      </c>
      <c r="C2" s="15" t="s">
        <v>55</v>
      </c>
      <c r="D2" s="3" t="s">
        <v>12</v>
      </c>
      <c r="E2" s="3" t="s">
        <v>1</v>
      </c>
      <c r="F2" s="3" t="s">
        <v>2</v>
      </c>
      <c r="G2" s="3" t="s">
        <v>3</v>
      </c>
      <c r="H2" s="3" t="s">
        <v>5</v>
      </c>
      <c r="I2" s="3" t="s">
        <v>4</v>
      </c>
      <c r="J2" s="3" t="s">
        <v>8</v>
      </c>
      <c r="K2" s="3" t="s">
        <v>7</v>
      </c>
      <c r="L2" s="3" t="s">
        <v>9</v>
      </c>
      <c r="M2" s="3" t="s">
        <v>10</v>
      </c>
      <c r="N2" s="3" t="s">
        <v>7</v>
      </c>
      <c r="O2" s="3" t="s">
        <v>11</v>
      </c>
      <c r="P2" s="14" t="s">
        <v>29</v>
      </c>
      <c r="Q2" s="3" t="s">
        <v>61</v>
      </c>
      <c r="R2" s="3" t="s">
        <v>42</v>
      </c>
      <c r="S2" s="3" t="s">
        <v>30</v>
      </c>
      <c r="T2" s="3" t="s">
        <v>31</v>
      </c>
      <c r="U2" s="3" t="s">
        <v>32</v>
      </c>
      <c r="V2" s="3">
        <v>1</v>
      </c>
      <c r="W2" s="3">
        <v>2</v>
      </c>
      <c r="X2" s="3">
        <v>3</v>
      </c>
      <c r="Y2" s="3">
        <v>4</v>
      </c>
      <c r="Z2" s="3">
        <v>5</v>
      </c>
      <c r="AA2" s="3">
        <v>6</v>
      </c>
      <c r="AB2" s="3">
        <v>7</v>
      </c>
      <c r="AC2" s="3">
        <v>8</v>
      </c>
      <c r="AD2" s="3">
        <v>9</v>
      </c>
      <c r="AE2" s="3">
        <v>10</v>
      </c>
      <c r="AF2" s="3">
        <v>1</v>
      </c>
      <c r="AG2" s="3">
        <v>2</v>
      </c>
      <c r="AH2" s="3">
        <v>3</v>
      </c>
      <c r="AI2" s="3">
        <v>4</v>
      </c>
      <c r="AJ2" s="3">
        <v>5</v>
      </c>
      <c r="AK2" s="3">
        <v>6</v>
      </c>
      <c r="AL2" s="3">
        <v>7</v>
      </c>
      <c r="AM2" s="3">
        <v>8</v>
      </c>
      <c r="AN2" s="3">
        <v>9</v>
      </c>
      <c r="AO2" s="3">
        <v>10</v>
      </c>
      <c r="AP2" s="3">
        <v>1</v>
      </c>
      <c r="AQ2" s="3">
        <v>2</v>
      </c>
      <c r="AR2" s="3">
        <v>3</v>
      </c>
      <c r="AS2" s="3">
        <v>4</v>
      </c>
      <c r="AT2" s="3">
        <v>5</v>
      </c>
      <c r="AU2" s="3">
        <v>6</v>
      </c>
      <c r="AV2" s="3">
        <v>7</v>
      </c>
      <c r="AW2" s="3">
        <v>8</v>
      </c>
      <c r="AX2" s="3">
        <v>9</v>
      </c>
      <c r="AY2" s="3">
        <v>10</v>
      </c>
      <c r="AZ2" s="3">
        <v>1</v>
      </c>
      <c r="BA2" s="3">
        <v>2</v>
      </c>
      <c r="BB2" s="3">
        <v>3</v>
      </c>
      <c r="BC2" s="3">
        <v>4</v>
      </c>
      <c r="BD2" s="3">
        <v>5</v>
      </c>
      <c r="BE2" s="3">
        <v>6</v>
      </c>
      <c r="BF2" s="3">
        <v>7</v>
      </c>
      <c r="BG2" s="3">
        <v>8</v>
      </c>
      <c r="BH2" s="3">
        <v>9</v>
      </c>
      <c r="BI2" s="3">
        <v>10</v>
      </c>
      <c r="BJ2" s="3">
        <v>1</v>
      </c>
      <c r="BK2" s="3">
        <v>2</v>
      </c>
      <c r="BL2" s="3">
        <v>3</v>
      </c>
      <c r="BM2" s="3">
        <v>4</v>
      </c>
      <c r="BN2" s="3">
        <v>5</v>
      </c>
      <c r="BO2" s="3">
        <v>6</v>
      </c>
      <c r="BP2" s="3">
        <v>7</v>
      </c>
      <c r="BQ2" s="3">
        <v>8</v>
      </c>
      <c r="BR2" s="3">
        <v>9</v>
      </c>
      <c r="BS2" s="3">
        <v>10</v>
      </c>
      <c r="BT2" s="3">
        <v>11</v>
      </c>
      <c r="BU2" s="3">
        <v>12</v>
      </c>
      <c r="BV2" s="3">
        <v>13</v>
      </c>
      <c r="BW2" s="3">
        <v>14</v>
      </c>
      <c r="BX2" s="3">
        <v>15</v>
      </c>
      <c r="BY2" s="3">
        <v>16</v>
      </c>
      <c r="BZ2" s="3">
        <v>17</v>
      </c>
      <c r="CA2" s="3">
        <v>18</v>
      </c>
      <c r="CB2" s="3">
        <v>19</v>
      </c>
      <c r="CC2" s="3">
        <v>20</v>
      </c>
      <c r="CD2" s="3">
        <v>21</v>
      </c>
      <c r="CE2" s="3">
        <v>1</v>
      </c>
      <c r="CF2" s="3">
        <v>2</v>
      </c>
      <c r="CG2" s="3">
        <v>3</v>
      </c>
      <c r="CH2" s="3">
        <v>4</v>
      </c>
      <c r="CI2" s="3">
        <v>5</v>
      </c>
      <c r="CJ2" s="3">
        <v>6</v>
      </c>
      <c r="CK2" s="3">
        <v>7</v>
      </c>
      <c r="CL2" s="3">
        <v>8</v>
      </c>
      <c r="CM2" s="3">
        <v>9</v>
      </c>
      <c r="CN2" s="3">
        <v>10</v>
      </c>
      <c r="CO2" s="3">
        <v>11</v>
      </c>
      <c r="CP2" s="3">
        <v>12</v>
      </c>
      <c r="CQ2" s="3">
        <v>13</v>
      </c>
      <c r="CR2" s="3">
        <v>14</v>
      </c>
      <c r="CS2" s="3">
        <v>15</v>
      </c>
      <c r="CT2" s="3">
        <v>16</v>
      </c>
      <c r="CU2" s="3">
        <v>17</v>
      </c>
      <c r="CV2" s="3">
        <v>18</v>
      </c>
      <c r="CW2" s="3">
        <v>19</v>
      </c>
      <c r="CX2" s="3">
        <v>20</v>
      </c>
      <c r="CY2" s="3">
        <v>21</v>
      </c>
      <c r="CZ2" s="3">
        <v>0.1</v>
      </c>
      <c r="DA2" s="3">
        <v>0.1</v>
      </c>
      <c r="DB2" s="3">
        <v>0.1</v>
      </c>
      <c r="DC2" s="3">
        <v>0.2</v>
      </c>
      <c r="DD2" s="3">
        <v>0.2</v>
      </c>
      <c r="DE2" s="3">
        <v>0.2</v>
      </c>
      <c r="DF2" s="3">
        <v>0.3</v>
      </c>
      <c r="DG2" s="3">
        <v>0.3</v>
      </c>
      <c r="DH2" s="3">
        <v>0.3</v>
      </c>
      <c r="DI2" s="3">
        <v>0.4</v>
      </c>
      <c r="DJ2" s="3">
        <v>0.4</v>
      </c>
      <c r="DK2" s="3">
        <v>0.4</v>
      </c>
      <c r="DL2" s="3">
        <v>0.5</v>
      </c>
      <c r="DM2" s="3">
        <v>0.5</v>
      </c>
      <c r="DN2" s="3">
        <v>0.5</v>
      </c>
      <c r="DO2" s="14" t="s">
        <v>47</v>
      </c>
    </row>
    <row r="3" spans="1:120" x14ac:dyDescent="0.3">
      <c r="A3" s="2">
        <v>2023</v>
      </c>
      <c r="B3" s="2">
        <v>1</v>
      </c>
      <c r="C3" s="2" t="s">
        <v>14</v>
      </c>
      <c r="D3" s="2">
        <v>40000</v>
      </c>
      <c r="E3" s="2">
        <v>797902</v>
      </c>
      <c r="F3" s="2">
        <v>551147</v>
      </c>
      <c r="G3" s="2">
        <v>572728</v>
      </c>
      <c r="H3" s="2">
        <v>154804</v>
      </c>
      <c r="I3" s="2">
        <v>119041</v>
      </c>
      <c r="J3" s="2">
        <v>780194</v>
      </c>
      <c r="K3" s="2">
        <v>378744</v>
      </c>
      <c r="L3" s="2">
        <v>112296</v>
      </c>
      <c r="M3" s="2">
        <v>2755599</v>
      </c>
      <c r="N3" s="2">
        <v>932642</v>
      </c>
      <c r="O3" s="2">
        <v>3144375</v>
      </c>
      <c r="P3" s="8">
        <v>0.1</v>
      </c>
      <c r="Q3" s="2">
        <v>50</v>
      </c>
      <c r="R3" s="2">
        <v>40</v>
      </c>
      <c r="S3" s="2">
        <v>55</v>
      </c>
      <c r="T3" s="2">
        <v>20</v>
      </c>
      <c r="U3" s="2">
        <v>1</v>
      </c>
      <c r="V3" s="12">
        <v>0.79</v>
      </c>
      <c r="W3" s="12">
        <v>0.77</v>
      </c>
      <c r="X3" s="12">
        <v>0.45</v>
      </c>
      <c r="Y3" s="12">
        <v>0.25</v>
      </c>
      <c r="Z3" s="12">
        <v>0.85</v>
      </c>
      <c r="AA3" s="12">
        <v>0.97</v>
      </c>
      <c r="AB3" s="12">
        <v>0.5</v>
      </c>
      <c r="AC3" s="12">
        <v>0.23</v>
      </c>
      <c r="AD3" s="12">
        <v>0.6</v>
      </c>
      <c r="AE3" s="12">
        <v>0.53</v>
      </c>
      <c r="AF3" s="12">
        <v>0.61</v>
      </c>
      <c r="AG3" s="12">
        <v>0.4</v>
      </c>
      <c r="AH3" s="12">
        <v>0.71</v>
      </c>
      <c r="AI3" s="12">
        <v>0.37</v>
      </c>
      <c r="AJ3" s="12">
        <v>0.79</v>
      </c>
      <c r="AK3" s="12">
        <v>0.98</v>
      </c>
      <c r="AL3" s="12">
        <v>0.72</v>
      </c>
      <c r="AM3" s="12">
        <v>0.8</v>
      </c>
      <c r="AN3" s="12">
        <v>0.23</v>
      </c>
      <c r="AO3" s="12">
        <v>0.38</v>
      </c>
      <c r="AP3" s="12">
        <v>0.21</v>
      </c>
      <c r="AQ3" s="12">
        <v>0.5</v>
      </c>
      <c r="AR3" s="12">
        <v>0.37</v>
      </c>
      <c r="AS3" s="12">
        <v>0.31</v>
      </c>
      <c r="AT3" s="12">
        <v>0.28999999999999998</v>
      </c>
      <c r="AU3" s="12">
        <v>0.34</v>
      </c>
      <c r="AV3" s="12">
        <v>0.36</v>
      </c>
      <c r="AW3" s="12">
        <v>0.4</v>
      </c>
      <c r="AX3" s="12">
        <v>0.11</v>
      </c>
      <c r="AY3" s="12">
        <v>0.19</v>
      </c>
      <c r="AZ3" s="12">
        <v>0.7</v>
      </c>
      <c r="BA3" s="12">
        <v>0.64</v>
      </c>
      <c r="BB3" s="12">
        <v>0.39</v>
      </c>
      <c r="BC3" s="12">
        <v>0.62</v>
      </c>
      <c r="BD3" s="12">
        <v>0.86</v>
      </c>
      <c r="BE3" s="12">
        <v>0</v>
      </c>
      <c r="BF3" s="12">
        <v>0.67</v>
      </c>
      <c r="BG3" s="12">
        <v>0.79</v>
      </c>
      <c r="BH3" s="12">
        <v>0.22</v>
      </c>
      <c r="BI3" s="12">
        <v>0.15</v>
      </c>
      <c r="BJ3" s="12">
        <v>0.4</v>
      </c>
      <c r="BK3" s="12">
        <v>0.26</v>
      </c>
      <c r="BL3" s="12">
        <v>0.48</v>
      </c>
      <c r="BM3" s="12">
        <v>0.39</v>
      </c>
      <c r="BN3" s="12">
        <v>0.56999999999999995</v>
      </c>
      <c r="BO3" s="12">
        <v>0.73</v>
      </c>
      <c r="BP3" s="12">
        <v>0.25</v>
      </c>
      <c r="BQ3" s="12">
        <v>0.19</v>
      </c>
      <c r="BR3" s="12">
        <v>0.28000000000000003</v>
      </c>
      <c r="BS3" s="12">
        <v>0.64</v>
      </c>
      <c r="BT3" s="12">
        <v>0.18</v>
      </c>
      <c r="BU3" s="12">
        <v>0.68</v>
      </c>
      <c r="BV3" s="12">
        <v>0.28999999999999998</v>
      </c>
      <c r="BW3" s="12">
        <v>0.75</v>
      </c>
      <c r="BX3" s="12">
        <v>0.15</v>
      </c>
      <c r="BY3" s="12">
        <v>0.74</v>
      </c>
      <c r="BZ3" s="12">
        <v>0.22</v>
      </c>
      <c r="CA3" s="12">
        <v>0.42</v>
      </c>
      <c r="CB3" s="12">
        <v>0.31</v>
      </c>
      <c r="CC3" s="12">
        <v>0.18</v>
      </c>
      <c r="CD3" s="12">
        <v>0.38</v>
      </c>
      <c r="CE3" s="12">
        <v>0.25</v>
      </c>
      <c r="CF3" s="12">
        <v>0.14000000000000001</v>
      </c>
      <c r="CG3" s="12">
        <v>0.05</v>
      </c>
      <c r="CH3" s="12">
        <v>0.04</v>
      </c>
      <c r="CI3" s="12">
        <v>0.48</v>
      </c>
      <c r="CJ3" s="12">
        <v>0.28999999999999998</v>
      </c>
      <c r="CK3" s="12">
        <v>0.09</v>
      </c>
      <c r="CL3" s="12">
        <v>0.27</v>
      </c>
      <c r="CM3" s="12">
        <v>0.05</v>
      </c>
      <c r="CN3" s="12">
        <v>0.5</v>
      </c>
      <c r="CO3" s="12">
        <v>0.65</v>
      </c>
      <c r="CP3" s="12">
        <v>1</v>
      </c>
      <c r="CQ3" s="12">
        <v>0.1</v>
      </c>
      <c r="CR3" s="12">
        <v>0.12</v>
      </c>
      <c r="CS3" s="12">
        <v>0.05</v>
      </c>
      <c r="CT3" s="12">
        <v>0.23</v>
      </c>
      <c r="CU3" s="12">
        <v>0.08</v>
      </c>
      <c r="CV3" s="12">
        <v>0.1</v>
      </c>
      <c r="CW3" s="12">
        <v>0.16</v>
      </c>
      <c r="CX3" s="12">
        <v>0.1</v>
      </c>
      <c r="CY3" s="12">
        <v>0.08</v>
      </c>
      <c r="CZ3" s="20">
        <v>9.4999999999999998E-3</v>
      </c>
      <c r="DA3" s="20">
        <v>1.0800000000000001E-2</v>
      </c>
      <c r="DB3" s="20">
        <v>2.3999999999999998E-3</v>
      </c>
      <c r="DC3" s="20">
        <v>1.04E-2</v>
      </c>
      <c r="DD3" s="20">
        <v>1.0999999999999999E-2</v>
      </c>
      <c r="DE3" s="20">
        <v>1.14E-2</v>
      </c>
      <c r="DF3" s="20">
        <v>7.3000000000000001E-3</v>
      </c>
      <c r="DG3" s="20">
        <v>1.26E-2</v>
      </c>
      <c r="DH3" s="20">
        <v>1.4500000000000001E-2</v>
      </c>
      <c r="DI3" s="20">
        <v>7.4999999999999997E-3</v>
      </c>
      <c r="DJ3" s="20">
        <v>1.95E-2</v>
      </c>
      <c r="DK3" s="20">
        <v>2.0799999999999999E-2</v>
      </c>
      <c r="DL3" s="20">
        <v>4.7000000000000002E-3</v>
      </c>
      <c r="DM3" s="20">
        <v>2.0199999999999999E-2</v>
      </c>
      <c r="DN3" s="20">
        <v>2.0899999999999998E-2</v>
      </c>
      <c r="DO3" s="17">
        <v>5000</v>
      </c>
    </row>
    <row r="4" spans="1:120" x14ac:dyDescent="0.3">
      <c r="A4" s="2">
        <v>2023</v>
      </c>
      <c r="B4" s="2">
        <v>2</v>
      </c>
      <c r="C4" s="2" t="s">
        <v>15</v>
      </c>
      <c r="D4" s="2">
        <v>50000</v>
      </c>
      <c r="E4" s="2">
        <v>741887</v>
      </c>
      <c r="F4" s="2">
        <v>482111</v>
      </c>
      <c r="G4" s="2">
        <v>443129</v>
      </c>
      <c r="H4" s="2">
        <v>177796</v>
      </c>
      <c r="I4" s="2">
        <v>90577</v>
      </c>
      <c r="J4" s="2">
        <v>1081452</v>
      </c>
      <c r="K4" s="2">
        <v>316901</v>
      </c>
      <c r="L4" s="2">
        <v>98522</v>
      </c>
      <c r="M4" s="2">
        <v>3266687</v>
      </c>
      <c r="N4" s="2">
        <v>1534600</v>
      </c>
      <c r="O4" s="2">
        <v>2719827</v>
      </c>
      <c r="P4" s="8">
        <v>0.3</v>
      </c>
      <c r="Q4" s="2">
        <v>95</v>
      </c>
      <c r="R4" s="2">
        <v>55</v>
      </c>
      <c r="S4" s="2">
        <v>40</v>
      </c>
      <c r="T4" s="2">
        <v>15</v>
      </c>
      <c r="U4" s="2">
        <v>1</v>
      </c>
      <c r="V4" s="12">
        <v>0.33</v>
      </c>
      <c r="W4" s="12">
        <v>0.98</v>
      </c>
      <c r="X4" s="12">
        <v>0.54</v>
      </c>
      <c r="Y4" s="12">
        <v>0.25</v>
      </c>
      <c r="Z4" s="12">
        <v>0.24</v>
      </c>
      <c r="AA4" s="12">
        <v>0.85</v>
      </c>
      <c r="AB4" s="12">
        <v>0.31</v>
      </c>
      <c r="AC4" s="12">
        <v>0.91</v>
      </c>
      <c r="AD4" s="12">
        <v>0.3</v>
      </c>
      <c r="AE4" s="12">
        <v>0.9</v>
      </c>
      <c r="AF4" s="12">
        <v>0.85</v>
      </c>
      <c r="AG4" s="12">
        <v>0.92</v>
      </c>
      <c r="AH4" s="12">
        <v>0.83</v>
      </c>
      <c r="AI4" s="12">
        <v>0.36</v>
      </c>
      <c r="AJ4" s="12">
        <v>0.86</v>
      </c>
      <c r="AK4" s="12">
        <v>0.92</v>
      </c>
      <c r="AL4" s="12">
        <v>0.53</v>
      </c>
      <c r="AM4" s="12">
        <v>0.56999999999999995</v>
      </c>
      <c r="AN4" s="12">
        <v>0.89</v>
      </c>
      <c r="AO4" s="12">
        <v>0.44</v>
      </c>
      <c r="AP4" s="12">
        <v>0.23</v>
      </c>
      <c r="AQ4" s="12">
        <v>0.34</v>
      </c>
      <c r="AR4" s="12">
        <v>0.28999999999999998</v>
      </c>
      <c r="AS4" s="12">
        <v>0.24</v>
      </c>
      <c r="AT4" s="12">
        <v>0.12</v>
      </c>
      <c r="AU4" s="12">
        <v>0.37</v>
      </c>
      <c r="AV4" s="12">
        <v>0.39</v>
      </c>
      <c r="AW4" s="12">
        <v>0.19</v>
      </c>
      <c r="AX4" s="12">
        <v>0.24</v>
      </c>
      <c r="AY4" s="12">
        <v>0.2</v>
      </c>
      <c r="AZ4" s="12">
        <v>0.14000000000000001</v>
      </c>
      <c r="BA4" s="12">
        <v>0.3</v>
      </c>
      <c r="BB4" s="12">
        <v>0.68</v>
      </c>
      <c r="BC4" s="12">
        <v>0.41</v>
      </c>
      <c r="BD4" s="12">
        <v>0.3</v>
      </c>
      <c r="BE4" s="12">
        <v>0.1</v>
      </c>
      <c r="BF4" s="12">
        <v>0.92</v>
      </c>
      <c r="BG4" s="12">
        <v>0.83</v>
      </c>
      <c r="BH4" s="12">
        <v>0.92</v>
      </c>
      <c r="BI4" s="12">
        <v>0.78</v>
      </c>
      <c r="BJ4" s="12">
        <v>0.44</v>
      </c>
      <c r="BK4" s="12">
        <v>0.42</v>
      </c>
      <c r="BL4" s="12">
        <v>0.42</v>
      </c>
      <c r="BM4" s="12">
        <v>0.5</v>
      </c>
      <c r="BN4" s="12">
        <v>0.52</v>
      </c>
      <c r="BO4" s="12">
        <v>0.4</v>
      </c>
      <c r="BP4" s="12">
        <v>0.21</v>
      </c>
      <c r="BQ4" s="12">
        <v>0.61</v>
      </c>
      <c r="BR4" s="12">
        <v>0.2</v>
      </c>
      <c r="BS4" s="12">
        <v>0.16</v>
      </c>
      <c r="BT4" s="12">
        <v>0.71</v>
      </c>
      <c r="BU4" s="12">
        <v>0.27</v>
      </c>
      <c r="BV4" s="12">
        <v>0.2</v>
      </c>
      <c r="BW4" s="12">
        <v>0.57999999999999996</v>
      </c>
      <c r="BX4" s="12">
        <v>0.16</v>
      </c>
      <c r="BY4" s="12">
        <v>0.55000000000000004</v>
      </c>
      <c r="BZ4" s="12">
        <v>0.54</v>
      </c>
      <c r="CA4" s="12">
        <v>0.17</v>
      </c>
      <c r="CB4" s="12">
        <v>0.18</v>
      </c>
      <c r="CC4" s="12">
        <v>0.53</v>
      </c>
      <c r="CD4" s="12">
        <v>0.28000000000000003</v>
      </c>
      <c r="CE4" s="12">
        <v>0.75</v>
      </c>
      <c r="CF4" s="12">
        <v>0.12</v>
      </c>
      <c r="CG4" s="12">
        <v>7.0000000000000007E-2</v>
      </c>
      <c r="CH4" s="12">
        <v>0.1</v>
      </c>
      <c r="CI4" s="12">
        <v>0.28999999999999998</v>
      </c>
      <c r="CJ4" s="12">
        <v>0.37</v>
      </c>
      <c r="CK4" s="12">
        <v>0.3</v>
      </c>
      <c r="CL4" s="12">
        <v>0.37</v>
      </c>
      <c r="CM4" s="12">
        <v>0.09</v>
      </c>
      <c r="CN4" s="12">
        <v>0.47</v>
      </c>
      <c r="CO4" s="12">
        <v>0.2</v>
      </c>
      <c r="CP4" s="12">
        <v>1</v>
      </c>
      <c r="CQ4" s="12">
        <v>0.05</v>
      </c>
      <c r="CR4" s="12">
        <v>0.13</v>
      </c>
      <c r="CS4" s="12">
        <v>0.03</v>
      </c>
      <c r="CT4" s="12">
        <v>0.44</v>
      </c>
      <c r="CU4" s="12">
        <v>0.16</v>
      </c>
      <c r="CV4" s="12">
        <v>0.08</v>
      </c>
      <c r="CW4" s="12">
        <v>0.19</v>
      </c>
      <c r="CX4" s="12">
        <v>0.2</v>
      </c>
      <c r="CY4" s="12">
        <v>7.0000000000000007E-2</v>
      </c>
      <c r="CZ4" s="20">
        <v>7.9000000000000008E-3</v>
      </c>
      <c r="DA4" s="20">
        <v>6.4999999999999997E-3</v>
      </c>
      <c r="DB4" s="20">
        <v>1.8E-3</v>
      </c>
      <c r="DC4" s="20">
        <v>9.2999999999999992E-3</v>
      </c>
      <c r="DD4" s="20">
        <v>1.7600000000000001E-2</v>
      </c>
      <c r="DE4" s="20">
        <v>2.0999999999999999E-3</v>
      </c>
      <c r="DF4" s="20">
        <v>7.3000000000000001E-3</v>
      </c>
      <c r="DG4" s="20">
        <v>2.07E-2</v>
      </c>
      <c r="DH4" s="20">
        <v>8.3000000000000001E-3</v>
      </c>
      <c r="DI4" s="20">
        <v>7.9000000000000008E-3</v>
      </c>
      <c r="DJ4" s="20">
        <v>2.1700000000000001E-2</v>
      </c>
      <c r="DK4" s="20">
        <v>1.67E-2</v>
      </c>
      <c r="DL4" s="20">
        <v>7.1999999999999998E-3</v>
      </c>
      <c r="DM4" s="20">
        <v>2.4E-2</v>
      </c>
      <c r="DN4" s="20">
        <v>1.83E-2</v>
      </c>
      <c r="DO4" s="17">
        <v>3800</v>
      </c>
      <c r="DP4" s="16"/>
    </row>
    <row r="5" spans="1:120" x14ac:dyDescent="0.3">
      <c r="A5" s="2">
        <v>2023</v>
      </c>
      <c r="B5" s="2">
        <v>3</v>
      </c>
      <c r="C5" s="2" t="s">
        <v>16</v>
      </c>
      <c r="D5" s="2">
        <v>45000</v>
      </c>
      <c r="E5" s="2">
        <v>518304</v>
      </c>
      <c r="F5" s="2">
        <v>289971</v>
      </c>
      <c r="G5" s="2">
        <v>192440</v>
      </c>
      <c r="H5" s="2">
        <v>359770</v>
      </c>
      <c r="I5" s="2">
        <v>119982</v>
      </c>
      <c r="J5" s="2">
        <v>784809</v>
      </c>
      <c r="K5" s="2">
        <v>705639</v>
      </c>
      <c r="L5" s="2">
        <v>129176</v>
      </c>
      <c r="M5" s="2">
        <v>1966610</v>
      </c>
      <c r="N5" s="2">
        <v>1483460</v>
      </c>
      <c r="O5" s="2">
        <v>1450670</v>
      </c>
      <c r="P5" s="8">
        <v>0.25</v>
      </c>
      <c r="Q5" s="2">
        <v>85</v>
      </c>
      <c r="R5" s="2">
        <v>50</v>
      </c>
      <c r="S5" s="2">
        <v>60</v>
      </c>
      <c r="T5" s="2">
        <v>20</v>
      </c>
      <c r="U5" s="2">
        <v>0</v>
      </c>
      <c r="V5" s="12">
        <v>0.74</v>
      </c>
      <c r="W5" s="12">
        <v>0.98</v>
      </c>
      <c r="X5" s="12">
        <v>0.62</v>
      </c>
      <c r="Y5" s="12">
        <v>0.5</v>
      </c>
      <c r="Z5" s="12">
        <v>0.79</v>
      </c>
      <c r="AA5" s="12">
        <v>0.93</v>
      </c>
      <c r="AB5" s="12">
        <v>0.84</v>
      </c>
      <c r="AC5" s="12">
        <v>0.87</v>
      </c>
      <c r="AD5" s="12">
        <v>0.91</v>
      </c>
      <c r="AE5" s="12">
        <v>0.38</v>
      </c>
      <c r="AF5" s="12">
        <v>0.75</v>
      </c>
      <c r="AG5" s="12">
        <v>1</v>
      </c>
      <c r="AH5" s="12">
        <v>0.41</v>
      </c>
      <c r="AI5" s="12">
        <v>0.93</v>
      </c>
      <c r="AJ5" s="12">
        <v>0.24</v>
      </c>
      <c r="AK5" s="12">
        <v>0.83</v>
      </c>
      <c r="AL5" s="12">
        <v>0.99</v>
      </c>
      <c r="AM5" s="12">
        <v>0.72</v>
      </c>
      <c r="AN5" s="12">
        <v>0.28000000000000003</v>
      </c>
      <c r="AO5" s="12">
        <v>0.73</v>
      </c>
      <c r="AP5" s="12">
        <v>0.12</v>
      </c>
      <c r="AQ5" s="12">
        <v>0.38</v>
      </c>
      <c r="AR5" s="12">
        <v>0.17</v>
      </c>
      <c r="AS5" s="12">
        <v>0.32</v>
      </c>
      <c r="AT5" s="12">
        <v>0.1</v>
      </c>
      <c r="AU5" s="12">
        <v>0.38</v>
      </c>
      <c r="AV5" s="12">
        <v>0.34</v>
      </c>
      <c r="AW5" s="12">
        <v>0.3</v>
      </c>
      <c r="AX5" s="12">
        <v>0.21</v>
      </c>
      <c r="AY5" s="12">
        <v>0.15</v>
      </c>
      <c r="AZ5" s="12">
        <v>0.2</v>
      </c>
      <c r="BA5" s="12">
        <v>0.76</v>
      </c>
      <c r="BB5" s="12">
        <v>0.5</v>
      </c>
      <c r="BC5" s="12">
        <v>0.63</v>
      </c>
      <c r="BD5" s="12">
        <v>0.46</v>
      </c>
      <c r="BE5" s="12">
        <v>0.79</v>
      </c>
      <c r="BF5" s="12">
        <v>0.28000000000000003</v>
      </c>
      <c r="BG5" s="12">
        <v>0.46</v>
      </c>
      <c r="BH5" s="12">
        <v>0</v>
      </c>
      <c r="BI5" s="12">
        <v>0.37</v>
      </c>
      <c r="BJ5" s="12">
        <v>0.2</v>
      </c>
      <c r="BK5" s="12">
        <v>0.43</v>
      </c>
      <c r="BL5" s="12">
        <v>0.74</v>
      </c>
      <c r="BM5" s="12">
        <v>0.63</v>
      </c>
      <c r="BN5" s="12">
        <v>0.21</v>
      </c>
      <c r="BO5" s="12">
        <v>0.21</v>
      </c>
      <c r="BP5" s="12">
        <v>0.71</v>
      </c>
      <c r="BQ5" s="12">
        <v>0.64</v>
      </c>
      <c r="BR5" s="12">
        <v>0.57999999999999996</v>
      </c>
      <c r="BS5" s="12">
        <v>0.25</v>
      </c>
      <c r="BT5" s="12">
        <v>0.59</v>
      </c>
      <c r="BU5" s="12">
        <v>0.66</v>
      </c>
      <c r="BV5" s="12">
        <v>0.53</v>
      </c>
      <c r="BW5" s="12">
        <v>0.74</v>
      </c>
      <c r="BX5" s="12">
        <v>0.72</v>
      </c>
      <c r="BY5" s="12">
        <v>0.17</v>
      </c>
      <c r="BZ5" s="12">
        <v>0.66</v>
      </c>
      <c r="CA5" s="12">
        <v>0.48</v>
      </c>
      <c r="CB5" s="12">
        <v>0.16</v>
      </c>
      <c r="CC5" s="12">
        <v>0.54</v>
      </c>
      <c r="CD5" s="12">
        <v>0.33</v>
      </c>
      <c r="CE5" s="12">
        <v>0.56999999999999995</v>
      </c>
      <c r="CF5" s="12">
        <v>0.05</v>
      </c>
      <c r="CG5" s="12">
        <v>0.08</v>
      </c>
      <c r="CH5" s="12">
        <v>0.1</v>
      </c>
      <c r="CI5" s="12">
        <v>0.39</v>
      </c>
      <c r="CJ5" s="12">
        <v>0.14000000000000001</v>
      </c>
      <c r="CK5" s="12">
        <v>0.19</v>
      </c>
      <c r="CL5" s="12">
        <v>0.23</v>
      </c>
      <c r="CM5" s="12">
        <v>0.05</v>
      </c>
      <c r="CN5" s="12">
        <v>0.44</v>
      </c>
      <c r="CO5" s="12">
        <v>0.5</v>
      </c>
      <c r="CP5" s="12">
        <v>1</v>
      </c>
      <c r="CQ5" s="12">
        <v>0.03</v>
      </c>
      <c r="CR5" s="12">
        <v>0.18</v>
      </c>
      <c r="CS5" s="12">
        <v>0.06</v>
      </c>
      <c r="CT5" s="12">
        <v>0.3</v>
      </c>
      <c r="CU5" s="12">
        <v>0.12</v>
      </c>
      <c r="CV5" s="12">
        <v>0.05</v>
      </c>
      <c r="CW5" s="12">
        <v>0.16</v>
      </c>
      <c r="CX5" s="12">
        <v>0.1</v>
      </c>
      <c r="CY5" s="12">
        <v>0.06</v>
      </c>
      <c r="CZ5" s="20">
        <v>4.5999999999999999E-3</v>
      </c>
      <c r="DA5" s="20">
        <v>2.2000000000000001E-3</v>
      </c>
      <c r="DB5" s="20">
        <v>1.9E-3</v>
      </c>
      <c r="DC5" s="20">
        <v>8.5000000000000006E-3</v>
      </c>
      <c r="DD5" s="20">
        <v>0.01</v>
      </c>
      <c r="DE5" s="20">
        <v>4.1999999999999997E-3</v>
      </c>
      <c r="DF5" s="20">
        <v>3.5000000000000001E-3</v>
      </c>
      <c r="DG5" s="20">
        <v>1.7500000000000002E-2</v>
      </c>
      <c r="DH5" s="20">
        <v>5.4999999999999997E-3</v>
      </c>
      <c r="DI5" s="20">
        <v>4.1999999999999997E-3</v>
      </c>
      <c r="DJ5" s="20">
        <v>1.8200000000000001E-2</v>
      </c>
      <c r="DK5" s="20">
        <v>1.03E-2</v>
      </c>
      <c r="DL5" s="20">
        <v>7.1000000000000004E-3</v>
      </c>
      <c r="DM5" s="20">
        <v>1.9300000000000001E-2</v>
      </c>
      <c r="DN5" s="20">
        <v>1.7100000000000001E-2</v>
      </c>
      <c r="DO5" s="17">
        <v>4000</v>
      </c>
      <c r="DP5" s="16"/>
    </row>
    <row r="6" spans="1:120" x14ac:dyDescent="0.3">
      <c r="A6" s="2">
        <v>2023</v>
      </c>
      <c r="B6" s="2">
        <v>4</v>
      </c>
      <c r="C6" s="2" t="s">
        <v>17</v>
      </c>
      <c r="D6" s="2">
        <v>70000</v>
      </c>
      <c r="E6" s="2">
        <v>353276</v>
      </c>
      <c r="F6" s="2">
        <v>720591</v>
      </c>
      <c r="G6" s="2">
        <v>155357</v>
      </c>
      <c r="H6" s="2">
        <v>137975</v>
      </c>
      <c r="I6" s="2">
        <v>102488</v>
      </c>
      <c r="J6" s="2">
        <v>750792</v>
      </c>
      <c r="K6" s="2">
        <v>543903</v>
      </c>
      <c r="L6" s="2">
        <v>134021</v>
      </c>
      <c r="M6" s="2">
        <v>1851131</v>
      </c>
      <c r="N6" s="2">
        <v>880152</v>
      </c>
      <c r="O6" s="2">
        <v>1623357</v>
      </c>
      <c r="P6" s="8">
        <v>0.35</v>
      </c>
      <c r="Q6" s="2">
        <v>80</v>
      </c>
      <c r="R6" s="2">
        <v>50</v>
      </c>
      <c r="S6" s="2">
        <v>70</v>
      </c>
      <c r="T6" s="2">
        <v>17</v>
      </c>
      <c r="U6" s="2">
        <v>0</v>
      </c>
      <c r="V6" s="12">
        <v>0.74</v>
      </c>
      <c r="W6" s="12">
        <v>0.78</v>
      </c>
      <c r="X6" s="12">
        <v>0.91</v>
      </c>
      <c r="Y6" s="12">
        <v>0.96</v>
      </c>
      <c r="Z6" s="12">
        <v>0.57999999999999996</v>
      </c>
      <c r="AA6" s="12">
        <v>0.38</v>
      </c>
      <c r="AB6" s="12">
        <v>0.39</v>
      </c>
      <c r="AC6" s="12">
        <v>0.96</v>
      </c>
      <c r="AD6" s="12">
        <v>0.3</v>
      </c>
      <c r="AE6" s="12">
        <v>0.55000000000000004</v>
      </c>
      <c r="AF6" s="12">
        <v>0.78</v>
      </c>
      <c r="AG6" s="12">
        <v>0.52</v>
      </c>
      <c r="AH6" s="12">
        <v>0.23</v>
      </c>
      <c r="AI6" s="12">
        <v>0.48</v>
      </c>
      <c r="AJ6" s="12">
        <v>0.49</v>
      </c>
      <c r="AK6" s="12">
        <v>0.27</v>
      </c>
      <c r="AL6" s="12">
        <v>0.74</v>
      </c>
      <c r="AM6" s="12">
        <v>0.48</v>
      </c>
      <c r="AN6" s="12">
        <v>0.27</v>
      </c>
      <c r="AO6" s="12">
        <v>0.88</v>
      </c>
      <c r="AP6" s="12">
        <v>0.49</v>
      </c>
      <c r="AQ6" s="12">
        <v>0.28000000000000003</v>
      </c>
      <c r="AR6" s="12">
        <v>0.44</v>
      </c>
      <c r="AS6" s="12">
        <v>0.25</v>
      </c>
      <c r="AT6" s="12">
        <v>0.11</v>
      </c>
      <c r="AU6" s="12">
        <v>0.12</v>
      </c>
      <c r="AV6" s="12">
        <v>0.23</v>
      </c>
      <c r="AW6" s="12">
        <v>0.4</v>
      </c>
      <c r="AX6" s="12">
        <v>0.32</v>
      </c>
      <c r="AY6" s="12">
        <v>0.21</v>
      </c>
      <c r="AZ6" s="12">
        <v>0.21</v>
      </c>
      <c r="BA6" s="12">
        <v>0.61</v>
      </c>
      <c r="BB6" s="12">
        <v>0.97</v>
      </c>
      <c r="BC6" s="12">
        <v>0.48</v>
      </c>
      <c r="BD6" s="12">
        <v>0.15</v>
      </c>
      <c r="BE6" s="12">
        <v>0.89</v>
      </c>
      <c r="BF6" s="12">
        <v>0.86</v>
      </c>
      <c r="BG6" s="12">
        <v>0.7</v>
      </c>
      <c r="BH6" s="12">
        <v>0.92</v>
      </c>
      <c r="BI6" s="12">
        <v>0.79</v>
      </c>
      <c r="BJ6" s="12">
        <v>0.51</v>
      </c>
      <c r="BK6" s="12">
        <v>0.32</v>
      </c>
      <c r="BL6" s="12">
        <v>0.74</v>
      </c>
      <c r="BM6" s="12">
        <v>0.19</v>
      </c>
      <c r="BN6" s="12">
        <v>0.25</v>
      </c>
      <c r="BO6" s="12">
        <v>0.68</v>
      </c>
      <c r="BP6" s="12">
        <v>0.19</v>
      </c>
      <c r="BQ6" s="12">
        <v>0.55000000000000004</v>
      </c>
      <c r="BR6" s="12">
        <v>0.66</v>
      </c>
      <c r="BS6" s="12">
        <v>0.66</v>
      </c>
      <c r="BT6" s="12">
        <v>0.63</v>
      </c>
      <c r="BU6" s="12">
        <v>0.72</v>
      </c>
      <c r="BV6" s="12">
        <v>0.66</v>
      </c>
      <c r="BW6" s="12">
        <v>0.7</v>
      </c>
      <c r="BX6" s="12">
        <v>0.66</v>
      </c>
      <c r="BY6" s="12">
        <v>0.37</v>
      </c>
      <c r="BZ6" s="12">
        <v>0.4</v>
      </c>
      <c r="CA6" s="12">
        <v>0.48</v>
      </c>
      <c r="CB6" s="12">
        <v>0.75</v>
      </c>
      <c r="CC6" s="12">
        <v>0.21</v>
      </c>
      <c r="CD6" s="12">
        <v>0.4</v>
      </c>
      <c r="CE6" s="12">
        <v>0.46</v>
      </c>
      <c r="CF6" s="12">
        <v>0.12</v>
      </c>
      <c r="CG6" s="12">
        <v>0.04</v>
      </c>
      <c r="CH6" s="12">
        <v>0.1</v>
      </c>
      <c r="CI6" s="12">
        <v>0.43</v>
      </c>
      <c r="CJ6" s="12">
        <v>0.28000000000000003</v>
      </c>
      <c r="CK6" s="12">
        <v>0.28999999999999998</v>
      </c>
      <c r="CL6" s="12">
        <v>0.15</v>
      </c>
      <c r="CM6" s="12">
        <v>0.06</v>
      </c>
      <c r="CN6" s="12">
        <v>0.18</v>
      </c>
      <c r="CO6" s="12">
        <v>0.61</v>
      </c>
      <c r="CP6" s="12">
        <v>1</v>
      </c>
      <c r="CQ6" s="12">
        <v>0.05</v>
      </c>
      <c r="CR6" s="12">
        <v>0.26</v>
      </c>
      <c r="CS6" s="12">
        <v>0.05</v>
      </c>
      <c r="CT6" s="12">
        <v>0.47</v>
      </c>
      <c r="CU6" s="12">
        <v>7.0000000000000007E-2</v>
      </c>
      <c r="CV6" s="12">
        <v>0.05</v>
      </c>
      <c r="CW6" s="12">
        <v>0.25</v>
      </c>
      <c r="CX6" s="12">
        <v>0.09</v>
      </c>
      <c r="CY6" s="12">
        <v>0.09</v>
      </c>
      <c r="CZ6" s="20">
        <v>7.1999999999999998E-3</v>
      </c>
      <c r="DA6" s="20">
        <v>1.95E-2</v>
      </c>
      <c r="DB6" s="20">
        <v>2.0199999999999999E-2</v>
      </c>
      <c r="DC6" s="20">
        <v>1.9699999999999999E-2</v>
      </c>
      <c r="DD6" s="20">
        <v>2.4E-2</v>
      </c>
      <c r="DE6" s="20">
        <v>2.2800000000000001E-2</v>
      </c>
      <c r="DF6" s="20">
        <v>6.8999999999999999E-3</v>
      </c>
      <c r="DG6" s="20">
        <v>1.2800000000000001E-2</v>
      </c>
      <c r="DH6" s="20">
        <v>3.3999999999999998E-3</v>
      </c>
      <c r="DI6" s="20">
        <v>3.0000000000000001E-3</v>
      </c>
      <c r="DJ6" s="20">
        <v>2.1100000000000001E-2</v>
      </c>
      <c r="DK6" s="20">
        <v>2.1700000000000001E-2</v>
      </c>
      <c r="DL6" s="20">
        <v>4.4999999999999997E-3</v>
      </c>
      <c r="DM6" s="20">
        <v>1.24E-2</v>
      </c>
      <c r="DN6" s="20">
        <v>2.23E-2</v>
      </c>
      <c r="DO6" s="17">
        <v>3700</v>
      </c>
      <c r="DP6" s="16"/>
    </row>
    <row r="7" spans="1:120" x14ac:dyDescent="0.3">
      <c r="A7" s="2">
        <v>2023</v>
      </c>
      <c r="B7" s="2">
        <v>5</v>
      </c>
      <c r="C7" s="2" t="s">
        <v>13</v>
      </c>
      <c r="D7" s="2">
        <v>60000</v>
      </c>
      <c r="E7" s="2">
        <v>520000</v>
      </c>
      <c r="F7" s="2">
        <v>425000</v>
      </c>
      <c r="G7" s="2">
        <v>290000</v>
      </c>
      <c r="H7" s="2">
        <v>187000</v>
      </c>
      <c r="I7" s="2">
        <v>83000</v>
      </c>
      <c r="J7" s="2">
        <v>700000</v>
      </c>
      <c r="K7" s="2">
        <v>450000</v>
      </c>
      <c r="L7" s="2">
        <v>115000</v>
      </c>
      <c r="M7" s="2">
        <v>1800000</v>
      </c>
      <c r="N7" s="2">
        <v>1500000</v>
      </c>
      <c r="O7" s="2">
        <v>2000000</v>
      </c>
      <c r="P7" s="8">
        <v>0.5</v>
      </c>
      <c r="Q7" s="2">
        <v>60</v>
      </c>
      <c r="R7" s="2">
        <v>30</v>
      </c>
      <c r="S7" s="2">
        <v>50</v>
      </c>
      <c r="T7" s="2">
        <v>15</v>
      </c>
      <c r="U7" s="2">
        <v>1</v>
      </c>
      <c r="V7" s="12">
        <v>0.7</v>
      </c>
      <c r="W7" s="12">
        <v>0.3</v>
      </c>
      <c r="X7" s="12">
        <v>0.9</v>
      </c>
      <c r="Y7" s="12">
        <v>0.3</v>
      </c>
      <c r="Z7" s="12">
        <v>0.65</v>
      </c>
      <c r="AA7" s="12">
        <v>0.3</v>
      </c>
      <c r="AB7" s="12">
        <v>0.9</v>
      </c>
      <c r="AC7" s="12">
        <v>0.2</v>
      </c>
      <c r="AD7" s="12">
        <v>0.7</v>
      </c>
      <c r="AE7" s="12">
        <v>0.25</v>
      </c>
      <c r="AF7" s="12">
        <v>1</v>
      </c>
      <c r="AG7" s="12">
        <v>0.62</v>
      </c>
      <c r="AH7" s="12">
        <v>0.89</v>
      </c>
      <c r="AI7" s="12">
        <v>0.98</v>
      </c>
      <c r="AJ7" s="12">
        <v>0.7</v>
      </c>
      <c r="AK7" s="12">
        <v>0.64</v>
      </c>
      <c r="AL7" s="12">
        <v>0.94</v>
      </c>
      <c r="AM7" s="12">
        <v>0.47</v>
      </c>
      <c r="AN7" s="12">
        <v>0.88</v>
      </c>
      <c r="AO7" s="12">
        <v>0.96</v>
      </c>
      <c r="AP7" s="12">
        <v>0.48</v>
      </c>
      <c r="AQ7" s="12">
        <v>0.89</v>
      </c>
      <c r="AR7" s="12">
        <v>0.97</v>
      </c>
      <c r="AS7" s="12">
        <v>0.78</v>
      </c>
      <c r="AT7" s="12">
        <v>0.93</v>
      </c>
      <c r="AU7" s="12">
        <v>0.6</v>
      </c>
      <c r="AV7" s="12">
        <v>0.59</v>
      </c>
      <c r="AW7" s="12">
        <v>0.68</v>
      </c>
      <c r="AX7" s="12">
        <v>0.76</v>
      </c>
      <c r="AY7" s="12">
        <v>0.55000000000000004</v>
      </c>
      <c r="AZ7" s="12">
        <v>0.7</v>
      </c>
      <c r="BA7" s="12">
        <v>0</v>
      </c>
      <c r="BB7" s="12">
        <v>0.3</v>
      </c>
      <c r="BC7" s="12">
        <v>0.7</v>
      </c>
      <c r="BD7" s="12">
        <v>1</v>
      </c>
      <c r="BE7" s="12">
        <v>0.2</v>
      </c>
      <c r="BF7" s="12">
        <v>0.7</v>
      </c>
      <c r="BG7" s="12">
        <v>0.9</v>
      </c>
      <c r="BH7" s="12">
        <v>0</v>
      </c>
      <c r="BI7" s="12">
        <v>0.4</v>
      </c>
      <c r="BJ7" s="12">
        <v>0.5</v>
      </c>
      <c r="BK7" s="12">
        <v>0.52</v>
      </c>
      <c r="BL7" s="12">
        <v>0.69</v>
      </c>
      <c r="BM7" s="12">
        <v>0.43</v>
      </c>
      <c r="BN7" s="12">
        <v>0.72</v>
      </c>
      <c r="BO7" s="12">
        <v>0.28000000000000003</v>
      </c>
      <c r="BP7" s="12">
        <v>0.4</v>
      </c>
      <c r="BQ7" s="12">
        <v>0.35</v>
      </c>
      <c r="BR7" s="12">
        <v>0.15</v>
      </c>
      <c r="BS7" s="12">
        <v>0.3</v>
      </c>
      <c r="BT7" s="12">
        <v>0.3</v>
      </c>
      <c r="BU7" s="12">
        <v>0.55000000000000004</v>
      </c>
      <c r="BV7" s="12">
        <v>0.82</v>
      </c>
      <c r="BW7" s="12">
        <v>0.78</v>
      </c>
      <c r="BX7" s="12">
        <v>0.68</v>
      </c>
      <c r="BY7" s="12">
        <v>0.62</v>
      </c>
      <c r="BZ7" s="12">
        <v>0.71</v>
      </c>
      <c r="CA7" s="12">
        <v>0.66</v>
      </c>
      <c r="CB7" s="12">
        <v>0.53</v>
      </c>
      <c r="CC7" s="12">
        <v>0.4</v>
      </c>
      <c r="CD7" s="12">
        <v>0.5</v>
      </c>
      <c r="CE7" s="12">
        <v>0.65</v>
      </c>
      <c r="CF7" s="12">
        <v>0.2</v>
      </c>
      <c r="CG7" s="12">
        <v>0.03</v>
      </c>
      <c r="CH7" s="12">
        <v>0.05</v>
      </c>
      <c r="CI7" s="12">
        <v>0.5</v>
      </c>
      <c r="CJ7" s="12">
        <v>0.2</v>
      </c>
      <c r="CK7" s="12">
        <v>0.28000000000000003</v>
      </c>
      <c r="CL7" s="12">
        <v>0.26</v>
      </c>
      <c r="CM7" s="12">
        <v>7.0000000000000007E-2</v>
      </c>
      <c r="CN7" s="12">
        <v>0.17</v>
      </c>
      <c r="CO7" s="12">
        <v>0.67</v>
      </c>
      <c r="CP7" s="12">
        <v>1</v>
      </c>
      <c r="CQ7" s="12">
        <v>0.1</v>
      </c>
      <c r="CR7" s="12">
        <v>0.14000000000000001</v>
      </c>
      <c r="CS7" s="12">
        <v>7.0000000000000007E-2</v>
      </c>
      <c r="CT7" s="12">
        <v>0.19</v>
      </c>
      <c r="CU7" s="12">
        <v>0.2</v>
      </c>
      <c r="CV7" s="12">
        <v>0.08</v>
      </c>
      <c r="CW7" s="12">
        <v>0.4</v>
      </c>
      <c r="CX7" s="12">
        <v>0.09</v>
      </c>
      <c r="CY7" s="12">
        <v>0.08</v>
      </c>
      <c r="CZ7" s="20">
        <v>1.5E-3</v>
      </c>
      <c r="DA7" s="20">
        <v>6.4999999999999997E-3</v>
      </c>
      <c r="DB7" s="20">
        <v>1.0500000000000001E-2</v>
      </c>
      <c r="DC7" s="20">
        <v>3.5000000000000001E-3</v>
      </c>
      <c r="DD7" s="20">
        <v>1.0500000000000001E-2</v>
      </c>
      <c r="DE7" s="20">
        <v>1.7000000000000001E-2</v>
      </c>
      <c r="DF7" s="20">
        <v>6.7000000000000002E-3</v>
      </c>
      <c r="DG7" s="20">
        <v>1.35E-2</v>
      </c>
      <c r="DH7" s="20">
        <v>2.1499999999999998E-2</v>
      </c>
      <c r="DI7" s="20">
        <v>5.7000000000000002E-3</v>
      </c>
      <c r="DJ7" s="20">
        <v>1.55E-2</v>
      </c>
      <c r="DK7" s="20">
        <v>2.4E-2</v>
      </c>
      <c r="DL7" s="20">
        <v>2.8E-3</v>
      </c>
      <c r="DM7" s="20">
        <v>1.6E-2</v>
      </c>
      <c r="DN7" s="20">
        <v>2.4500000000000001E-2</v>
      </c>
      <c r="DO7" s="17">
        <v>5500</v>
      </c>
      <c r="DP7" s="16"/>
    </row>
    <row r="8" spans="1:120" x14ac:dyDescent="0.3">
      <c r="A8" s="2">
        <v>2023</v>
      </c>
      <c r="B8" s="2">
        <v>6</v>
      </c>
      <c r="C8" s="2" t="s">
        <v>18</v>
      </c>
      <c r="D8" s="2">
        <v>65000</v>
      </c>
      <c r="E8" s="2">
        <v>424302</v>
      </c>
      <c r="F8" s="2">
        <v>327160</v>
      </c>
      <c r="G8" s="2">
        <v>426563</v>
      </c>
      <c r="H8" s="2">
        <v>216591</v>
      </c>
      <c r="I8" s="2">
        <v>105518</v>
      </c>
      <c r="J8" s="2">
        <v>603795</v>
      </c>
      <c r="K8" s="2">
        <v>440801</v>
      </c>
      <c r="L8" s="2">
        <v>61679</v>
      </c>
      <c r="M8" s="2">
        <v>1251916</v>
      </c>
      <c r="N8" s="2">
        <v>1243765</v>
      </c>
      <c r="O8" s="2">
        <v>3954412</v>
      </c>
      <c r="P8" s="8">
        <v>0.73</v>
      </c>
      <c r="Q8" s="2">
        <v>40</v>
      </c>
      <c r="R8" s="2">
        <v>38</v>
      </c>
      <c r="S8" s="2">
        <v>60</v>
      </c>
      <c r="T8" s="2">
        <v>18</v>
      </c>
      <c r="U8" s="2">
        <v>0</v>
      </c>
      <c r="V8" s="12">
        <v>0.6</v>
      </c>
      <c r="W8" s="12">
        <v>0.23</v>
      </c>
      <c r="X8" s="12">
        <v>0.33</v>
      </c>
      <c r="Y8" s="12">
        <v>0.84</v>
      </c>
      <c r="Z8" s="12">
        <v>0.98</v>
      </c>
      <c r="AA8" s="12">
        <v>0.36</v>
      </c>
      <c r="AB8" s="12">
        <v>0.82</v>
      </c>
      <c r="AC8" s="12">
        <v>0.85</v>
      </c>
      <c r="AD8" s="12">
        <v>0.47</v>
      </c>
      <c r="AE8" s="12">
        <v>0.8</v>
      </c>
      <c r="AF8" s="12">
        <v>0.54</v>
      </c>
      <c r="AG8" s="12">
        <v>0.8</v>
      </c>
      <c r="AH8" s="12">
        <v>0.26</v>
      </c>
      <c r="AI8" s="12">
        <v>0.37</v>
      </c>
      <c r="AJ8" s="12">
        <v>0.53</v>
      </c>
      <c r="AK8" s="12">
        <v>0.39</v>
      </c>
      <c r="AL8" s="12">
        <v>0.53</v>
      </c>
      <c r="AM8" s="12">
        <v>0.37</v>
      </c>
      <c r="AN8" s="12">
        <v>0.72</v>
      </c>
      <c r="AO8" s="12">
        <v>0.51</v>
      </c>
      <c r="AP8" s="12">
        <v>0.12</v>
      </c>
      <c r="AQ8" s="12">
        <v>0.35</v>
      </c>
      <c r="AR8" s="12">
        <v>0.46</v>
      </c>
      <c r="AS8" s="12">
        <v>0.47</v>
      </c>
      <c r="AT8" s="12">
        <v>0.28000000000000003</v>
      </c>
      <c r="AU8" s="12">
        <v>0.48</v>
      </c>
      <c r="AV8" s="12">
        <v>0.35</v>
      </c>
      <c r="AW8" s="12">
        <v>0.32</v>
      </c>
      <c r="AX8" s="12">
        <v>0.2</v>
      </c>
      <c r="AY8" s="12">
        <v>0.27</v>
      </c>
      <c r="AZ8" s="12">
        <v>0</v>
      </c>
      <c r="BA8" s="12">
        <v>0.56000000000000005</v>
      </c>
      <c r="BB8" s="12">
        <v>0.67</v>
      </c>
      <c r="BC8" s="12">
        <v>0.81</v>
      </c>
      <c r="BD8" s="12">
        <v>0.67</v>
      </c>
      <c r="BE8" s="12">
        <v>0.39</v>
      </c>
      <c r="BF8" s="12">
        <v>0.24</v>
      </c>
      <c r="BG8" s="12">
        <v>0.25</v>
      </c>
      <c r="BH8" s="12">
        <v>0.79</v>
      </c>
      <c r="BI8" s="12">
        <v>0.62</v>
      </c>
      <c r="BJ8" s="12">
        <v>0.33</v>
      </c>
      <c r="BK8" s="12">
        <v>0.34</v>
      </c>
      <c r="BL8" s="12">
        <v>0.31</v>
      </c>
      <c r="BM8" s="12">
        <v>0.34</v>
      </c>
      <c r="BN8" s="12">
        <v>0.66</v>
      </c>
      <c r="BO8" s="12">
        <v>0.47</v>
      </c>
      <c r="BP8" s="12">
        <v>0.43</v>
      </c>
      <c r="BQ8" s="12">
        <v>0.33</v>
      </c>
      <c r="BR8" s="12">
        <v>0.56999999999999995</v>
      </c>
      <c r="BS8" s="12">
        <v>0.5</v>
      </c>
      <c r="BT8" s="12">
        <v>0.45</v>
      </c>
      <c r="BU8" s="12">
        <v>0.31</v>
      </c>
      <c r="BV8" s="12">
        <v>0.39</v>
      </c>
      <c r="BW8" s="12">
        <v>0.59</v>
      </c>
      <c r="BX8" s="12">
        <v>0.69</v>
      </c>
      <c r="BY8" s="12">
        <v>0.62</v>
      </c>
      <c r="BZ8" s="12">
        <v>0.44</v>
      </c>
      <c r="CA8" s="12">
        <v>0.44</v>
      </c>
      <c r="CB8" s="12">
        <v>0.38</v>
      </c>
      <c r="CC8" s="12">
        <v>0.28999999999999998</v>
      </c>
      <c r="CD8" s="12">
        <v>0.35</v>
      </c>
      <c r="CE8" s="12">
        <v>0.53</v>
      </c>
      <c r="CF8" s="12">
        <v>7.0000000000000007E-2</v>
      </c>
      <c r="CG8" s="12">
        <v>0.03</v>
      </c>
      <c r="CH8" s="12">
        <v>0.05</v>
      </c>
      <c r="CI8" s="12">
        <v>0.37</v>
      </c>
      <c r="CJ8" s="12">
        <v>0.16</v>
      </c>
      <c r="CK8" s="12">
        <v>0.08</v>
      </c>
      <c r="CL8" s="12">
        <v>0.27</v>
      </c>
      <c r="CM8" s="12">
        <v>7.0000000000000007E-2</v>
      </c>
      <c r="CN8" s="12">
        <v>0.5</v>
      </c>
      <c r="CO8" s="12">
        <v>0.57999999999999996</v>
      </c>
      <c r="CP8" s="12">
        <v>1</v>
      </c>
      <c r="CQ8" s="12">
        <v>0.05</v>
      </c>
      <c r="CR8" s="12">
        <v>0.08</v>
      </c>
      <c r="CS8" s="12">
        <v>0.03</v>
      </c>
      <c r="CT8" s="12">
        <v>0.36</v>
      </c>
      <c r="CU8" s="12">
        <v>0.12</v>
      </c>
      <c r="CV8" s="12">
        <v>0.05</v>
      </c>
      <c r="CW8" s="12">
        <v>0.23</v>
      </c>
      <c r="CX8" s="12">
        <v>0.22</v>
      </c>
      <c r="CY8" s="12">
        <v>0.08</v>
      </c>
      <c r="CZ8" s="20">
        <v>2.0999999999999999E-3</v>
      </c>
      <c r="DA8" s="20">
        <v>6.1999999999999998E-3</v>
      </c>
      <c r="DB8" s="20">
        <v>2.7000000000000001E-3</v>
      </c>
      <c r="DC8" s="20">
        <v>6.7000000000000002E-3</v>
      </c>
      <c r="DD8" s="20">
        <v>7.4000000000000003E-3</v>
      </c>
      <c r="DE8" s="20">
        <v>3.7000000000000002E-3</v>
      </c>
      <c r="DF8" s="20">
        <v>3.3E-3</v>
      </c>
      <c r="DG8" s="20">
        <v>8.3999999999999995E-3</v>
      </c>
      <c r="DH8" s="20">
        <v>1.04E-2</v>
      </c>
      <c r="DI8" s="20">
        <v>4.0000000000000001E-3</v>
      </c>
      <c r="DJ8" s="20">
        <v>1.4800000000000001E-2</v>
      </c>
      <c r="DK8" s="20">
        <v>1.5699999999999999E-2</v>
      </c>
      <c r="DL8" s="20">
        <v>4.7000000000000002E-3</v>
      </c>
      <c r="DM8" s="20">
        <v>1.8700000000000001E-2</v>
      </c>
      <c r="DN8" s="20">
        <v>1.9199999999999998E-2</v>
      </c>
      <c r="DO8" s="17">
        <v>6000</v>
      </c>
      <c r="DP8" s="16"/>
    </row>
    <row r="9" spans="1:120" x14ac:dyDescent="0.3">
      <c r="A9" s="2">
        <v>2023</v>
      </c>
      <c r="B9" s="2">
        <v>7</v>
      </c>
      <c r="C9" s="2" t="s">
        <v>19</v>
      </c>
      <c r="D9" s="2">
        <v>55000</v>
      </c>
      <c r="E9" s="2">
        <v>264151</v>
      </c>
      <c r="F9" s="2">
        <v>501672</v>
      </c>
      <c r="G9" s="2">
        <v>223818</v>
      </c>
      <c r="H9" s="2">
        <v>112600</v>
      </c>
      <c r="I9" s="2">
        <v>51689</v>
      </c>
      <c r="J9" s="2">
        <v>820551</v>
      </c>
      <c r="K9" s="2">
        <v>405414</v>
      </c>
      <c r="L9" s="2">
        <v>202056</v>
      </c>
      <c r="M9" s="2">
        <v>1691906</v>
      </c>
      <c r="N9" s="2">
        <v>2249999</v>
      </c>
      <c r="O9" s="2">
        <v>3496065</v>
      </c>
      <c r="P9" s="8">
        <v>0.65</v>
      </c>
      <c r="Q9" s="2">
        <v>75</v>
      </c>
      <c r="R9" s="2">
        <v>45</v>
      </c>
      <c r="S9" s="2">
        <v>40</v>
      </c>
      <c r="T9" s="2">
        <v>22</v>
      </c>
      <c r="U9" s="2">
        <v>1</v>
      </c>
      <c r="V9" s="12">
        <v>0.68</v>
      </c>
      <c r="W9" s="12">
        <v>0.44</v>
      </c>
      <c r="X9" s="12">
        <v>0.79</v>
      </c>
      <c r="Y9" s="12">
        <v>0.68</v>
      </c>
      <c r="Z9" s="12">
        <v>0.2</v>
      </c>
      <c r="AA9" s="12">
        <v>0.74</v>
      </c>
      <c r="AB9" s="12">
        <v>0.76</v>
      </c>
      <c r="AC9" s="12">
        <v>0.31</v>
      </c>
      <c r="AD9" s="12">
        <v>0.78</v>
      </c>
      <c r="AE9" s="12">
        <v>0.73</v>
      </c>
      <c r="AF9" s="12">
        <v>0.88</v>
      </c>
      <c r="AG9" s="12">
        <v>0.7</v>
      </c>
      <c r="AH9" s="12">
        <v>0.53</v>
      </c>
      <c r="AI9" s="12">
        <v>0.68</v>
      </c>
      <c r="AJ9" s="12">
        <v>0.98</v>
      </c>
      <c r="AK9" s="12">
        <v>0.77</v>
      </c>
      <c r="AL9" s="12">
        <v>0.53</v>
      </c>
      <c r="AM9" s="12">
        <v>0.79</v>
      </c>
      <c r="AN9" s="12">
        <v>0.74</v>
      </c>
      <c r="AO9" s="12">
        <v>0.78</v>
      </c>
      <c r="AP9" s="12">
        <v>0.5</v>
      </c>
      <c r="AQ9" s="12">
        <v>0.23</v>
      </c>
      <c r="AR9" s="12">
        <v>0.37</v>
      </c>
      <c r="AS9" s="12">
        <v>0.44</v>
      </c>
      <c r="AT9" s="12">
        <v>0.46</v>
      </c>
      <c r="AU9" s="12">
        <v>0.42</v>
      </c>
      <c r="AV9" s="12">
        <v>0.12</v>
      </c>
      <c r="AW9" s="12">
        <v>0.41</v>
      </c>
      <c r="AX9" s="12">
        <v>0.37</v>
      </c>
      <c r="AY9" s="12">
        <v>0.21</v>
      </c>
      <c r="AZ9" s="12">
        <v>0.43</v>
      </c>
      <c r="BA9" s="12">
        <v>0.38</v>
      </c>
      <c r="BB9" s="12">
        <v>0.35</v>
      </c>
      <c r="BC9" s="12">
        <v>0.55000000000000004</v>
      </c>
      <c r="BD9" s="12">
        <v>0.95</v>
      </c>
      <c r="BE9" s="12">
        <v>0.99</v>
      </c>
      <c r="BF9" s="12">
        <v>0.19</v>
      </c>
      <c r="BG9" s="12">
        <v>0.91</v>
      </c>
      <c r="BH9" s="12">
        <v>0.56000000000000005</v>
      </c>
      <c r="BI9" s="12">
        <v>0.83</v>
      </c>
      <c r="BJ9" s="12">
        <v>0.39</v>
      </c>
      <c r="BK9" s="12">
        <v>0.6</v>
      </c>
      <c r="BL9" s="12">
        <v>0.45</v>
      </c>
      <c r="BM9" s="12">
        <v>0.72</v>
      </c>
      <c r="BN9" s="12">
        <v>0.31</v>
      </c>
      <c r="BO9" s="12">
        <v>0.44</v>
      </c>
      <c r="BP9" s="12">
        <v>0.32</v>
      </c>
      <c r="BQ9" s="12">
        <v>0.35</v>
      </c>
      <c r="BR9" s="12">
        <v>0.21</v>
      </c>
      <c r="BS9" s="12">
        <v>0.33</v>
      </c>
      <c r="BT9" s="12">
        <v>0.47</v>
      </c>
      <c r="BU9" s="12">
        <v>0.5</v>
      </c>
      <c r="BV9" s="12">
        <v>0.66</v>
      </c>
      <c r="BW9" s="12">
        <v>0.4</v>
      </c>
      <c r="BX9" s="12">
        <v>0.32</v>
      </c>
      <c r="BY9" s="12">
        <v>0.38</v>
      </c>
      <c r="BZ9" s="12">
        <v>0.52</v>
      </c>
      <c r="CA9" s="12">
        <v>0.71</v>
      </c>
      <c r="CB9" s="12">
        <v>0.56999999999999995</v>
      </c>
      <c r="CC9" s="12">
        <v>0.46</v>
      </c>
      <c r="CD9" s="12">
        <v>0.23</v>
      </c>
      <c r="CE9" s="12">
        <v>0.46</v>
      </c>
      <c r="CF9" s="12">
        <v>7.0000000000000007E-2</v>
      </c>
      <c r="CG9" s="12">
        <v>0.08</v>
      </c>
      <c r="CH9" s="12">
        <v>0.1</v>
      </c>
      <c r="CI9" s="12">
        <v>0.32</v>
      </c>
      <c r="CJ9" s="12">
        <v>0.17</v>
      </c>
      <c r="CK9" s="12">
        <v>0.19</v>
      </c>
      <c r="CL9" s="12">
        <v>0.15</v>
      </c>
      <c r="CM9" s="12">
        <v>7.0000000000000007E-2</v>
      </c>
      <c r="CN9" s="12">
        <v>0.28999999999999998</v>
      </c>
      <c r="CO9" s="12">
        <v>0.46</v>
      </c>
      <c r="CP9" s="12">
        <v>1</v>
      </c>
      <c r="CQ9" s="12">
        <v>0.08</v>
      </c>
      <c r="CR9" s="12">
        <v>0.17</v>
      </c>
      <c r="CS9" s="12">
        <v>0.03</v>
      </c>
      <c r="CT9" s="12">
        <v>0.13</v>
      </c>
      <c r="CU9" s="12">
        <v>0.1</v>
      </c>
      <c r="CV9" s="12">
        <v>0.04</v>
      </c>
      <c r="CW9" s="12">
        <v>0.27</v>
      </c>
      <c r="CX9" s="12">
        <v>0.23</v>
      </c>
      <c r="CY9" s="12">
        <v>0.04</v>
      </c>
      <c r="CZ9" s="20">
        <v>7.7000000000000002E-3</v>
      </c>
      <c r="DA9" s="20">
        <v>6.0000000000000001E-3</v>
      </c>
      <c r="DB9" s="20">
        <v>5.0000000000000001E-3</v>
      </c>
      <c r="DC9" s="20">
        <v>1.6799999999999999E-2</v>
      </c>
      <c r="DD9" s="20">
        <v>1.06E-2</v>
      </c>
      <c r="DE9" s="20">
        <v>5.1999999999999998E-3</v>
      </c>
      <c r="DF9" s="20">
        <v>5.1000000000000004E-3</v>
      </c>
      <c r="DG9" s="20">
        <v>1.2200000000000001E-2</v>
      </c>
      <c r="DH9" s="20">
        <v>8.9999999999999993E-3</v>
      </c>
      <c r="DI9" s="20">
        <v>6.6E-3</v>
      </c>
      <c r="DJ9" s="20">
        <v>2.0299999999999999E-2</v>
      </c>
      <c r="DK9" s="20">
        <v>1.14E-2</v>
      </c>
      <c r="DL9" s="20">
        <v>6.7999999999999996E-3</v>
      </c>
      <c r="DM9" s="20">
        <v>2.3300000000000001E-2</v>
      </c>
      <c r="DN9" s="20">
        <v>1.9300000000000001E-2</v>
      </c>
      <c r="DO9" s="17">
        <v>7200</v>
      </c>
      <c r="DP9" s="16"/>
    </row>
    <row r="10" spans="1:120" x14ac:dyDescent="0.3">
      <c r="A10" s="2">
        <v>2023</v>
      </c>
      <c r="B10" s="2">
        <v>8</v>
      </c>
      <c r="C10" s="2" t="s">
        <v>20</v>
      </c>
      <c r="D10" s="2">
        <v>85000</v>
      </c>
      <c r="E10" s="2">
        <v>857848</v>
      </c>
      <c r="F10" s="2">
        <v>252077</v>
      </c>
      <c r="G10" s="2">
        <v>571312</v>
      </c>
      <c r="H10" s="2">
        <v>265061</v>
      </c>
      <c r="I10" s="2">
        <v>110647</v>
      </c>
      <c r="J10" s="2">
        <v>421776</v>
      </c>
      <c r="K10" s="2">
        <v>763331</v>
      </c>
      <c r="L10" s="2">
        <v>146917</v>
      </c>
      <c r="M10" s="2">
        <v>1571307</v>
      </c>
      <c r="N10" s="2">
        <v>2784287</v>
      </c>
      <c r="O10" s="2">
        <v>1560792</v>
      </c>
      <c r="P10" s="8">
        <v>0.9</v>
      </c>
      <c r="Q10" s="2">
        <v>90</v>
      </c>
      <c r="R10" s="2">
        <v>60</v>
      </c>
      <c r="S10" s="2">
        <v>20</v>
      </c>
      <c r="T10" s="2">
        <v>15</v>
      </c>
      <c r="U10" s="2">
        <v>0</v>
      </c>
      <c r="V10" s="12">
        <v>0.37</v>
      </c>
      <c r="W10" s="12">
        <v>0.97</v>
      </c>
      <c r="X10" s="12">
        <v>0.52</v>
      </c>
      <c r="Y10" s="12">
        <v>0.95</v>
      </c>
      <c r="Z10" s="12">
        <v>0.36</v>
      </c>
      <c r="AA10" s="12">
        <v>0.98</v>
      </c>
      <c r="AB10" s="12">
        <v>0.88</v>
      </c>
      <c r="AC10" s="12">
        <v>0.39</v>
      </c>
      <c r="AD10" s="12">
        <v>0.76</v>
      </c>
      <c r="AE10" s="12">
        <v>0.27</v>
      </c>
      <c r="AF10" s="12">
        <v>0.65</v>
      </c>
      <c r="AG10" s="12">
        <v>0.54</v>
      </c>
      <c r="AH10" s="12">
        <v>0.69</v>
      </c>
      <c r="AI10" s="12">
        <v>0.45</v>
      </c>
      <c r="AJ10" s="12">
        <v>0.92</v>
      </c>
      <c r="AK10" s="12">
        <v>0.88</v>
      </c>
      <c r="AL10" s="12">
        <v>0.43</v>
      </c>
      <c r="AM10" s="12">
        <v>0.7</v>
      </c>
      <c r="AN10" s="12">
        <v>0.75</v>
      </c>
      <c r="AO10" s="12">
        <v>0.51</v>
      </c>
      <c r="AP10" s="12">
        <v>0.2</v>
      </c>
      <c r="AQ10" s="12">
        <v>0.28000000000000003</v>
      </c>
      <c r="AR10" s="12">
        <v>0.39</v>
      </c>
      <c r="AS10" s="12">
        <v>0.23</v>
      </c>
      <c r="AT10" s="12">
        <v>0.38</v>
      </c>
      <c r="AU10" s="12">
        <v>0.18</v>
      </c>
      <c r="AV10" s="12">
        <v>0.43</v>
      </c>
      <c r="AW10" s="12">
        <v>0.34</v>
      </c>
      <c r="AX10" s="12">
        <v>0.38</v>
      </c>
      <c r="AY10" s="12">
        <v>0.49</v>
      </c>
      <c r="AZ10" s="12">
        <v>0.97</v>
      </c>
      <c r="BA10" s="12">
        <v>0.25</v>
      </c>
      <c r="BB10" s="12">
        <v>0.1</v>
      </c>
      <c r="BC10" s="12">
        <v>0.26</v>
      </c>
      <c r="BD10" s="12">
        <v>0.71</v>
      </c>
      <c r="BE10" s="12">
        <v>0.64</v>
      </c>
      <c r="BF10" s="12">
        <v>0.25</v>
      </c>
      <c r="BG10" s="12">
        <v>0.3</v>
      </c>
      <c r="BH10" s="12">
        <v>0.23</v>
      </c>
      <c r="BI10" s="12">
        <v>0.97</v>
      </c>
      <c r="BJ10" s="12">
        <v>0.69</v>
      </c>
      <c r="BK10" s="12">
        <v>0.67</v>
      </c>
      <c r="BL10" s="12">
        <v>0.19</v>
      </c>
      <c r="BM10" s="12">
        <v>0.54</v>
      </c>
      <c r="BN10" s="12">
        <v>0.56000000000000005</v>
      </c>
      <c r="BO10" s="12">
        <v>0.61</v>
      </c>
      <c r="BP10" s="12">
        <v>0.52</v>
      </c>
      <c r="BQ10" s="12">
        <v>0.71</v>
      </c>
      <c r="BR10" s="12">
        <v>0.41</v>
      </c>
      <c r="BS10" s="12">
        <v>0.22</v>
      </c>
      <c r="BT10" s="12">
        <v>0.19</v>
      </c>
      <c r="BU10" s="12">
        <v>0.63</v>
      </c>
      <c r="BV10" s="12">
        <v>0.53</v>
      </c>
      <c r="BW10" s="12">
        <v>0.17</v>
      </c>
      <c r="BX10" s="12">
        <v>0.67</v>
      </c>
      <c r="BY10" s="12">
        <v>0.32</v>
      </c>
      <c r="BZ10" s="12">
        <v>0.54</v>
      </c>
      <c r="CA10" s="12">
        <v>0.55000000000000004</v>
      </c>
      <c r="CB10" s="12">
        <v>0.61</v>
      </c>
      <c r="CC10" s="12">
        <v>0.7</v>
      </c>
      <c r="CD10" s="12">
        <v>0.22</v>
      </c>
      <c r="CE10" s="12">
        <v>0.47</v>
      </c>
      <c r="CF10" s="12">
        <v>0.06</v>
      </c>
      <c r="CG10" s="12">
        <v>0.08</v>
      </c>
      <c r="CH10" s="12">
        <v>0.08</v>
      </c>
      <c r="CI10" s="12">
        <v>0.27</v>
      </c>
      <c r="CJ10" s="12">
        <v>0.3</v>
      </c>
      <c r="CK10" s="12">
        <v>0.1</v>
      </c>
      <c r="CL10" s="12">
        <v>0.47</v>
      </c>
      <c r="CM10" s="12">
        <v>0.03</v>
      </c>
      <c r="CN10" s="12">
        <v>0.21</v>
      </c>
      <c r="CO10" s="12">
        <v>0.28999999999999998</v>
      </c>
      <c r="CP10" s="12">
        <v>1</v>
      </c>
      <c r="CQ10" s="12">
        <v>7.0000000000000007E-2</v>
      </c>
      <c r="CR10" s="12">
        <v>0.28999999999999998</v>
      </c>
      <c r="CS10" s="12">
        <v>0.1</v>
      </c>
      <c r="CT10" s="12">
        <v>0.19</v>
      </c>
      <c r="CU10" s="12">
        <v>0.08</v>
      </c>
      <c r="CV10" s="12">
        <v>0.03</v>
      </c>
      <c r="CW10" s="12">
        <v>0.34</v>
      </c>
      <c r="CX10" s="12">
        <v>0.23</v>
      </c>
      <c r="CY10" s="12">
        <v>7.0000000000000007E-2</v>
      </c>
      <c r="CZ10" s="20">
        <v>6.4000000000000003E-3</v>
      </c>
      <c r="DA10" s="20">
        <v>2.2000000000000001E-3</v>
      </c>
      <c r="DB10" s="20">
        <v>9.5999999999999992E-3</v>
      </c>
      <c r="DC10" s="20">
        <v>6.7999999999999996E-3</v>
      </c>
      <c r="DD10" s="20">
        <v>4.8999999999999998E-3</v>
      </c>
      <c r="DE10" s="20">
        <v>1.12E-2</v>
      </c>
      <c r="DF10" s="20">
        <v>5.7000000000000002E-3</v>
      </c>
      <c r="DG10" s="20">
        <v>1.2999999999999999E-2</v>
      </c>
      <c r="DH10" s="20">
        <v>1.67E-2</v>
      </c>
      <c r="DI10" s="20">
        <v>5.0000000000000001E-3</v>
      </c>
      <c r="DJ10" s="20">
        <v>1.35E-2</v>
      </c>
      <c r="DK10" s="20">
        <v>2.1299999999999999E-2</v>
      </c>
      <c r="DL10" s="20">
        <v>4.4999999999999997E-3</v>
      </c>
      <c r="DM10" s="20">
        <v>1.7999999999999999E-2</v>
      </c>
      <c r="DN10" s="20">
        <v>2.23E-2</v>
      </c>
      <c r="DO10" s="17">
        <v>6500</v>
      </c>
      <c r="DP10" s="16"/>
    </row>
    <row r="11" spans="1:120" x14ac:dyDescent="0.3">
      <c r="A11" s="2">
        <v>2023</v>
      </c>
      <c r="B11" s="2">
        <v>9</v>
      </c>
      <c r="C11" s="2" t="s">
        <v>21</v>
      </c>
      <c r="D11" s="2">
        <v>60000</v>
      </c>
      <c r="E11" s="2">
        <v>723040</v>
      </c>
      <c r="F11" s="2">
        <v>257742</v>
      </c>
      <c r="G11" s="2">
        <v>316255</v>
      </c>
      <c r="H11" s="2">
        <v>340918</v>
      </c>
      <c r="I11" s="2">
        <v>108412</v>
      </c>
      <c r="J11" s="2">
        <v>1038559</v>
      </c>
      <c r="K11" s="2">
        <v>261530</v>
      </c>
      <c r="L11" s="2">
        <v>204777</v>
      </c>
      <c r="M11" s="2">
        <v>3044478</v>
      </c>
      <c r="N11" s="2">
        <v>2857561</v>
      </c>
      <c r="O11" s="2">
        <v>3113039</v>
      </c>
      <c r="P11" s="8">
        <v>0.87</v>
      </c>
      <c r="Q11" s="2">
        <v>50</v>
      </c>
      <c r="R11" s="2">
        <v>40</v>
      </c>
      <c r="S11" s="2">
        <v>40</v>
      </c>
      <c r="T11" s="2">
        <v>45</v>
      </c>
      <c r="U11" s="2">
        <v>1</v>
      </c>
      <c r="V11" s="12">
        <v>0.56000000000000005</v>
      </c>
      <c r="W11" s="12">
        <v>0.26</v>
      </c>
      <c r="X11" s="12">
        <v>0.87</v>
      </c>
      <c r="Y11" s="12">
        <v>0.97</v>
      </c>
      <c r="Z11" s="12">
        <v>0.56999999999999995</v>
      </c>
      <c r="AA11" s="12">
        <v>0.48</v>
      </c>
      <c r="AB11" s="12">
        <v>0.95</v>
      </c>
      <c r="AC11" s="12">
        <v>0.36</v>
      </c>
      <c r="AD11" s="12">
        <v>0.53</v>
      </c>
      <c r="AE11" s="12">
        <v>0.61</v>
      </c>
      <c r="AF11" s="12">
        <v>0.39</v>
      </c>
      <c r="AG11" s="12">
        <v>0.49</v>
      </c>
      <c r="AH11" s="12">
        <v>0.96</v>
      </c>
      <c r="AI11" s="12">
        <v>0.54</v>
      </c>
      <c r="AJ11" s="12">
        <v>0.26</v>
      </c>
      <c r="AK11" s="12">
        <v>0.93</v>
      </c>
      <c r="AL11" s="12">
        <v>0.32</v>
      </c>
      <c r="AM11" s="12">
        <v>0.64</v>
      </c>
      <c r="AN11" s="12">
        <v>0.82</v>
      </c>
      <c r="AO11" s="12">
        <v>0.66</v>
      </c>
      <c r="AP11" s="12">
        <v>0.3</v>
      </c>
      <c r="AQ11" s="12">
        <v>0.45</v>
      </c>
      <c r="AR11" s="12">
        <v>0.5</v>
      </c>
      <c r="AS11" s="12">
        <v>0.1</v>
      </c>
      <c r="AT11" s="12">
        <v>0.22</v>
      </c>
      <c r="AU11" s="12">
        <v>0.35</v>
      </c>
      <c r="AV11" s="12">
        <v>0.1</v>
      </c>
      <c r="AW11" s="12">
        <v>0.14000000000000001</v>
      </c>
      <c r="AX11" s="12">
        <v>0.5</v>
      </c>
      <c r="AY11" s="12">
        <v>0.19</v>
      </c>
      <c r="AZ11" s="12">
        <v>0.13</v>
      </c>
      <c r="BA11" s="12">
        <v>0.65</v>
      </c>
      <c r="BB11" s="12">
        <v>0.67</v>
      </c>
      <c r="BC11" s="12">
        <v>0.54</v>
      </c>
      <c r="BD11" s="12">
        <v>0.28999999999999998</v>
      </c>
      <c r="BE11" s="12">
        <v>0.82</v>
      </c>
      <c r="BF11" s="12">
        <v>0.78</v>
      </c>
      <c r="BG11" s="12">
        <v>0.19</v>
      </c>
      <c r="BH11" s="12">
        <v>0.49</v>
      </c>
      <c r="BI11" s="12">
        <v>0.13</v>
      </c>
      <c r="BJ11" s="12">
        <v>0.49</v>
      </c>
      <c r="BK11" s="12">
        <v>0.56000000000000005</v>
      </c>
      <c r="BL11" s="12">
        <v>0.24</v>
      </c>
      <c r="BM11" s="12">
        <v>0.65</v>
      </c>
      <c r="BN11" s="12">
        <v>0.61</v>
      </c>
      <c r="BO11" s="12">
        <v>0.7</v>
      </c>
      <c r="BP11" s="12">
        <v>0.54</v>
      </c>
      <c r="BQ11" s="12">
        <v>0.75</v>
      </c>
      <c r="BR11" s="12">
        <v>0.38</v>
      </c>
      <c r="BS11" s="12">
        <v>0.52</v>
      </c>
      <c r="BT11" s="12">
        <v>0.38</v>
      </c>
      <c r="BU11" s="12">
        <v>0.49</v>
      </c>
      <c r="BV11" s="12">
        <v>0.33</v>
      </c>
      <c r="BW11" s="12">
        <v>0.38</v>
      </c>
      <c r="BX11" s="12">
        <v>0.66</v>
      </c>
      <c r="BY11" s="12">
        <v>0.54</v>
      </c>
      <c r="BZ11" s="12">
        <v>0.35</v>
      </c>
      <c r="CA11" s="12">
        <v>0.68</v>
      </c>
      <c r="CB11" s="12">
        <v>0.46</v>
      </c>
      <c r="CC11" s="12">
        <v>0.41</v>
      </c>
      <c r="CD11" s="12">
        <v>0.33</v>
      </c>
      <c r="CE11" s="12">
        <v>0.45</v>
      </c>
      <c r="CF11" s="12">
        <v>0.14000000000000001</v>
      </c>
      <c r="CG11" s="12">
        <v>0.05</v>
      </c>
      <c r="CH11" s="12">
        <v>0.04</v>
      </c>
      <c r="CI11" s="12">
        <v>0.39</v>
      </c>
      <c r="CJ11" s="12">
        <v>0.12</v>
      </c>
      <c r="CK11" s="12">
        <v>0.18</v>
      </c>
      <c r="CL11" s="12">
        <v>0.17</v>
      </c>
      <c r="CM11" s="12">
        <v>0.04</v>
      </c>
      <c r="CN11" s="12">
        <v>0.14000000000000001</v>
      </c>
      <c r="CO11" s="12">
        <v>0.39</v>
      </c>
      <c r="CP11" s="12">
        <v>1</v>
      </c>
      <c r="CQ11" s="12">
        <v>0.09</v>
      </c>
      <c r="CR11" s="12">
        <v>0.16</v>
      </c>
      <c r="CS11" s="12">
        <v>0.06</v>
      </c>
      <c r="CT11" s="12">
        <v>0.31</v>
      </c>
      <c r="CU11" s="12">
        <v>0.06</v>
      </c>
      <c r="CV11" s="12">
        <v>7.0000000000000007E-2</v>
      </c>
      <c r="CW11" s="12">
        <v>0.27</v>
      </c>
      <c r="CX11" s="12">
        <v>0.22</v>
      </c>
      <c r="CY11" s="12">
        <v>0.08</v>
      </c>
      <c r="CZ11" s="20">
        <v>1.32E-2</v>
      </c>
      <c r="DA11" s="20">
        <v>7.1999999999999998E-3</v>
      </c>
      <c r="DB11" s="20">
        <v>5.8999999999999999E-3</v>
      </c>
      <c r="DC11" s="20">
        <v>1.41E-2</v>
      </c>
      <c r="DD11" s="20">
        <v>1.1599999999999999E-2</v>
      </c>
      <c r="DE11" s="20">
        <v>6.4000000000000003E-3</v>
      </c>
      <c r="DF11" s="20">
        <v>2.5000000000000001E-3</v>
      </c>
      <c r="DG11" s="20">
        <v>1.5100000000000001E-2</v>
      </c>
      <c r="DH11" s="20">
        <v>6.8999999999999999E-3</v>
      </c>
      <c r="DI11" s="20">
        <v>7.4999999999999997E-3</v>
      </c>
      <c r="DJ11" s="20">
        <v>1.77E-2</v>
      </c>
      <c r="DK11" s="20">
        <v>1.46E-2</v>
      </c>
      <c r="DL11" s="20">
        <v>7.1000000000000004E-3</v>
      </c>
      <c r="DM11" s="20">
        <v>2.3400000000000001E-2</v>
      </c>
      <c r="DN11" s="20">
        <v>1.83E-2</v>
      </c>
      <c r="DO11" s="17">
        <v>6500</v>
      </c>
      <c r="DP11" s="16"/>
    </row>
    <row r="12" spans="1:120" x14ac:dyDescent="0.3">
      <c r="A12" s="2">
        <v>2023</v>
      </c>
      <c r="B12" s="2">
        <v>10</v>
      </c>
      <c r="C12" s="2" t="s">
        <v>22</v>
      </c>
      <c r="D12" s="2">
        <v>55000</v>
      </c>
      <c r="E12" s="2">
        <v>939279</v>
      </c>
      <c r="F12" s="2">
        <v>213785</v>
      </c>
      <c r="G12" s="2">
        <v>386888</v>
      </c>
      <c r="H12" s="2">
        <v>118248</v>
      </c>
      <c r="I12" s="2">
        <v>117643</v>
      </c>
      <c r="J12" s="2">
        <v>1386839</v>
      </c>
      <c r="K12" s="2">
        <v>583180</v>
      </c>
      <c r="L12" s="2">
        <v>206180</v>
      </c>
      <c r="M12" s="2">
        <v>3575075</v>
      </c>
      <c r="N12" s="2">
        <v>971790</v>
      </c>
      <c r="O12" s="2">
        <v>1873862</v>
      </c>
      <c r="P12" s="8">
        <v>0.68</v>
      </c>
      <c r="Q12" s="2">
        <v>70</v>
      </c>
      <c r="R12" s="2">
        <v>45</v>
      </c>
      <c r="S12" s="2">
        <v>80</v>
      </c>
      <c r="T12" s="2">
        <v>18</v>
      </c>
      <c r="U12" s="2">
        <v>0</v>
      </c>
      <c r="V12" s="12">
        <v>0.89</v>
      </c>
      <c r="W12" s="12">
        <v>0.43</v>
      </c>
      <c r="X12" s="12">
        <v>0.83</v>
      </c>
      <c r="Y12" s="12">
        <v>0.45</v>
      </c>
      <c r="Z12" s="12">
        <v>1</v>
      </c>
      <c r="AA12" s="12">
        <v>0.4</v>
      </c>
      <c r="AB12" s="12">
        <v>0.45</v>
      </c>
      <c r="AC12" s="12">
        <v>0.35</v>
      </c>
      <c r="AD12" s="12">
        <v>0.22</v>
      </c>
      <c r="AE12" s="12">
        <v>0.33</v>
      </c>
      <c r="AF12" s="12">
        <v>0.92</v>
      </c>
      <c r="AG12" s="12">
        <v>0.53</v>
      </c>
      <c r="AH12" s="12">
        <v>0.88</v>
      </c>
      <c r="AI12" s="12">
        <v>0.46</v>
      </c>
      <c r="AJ12" s="12">
        <v>0.55000000000000004</v>
      </c>
      <c r="AK12" s="12">
        <v>0.25</v>
      </c>
      <c r="AL12" s="12">
        <v>0.84</v>
      </c>
      <c r="AM12" s="12">
        <v>0.52</v>
      </c>
      <c r="AN12" s="12">
        <v>0.81</v>
      </c>
      <c r="AO12" s="12">
        <v>0.21</v>
      </c>
      <c r="AP12" s="12">
        <v>0.25</v>
      </c>
      <c r="AQ12" s="12">
        <v>0.35</v>
      </c>
      <c r="AR12" s="12">
        <v>0.16</v>
      </c>
      <c r="AS12" s="12">
        <v>0.21</v>
      </c>
      <c r="AT12" s="12">
        <v>0.21</v>
      </c>
      <c r="AU12" s="12">
        <v>0.45</v>
      </c>
      <c r="AV12" s="12">
        <v>0.42</v>
      </c>
      <c r="AW12" s="12">
        <v>0.26</v>
      </c>
      <c r="AX12" s="12">
        <v>0.17</v>
      </c>
      <c r="AY12" s="12">
        <v>0.5</v>
      </c>
      <c r="AZ12" s="12">
        <v>0.92</v>
      </c>
      <c r="BA12" s="12">
        <v>0.99</v>
      </c>
      <c r="BB12" s="12">
        <v>0.99</v>
      </c>
      <c r="BC12" s="12">
        <v>0.4</v>
      </c>
      <c r="BD12" s="12">
        <v>0.13</v>
      </c>
      <c r="BE12" s="12">
        <v>0.97</v>
      </c>
      <c r="BF12" s="12">
        <v>0.93</v>
      </c>
      <c r="BG12" s="12">
        <v>0.68</v>
      </c>
      <c r="BH12" s="12">
        <v>0.35</v>
      </c>
      <c r="BI12" s="12">
        <v>0.21</v>
      </c>
      <c r="BJ12" s="12">
        <v>0.61</v>
      </c>
      <c r="BK12" s="12">
        <v>0.25</v>
      </c>
      <c r="BL12" s="12">
        <v>0.67</v>
      </c>
      <c r="BM12" s="12">
        <v>0.72</v>
      </c>
      <c r="BN12" s="12">
        <v>0.17</v>
      </c>
      <c r="BO12" s="12">
        <v>0.27</v>
      </c>
      <c r="BP12" s="12">
        <v>0.57999999999999996</v>
      </c>
      <c r="BQ12" s="12">
        <v>0.35</v>
      </c>
      <c r="BR12" s="12">
        <v>0.62</v>
      </c>
      <c r="BS12" s="12">
        <v>0.69</v>
      </c>
      <c r="BT12" s="12">
        <v>0.65</v>
      </c>
      <c r="BU12" s="12">
        <v>0.6</v>
      </c>
      <c r="BV12" s="12">
        <v>0.66</v>
      </c>
      <c r="BW12" s="12">
        <v>0.17</v>
      </c>
      <c r="BX12" s="12">
        <v>0.45</v>
      </c>
      <c r="BY12" s="12">
        <v>0.3</v>
      </c>
      <c r="BZ12" s="12">
        <v>0.7</v>
      </c>
      <c r="CA12" s="12">
        <v>0.2</v>
      </c>
      <c r="CB12" s="12">
        <v>0.33</v>
      </c>
      <c r="CC12" s="12">
        <v>0.27</v>
      </c>
      <c r="CD12" s="12">
        <v>0.55000000000000004</v>
      </c>
      <c r="CE12" s="12">
        <v>0.75</v>
      </c>
      <c r="CF12" s="12">
        <v>0.08</v>
      </c>
      <c r="CG12" s="12">
        <v>0.06</v>
      </c>
      <c r="CH12" s="12">
        <v>0.09</v>
      </c>
      <c r="CI12" s="12">
        <v>0.34</v>
      </c>
      <c r="CJ12" s="12">
        <v>0.24</v>
      </c>
      <c r="CK12" s="12">
        <v>0.17</v>
      </c>
      <c r="CL12" s="12">
        <v>0.25</v>
      </c>
      <c r="CM12" s="12">
        <v>0.09</v>
      </c>
      <c r="CN12" s="12">
        <v>0.13</v>
      </c>
      <c r="CO12" s="12">
        <v>0.26</v>
      </c>
      <c r="CP12" s="12">
        <v>1</v>
      </c>
      <c r="CQ12" s="12">
        <v>0.08</v>
      </c>
      <c r="CR12" s="12">
        <v>0.3</v>
      </c>
      <c r="CS12" s="12">
        <v>0.05</v>
      </c>
      <c r="CT12" s="12">
        <v>0.22</v>
      </c>
      <c r="CU12" s="12">
        <v>0.11</v>
      </c>
      <c r="CV12" s="12">
        <v>0.04</v>
      </c>
      <c r="CW12" s="12">
        <v>0.36</v>
      </c>
      <c r="CX12" s="12">
        <v>0.23</v>
      </c>
      <c r="CY12" s="12">
        <v>0.09</v>
      </c>
      <c r="CZ12" s="20">
        <v>2.3999999999999998E-3</v>
      </c>
      <c r="DA12" s="20">
        <v>9.5999999999999992E-3</v>
      </c>
      <c r="DB12" s="20">
        <v>9.1000000000000004E-3</v>
      </c>
      <c r="DC12" s="20">
        <v>7.3000000000000001E-3</v>
      </c>
      <c r="DD12" s="20">
        <v>1.06E-2</v>
      </c>
      <c r="DE12" s="20">
        <v>1.0200000000000001E-2</v>
      </c>
      <c r="DF12" s="20">
        <v>5.5999999999999999E-3</v>
      </c>
      <c r="DG12" s="20">
        <v>1.7100000000000001E-2</v>
      </c>
      <c r="DH12" s="20">
        <v>1.1299999999999999E-2</v>
      </c>
      <c r="DI12" s="20">
        <v>6.4000000000000003E-3</v>
      </c>
      <c r="DJ12" s="20">
        <v>1.7500000000000002E-2</v>
      </c>
      <c r="DK12" s="20">
        <v>1.54E-2</v>
      </c>
      <c r="DL12" s="20">
        <v>3.5000000000000001E-3</v>
      </c>
      <c r="DM12" s="20">
        <v>2.2800000000000001E-2</v>
      </c>
      <c r="DN12" s="20">
        <v>1.8800000000000001E-2</v>
      </c>
      <c r="DO12" s="17">
        <v>5100</v>
      </c>
      <c r="DP12" s="16"/>
    </row>
    <row r="13" spans="1:120" x14ac:dyDescent="0.3">
      <c r="A13" s="2">
        <v>2023</v>
      </c>
      <c r="B13" s="2">
        <v>11</v>
      </c>
      <c r="C13" s="2" t="s">
        <v>23</v>
      </c>
      <c r="D13" s="2">
        <v>70000</v>
      </c>
      <c r="E13" s="2">
        <v>439489</v>
      </c>
      <c r="F13" s="2">
        <v>367208</v>
      </c>
      <c r="G13" s="2">
        <v>416511</v>
      </c>
      <c r="H13" s="2">
        <v>259610</v>
      </c>
      <c r="I13" s="2">
        <v>154532</v>
      </c>
      <c r="J13" s="2">
        <v>870952</v>
      </c>
      <c r="K13" s="2">
        <v>749846</v>
      </c>
      <c r="L13" s="2">
        <v>76353</v>
      </c>
      <c r="M13" s="2">
        <v>2263736</v>
      </c>
      <c r="N13" s="2">
        <v>2733229</v>
      </c>
      <c r="O13" s="2">
        <v>2450744</v>
      </c>
      <c r="P13" s="8">
        <v>0.55000000000000004</v>
      </c>
      <c r="Q13" s="2">
        <v>80</v>
      </c>
      <c r="R13" s="2">
        <v>70</v>
      </c>
      <c r="S13" s="2">
        <v>65</v>
      </c>
      <c r="T13" s="2">
        <v>20</v>
      </c>
      <c r="U13" s="2">
        <v>1</v>
      </c>
      <c r="V13" s="12">
        <v>0.93</v>
      </c>
      <c r="W13" s="12">
        <v>0.21</v>
      </c>
      <c r="X13" s="12">
        <v>0.38</v>
      </c>
      <c r="Y13" s="12">
        <v>0.2</v>
      </c>
      <c r="Z13" s="12">
        <v>0.32</v>
      </c>
      <c r="AA13" s="12">
        <v>0.8</v>
      </c>
      <c r="AB13" s="12">
        <v>0.27</v>
      </c>
      <c r="AC13" s="12">
        <v>0.36</v>
      </c>
      <c r="AD13" s="12">
        <v>0.54</v>
      </c>
      <c r="AE13" s="12">
        <v>0.96</v>
      </c>
      <c r="AF13" s="12">
        <v>0.28999999999999998</v>
      </c>
      <c r="AG13" s="12">
        <v>0.74</v>
      </c>
      <c r="AH13" s="12">
        <v>0.57999999999999996</v>
      </c>
      <c r="AI13" s="12">
        <v>0.21</v>
      </c>
      <c r="AJ13" s="12">
        <v>0.62</v>
      </c>
      <c r="AK13" s="12">
        <v>0.71</v>
      </c>
      <c r="AL13" s="12">
        <v>0.76</v>
      </c>
      <c r="AM13" s="12">
        <v>0.33</v>
      </c>
      <c r="AN13" s="12">
        <v>0.56000000000000005</v>
      </c>
      <c r="AO13" s="12">
        <v>0.72</v>
      </c>
      <c r="AP13" s="12">
        <v>0.41</v>
      </c>
      <c r="AQ13" s="12">
        <v>0.11</v>
      </c>
      <c r="AR13" s="12">
        <v>0.38</v>
      </c>
      <c r="AS13" s="12">
        <v>0.47</v>
      </c>
      <c r="AT13" s="12">
        <v>0.22</v>
      </c>
      <c r="AU13" s="12">
        <v>0.32</v>
      </c>
      <c r="AV13" s="12">
        <v>0.28999999999999998</v>
      </c>
      <c r="AW13" s="12">
        <v>0.34</v>
      </c>
      <c r="AX13" s="12">
        <v>0.4</v>
      </c>
      <c r="AY13" s="12">
        <v>0.27</v>
      </c>
      <c r="AZ13" s="12">
        <v>0.67</v>
      </c>
      <c r="BA13" s="12">
        <v>0.09</v>
      </c>
      <c r="BB13" s="12">
        <v>0.94</v>
      </c>
      <c r="BC13" s="12">
        <v>0.46</v>
      </c>
      <c r="BD13" s="12">
        <v>0.44</v>
      </c>
      <c r="BE13" s="12">
        <v>0.78</v>
      </c>
      <c r="BF13" s="12">
        <v>0.65</v>
      </c>
      <c r="BG13" s="12">
        <v>0</v>
      </c>
      <c r="BH13" s="12">
        <v>0.7</v>
      </c>
      <c r="BI13" s="12">
        <v>0.52</v>
      </c>
      <c r="BJ13" s="12">
        <v>0.64</v>
      </c>
      <c r="BK13" s="12">
        <v>0.54</v>
      </c>
      <c r="BL13" s="12">
        <v>0.52</v>
      </c>
      <c r="BM13" s="12">
        <v>0.26</v>
      </c>
      <c r="BN13" s="12">
        <v>0.72</v>
      </c>
      <c r="BO13" s="12">
        <v>0.36</v>
      </c>
      <c r="BP13" s="12">
        <v>0.45</v>
      </c>
      <c r="BQ13" s="12">
        <v>0.36</v>
      </c>
      <c r="BR13" s="12">
        <v>0.7</v>
      </c>
      <c r="BS13" s="12">
        <v>0.2</v>
      </c>
      <c r="BT13" s="12">
        <v>0.6</v>
      </c>
      <c r="BU13" s="12">
        <v>0.51</v>
      </c>
      <c r="BV13" s="12">
        <v>0.64</v>
      </c>
      <c r="BW13" s="12">
        <v>0.35</v>
      </c>
      <c r="BX13" s="12">
        <v>0.46</v>
      </c>
      <c r="BY13" s="12">
        <v>0.2</v>
      </c>
      <c r="BZ13" s="12">
        <v>0.69</v>
      </c>
      <c r="CA13" s="12">
        <v>0.31</v>
      </c>
      <c r="CB13" s="12">
        <v>0.21</v>
      </c>
      <c r="CC13" s="12">
        <v>0.19</v>
      </c>
      <c r="CD13" s="12">
        <v>0.56999999999999995</v>
      </c>
      <c r="CE13" s="12">
        <v>0.62</v>
      </c>
      <c r="CF13" s="12">
        <v>0.17</v>
      </c>
      <c r="CG13" s="12">
        <v>0.05</v>
      </c>
      <c r="CH13" s="12">
        <v>0.03</v>
      </c>
      <c r="CI13" s="12">
        <v>0.42</v>
      </c>
      <c r="CJ13" s="12">
        <v>0.24</v>
      </c>
      <c r="CK13" s="12">
        <v>0.23</v>
      </c>
      <c r="CL13" s="12">
        <v>0.35</v>
      </c>
      <c r="CM13" s="12">
        <v>0.09</v>
      </c>
      <c r="CN13" s="12">
        <v>0.15</v>
      </c>
      <c r="CO13" s="12">
        <v>0.43</v>
      </c>
      <c r="CP13" s="12">
        <v>1</v>
      </c>
      <c r="CQ13" s="12">
        <v>0.08</v>
      </c>
      <c r="CR13" s="12">
        <v>0.2</v>
      </c>
      <c r="CS13" s="12">
        <v>0.03</v>
      </c>
      <c r="CT13" s="12">
        <v>0.49</v>
      </c>
      <c r="CU13" s="12">
        <v>0.06</v>
      </c>
      <c r="CV13" s="12">
        <v>0.08</v>
      </c>
      <c r="CW13" s="12">
        <v>0.38</v>
      </c>
      <c r="CX13" s="12">
        <v>0.19</v>
      </c>
      <c r="CY13" s="12">
        <v>0.09</v>
      </c>
      <c r="CZ13" s="20">
        <v>4.1999999999999997E-3</v>
      </c>
      <c r="DA13" s="20">
        <v>3.3E-3</v>
      </c>
      <c r="DB13" s="20">
        <v>8.6999999999999994E-3</v>
      </c>
      <c r="DC13" s="20">
        <v>5.7000000000000002E-3</v>
      </c>
      <c r="DD13" s="20">
        <v>8.3000000000000001E-3</v>
      </c>
      <c r="DE13" s="20">
        <v>1.0800000000000001E-2</v>
      </c>
      <c r="DF13" s="20">
        <v>7.6E-3</v>
      </c>
      <c r="DG13" s="20">
        <v>8.5000000000000006E-3</v>
      </c>
      <c r="DH13" s="20">
        <v>1.77E-2</v>
      </c>
      <c r="DI13" s="20">
        <v>3.8999999999999998E-3</v>
      </c>
      <c r="DJ13" s="20">
        <v>1.8499999999999999E-2</v>
      </c>
      <c r="DK13" s="20">
        <v>1.9099999999999999E-2</v>
      </c>
      <c r="DL13" s="20">
        <v>7.4000000000000003E-3</v>
      </c>
      <c r="DM13" s="20">
        <v>2.06E-2</v>
      </c>
      <c r="DN13" s="20">
        <v>2.3900000000000001E-2</v>
      </c>
      <c r="DO13" s="17">
        <v>5300</v>
      </c>
      <c r="DP13" s="16"/>
    </row>
    <row r="14" spans="1:120" x14ac:dyDescent="0.3">
      <c r="A14" s="2">
        <v>2023</v>
      </c>
      <c r="B14" s="2">
        <v>12</v>
      </c>
      <c r="C14" s="2" t="s">
        <v>24</v>
      </c>
      <c r="D14" s="2">
        <v>60000</v>
      </c>
      <c r="E14" s="2">
        <v>482871</v>
      </c>
      <c r="F14" s="2">
        <v>778787</v>
      </c>
      <c r="G14" s="2">
        <v>368717</v>
      </c>
      <c r="H14" s="2">
        <v>169348</v>
      </c>
      <c r="I14" s="2">
        <v>49876</v>
      </c>
      <c r="J14" s="2">
        <v>1370581</v>
      </c>
      <c r="K14" s="2">
        <v>838580</v>
      </c>
      <c r="L14" s="2">
        <v>174471</v>
      </c>
      <c r="M14" s="2">
        <v>1308136</v>
      </c>
      <c r="N14" s="2">
        <v>1470882</v>
      </c>
      <c r="O14" s="2">
        <v>1284218</v>
      </c>
      <c r="P14" s="8">
        <v>0.73</v>
      </c>
      <c r="Q14" s="2">
        <v>55</v>
      </c>
      <c r="R14" s="2">
        <v>40</v>
      </c>
      <c r="S14" s="2">
        <v>50</v>
      </c>
      <c r="T14" s="2">
        <v>25</v>
      </c>
      <c r="U14" s="2">
        <v>1</v>
      </c>
      <c r="V14" s="12">
        <v>0.66</v>
      </c>
      <c r="W14" s="12">
        <v>0.74</v>
      </c>
      <c r="X14" s="12">
        <v>0.68</v>
      </c>
      <c r="Y14" s="12">
        <v>0.94</v>
      </c>
      <c r="Z14" s="12">
        <v>0.69</v>
      </c>
      <c r="AA14" s="12">
        <v>0.3</v>
      </c>
      <c r="AB14" s="12">
        <v>0.69</v>
      </c>
      <c r="AC14" s="12">
        <v>0.9</v>
      </c>
      <c r="AD14" s="12">
        <v>0.96</v>
      </c>
      <c r="AE14" s="12">
        <v>0.35</v>
      </c>
      <c r="AF14" s="12">
        <v>0.7</v>
      </c>
      <c r="AG14" s="12">
        <v>0.41</v>
      </c>
      <c r="AH14" s="12">
        <v>0.94</v>
      </c>
      <c r="AI14" s="12">
        <v>0.44</v>
      </c>
      <c r="AJ14" s="12">
        <v>0.5</v>
      </c>
      <c r="AK14" s="12">
        <v>0.54</v>
      </c>
      <c r="AL14" s="12">
        <v>0.47</v>
      </c>
      <c r="AM14" s="12">
        <v>1</v>
      </c>
      <c r="AN14" s="12">
        <v>0.72</v>
      </c>
      <c r="AO14" s="12">
        <v>0.37</v>
      </c>
      <c r="AP14" s="12">
        <v>0.49</v>
      </c>
      <c r="AQ14" s="12">
        <v>0.12</v>
      </c>
      <c r="AR14" s="12">
        <v>0.28999999999999998</v>
      </c>
      <c r="AS14" s="12">
        <v>0.16</v>
      </c>
      <c r="AT14" s="12">
        <v>0.1</v>
      </c>
      <c r="AU14" s="12">
        <v>0.25</v>
      </c>
      <c r="AV14" s="12">
        <v>0.23</v>
      </c>
      <c r="AW14" s="12">
        <v>0.18</v>
      </c>
      <c r="AX14" s="12">
        <v>0.35</v>
      </c>
      <c r="AY14" s="12">
        <v>0.13</v>
      </c>
      <c r="AZ14" s="12">
        <v>0.44</v>
      </c>
      <c r="BA14" s="12">
        <v>0.2</v>
      </c>
      <c r="BB14" s="12">
        <v>0.91</v>
      </c>
      <c r="BC14" s="12">
        <v>0.28999999999999998</v>
      </c>
      <c r="BD14" s="12">
        <v>0.6</v>
      </c>
      <c r="BE14" s="12">
        <v>0.83</v>
      </c>
      <c r="BF14" s="12">
        <v>0.68</v>
      </c>
      <c r="BG14" s="12">
        <v>0.47</v>
      </c>
      <c r="BH14" s="12">
        <v>0.37</v>
      </c>
      <c r="BI14" s="12">
        <v>0.18</v>
      </c>
      <c r="BJ14" s="12">
        <v>0.65</v>
      </c>
      <c r="BK14" s="12">
        <v>0.6</v>
      </c>
      <c r="BL14" s="12">
        <v>0.65</v>
      </c>
      <c r="BM14" s="12">
        <v>0.28999999999999998</v>
      </c>
      <c r="BN14" s="12">
        <v>0.27</v>
      </c>
      <c r="BO14" s="12">
        <v>0.72</v>
      </c>
      <c r="BP14" s="12">
        <v>0.42</v>
      </c>
      <c r="BQ14" s="12">
        <v>0.64</v>
      </c>
      <c r="BR14" s="12">
        <v>0.64</v>
      </c>
      <c r="BS14" s="12">
        <v>0.38</v>
      </c>
      <c r="BT14" s="12">
        <v>0.21</v>
      </c>
      <c r="BU14" s="12">
        <v>0.28000000000000003</v>
      </c>
      <c r="BV14" s="12">
        <v>0.57999999999999996</v>
      </c>
      <c r="BW14" s="12">
        <v>0.35</v>
      </c>
      <c r="BX14" s="12">
        <v>0.72</v>
      </c>
      <c r="BY14" s="12">
        <v>0.44</v>
      </c>
      <c r="BZ14" s="12">
        <v>0.22</v>
      </c>
      <c r="CA14" s="12">
        <v>0.27</v>
      </c>
      <c r="CB14" s="12">
        <v>0.73</v>
      </c>
      <c r="CC14" s="12">
        <v>0.34</v>
      </c>
      <c r="CD14" s="12">
        <v>0.17</v>
      </c>
      <c r="CE14" s="12">
        <v>0.7</v>
      </c>
      <c r="CF14" s="12">
        <v>0.18</v>
      </c>
      <c r="CG14" s="12">
        <v>0.08</v>
      </c>
      <c r="CH14" s="12">
        <v>0.06</v>
      </c>
      <c r="CI14" s="12">
        <v>0.15</v>
      </c>
      <c r="CJ14" s="12">
        <v>0.31</v>
      </c>
      <c r="CK14" s="12">
        <v>0.21</v>
      </c>
      <c r="CL14" s="12">
        <v>0.32</v>
      </c>
      <c r="CM14" s="12">
        <v>7.0000000000000007E-2</v>
      </c>
      <c r="CN14" s="12">
        <v>0.28000000000000003</v>
      </c>
      <c r="CO14" s="12">
        <v>0.53</v>
      </c>
      <c r="CP14" s="12">
        <v>1</v>
      </c>
      <c r="CQ14" s="12">
        <v>0.06</v>
      </c>
      <c r="CR14" s="12">
        <v>0.11</v>
      </c>
      <c r="CS14" s="12">
        <v>0.08</v>
      </c>
      <c r="CT14" s="12">
        <v>0.19</v>
      </c>
      <c r="CU14" s="12">
        <v>0.13</v>
      </c>
      <c r="CV14" s="12">
        <v>0.08</v>
      </c>
      <c r="CW14" s="12">
        <v>0.42</v>
      </c>
      <c r="CX14" s="12">
        <v>0.17</v>
      </c>
      <c r="CY14" s="12">
        <v>0.05</v>
      </c>
      <c r="CZ14" s="20">
        <v>4.4999999999999997E-3</v>
      </c>
      <c r="DA14" s="20">
        <v>1.06E-2</v>
      </c>
      <c r="DB14" s="20">
        <v>6.6E-3</v>
      </c>
      <c r="DC14" s="20">
        <v>5.1999999999999998E-3</v>
      </c>
      <c r="DD14" s="20">
        <v>1.4999999999999999E-2</v>
      </c>
      <c r="DE14" s="20">
        <v>2.3900000000000001E-2</v>
      </c>
      <c r="DF14" s="20">
        <v>2.5999999999999999E-3</v>
      </c>
      <c r="DG14" s="20">
        <v>1.44E-2</v>
      </c>
      <c r="DH14" s="20">
        <v>1.2200000000000001E-2</v>
      </c>
      <c r="DI14" s="20">
        <v>5.7999999999999996E-3</v>
      </c>
      <c r="DJ14" s="20">
        <v>1.77E-2</v>
      </c>
      <c r="DK14" s="20">
        <v>6.4999999999999997E-3</v>
      </c>
      <c r="DL14" s="20">
        <v>3.2000000000000002E-3</v>
      </c>
      <c r="DM14" s="20">
        <v>6.4999999999999997E-3</v>
      </c>
      <c r="DN14" s="20">
        <v>5.7000000000000002E-3</v>
      </c>
      <c r="DO14" s="17">
        <v>5000</v>
      </c>
      <c r="DP14" s="16"/>
    </row>
    <row r="15" spans="1:120" x14ac:dyDescent="0.3">
      <c r="A15" s="2">
        <v>2024</v>
      </c>
      <c r="B15" s="2">
        <v>1</v>
      </c>
      <c r="C15" s="2" t="s">
        <v>14</v>
      </c>
      <c r="D15" s="2">
        <v>63000</v>
      </c>
      <c r="E15" s="2">
        <v>2370134</v>
      </c>
      <c r="F15" s="2">
        <v>1651639</v>
      </c>
      <c r="G15" s="2">
        <v>3342314</v>
      </c>
      <c r="H15" s="2">
        <v>3522711</v>
      </c>
      <c r="I15" s="2">
        <v>3707906</v>
      </c>
      <c r="J15" s="2">
        <v>2157099</v>
      </c>
      <c r="K15" s="2">
        <v>1626174</v>
      </c>
      <c r="L15" s="2">
        <v>3289807</v>
      </c>
      <c r="M15" s="2">
        <v>3013945</v>
      </c>
      <c r="N15" s="2">
        <v>1263633</v>
      </c>
      <c r="O15" s="2">
        <v>3738853</v>
      </c>
      <c r="P15" s="12">
        <v>0.87</v>
      </c>
      <c r="Q15" s="2">
        <v>62</v>
      </c>
      <c r="R15" s="2">
        <v>28</v>
      </c>
      <c r="S15" s="2">
        <v>95</v>
      </c>
      <c r="T15" s="2">
        <v>84</v>
      </c>
      <c r="U15" s="2">
        <v>1</v>
      </c>
      <c r="V15" s="12">
        <v>0.38</v>
      </c>
      <c r="W15" s="12">
        <v>0.54</v>
      </c>
      <c r="X15" s="12">
        <v>0.88</v>
      </c>
      <c r="Y15" s="12">
        <v>0.56000000000000005</v>
      </c>
      <c r="Z15" s="12">
        <v>0.75</v>
      </c>
      <c r="AA15" s="12">
        <v>0.26</v>
      </c>
      <c r="AB15" s="12">
        <v>0.35</v>
      </c>
      <c r="AC15" s="12">
        <v>0.38</v>
      </c>
      <c r="AD15" s="12">
        <v>0.79</v>
      </c>
      <c r="AE15" s="12">
        <v>0.23</v>
      </c>
      <c r="AF15" s="12">
        <v>0.23</v>
      </c>
      <c r="AG15" s="12">
        <v>0.28000000000000003</v>
      </c>
      <c r="AH15" s="12">
        <v>0.25</v>
      </c>
      <c r="AI15" s="12">
        <v>0.89</v>
      </c>
      <c r="AJ15" s="12">
        <v>0.92</v>
      </c>
      <c r="AK15" s="12">
        <v>0.3</v>
      </c>
      <c r="AL15" s="12">
        <v>0.75</v>
      </c>
      <c r="AM15" s="12">
        <v>0.25</v>
      </c>
      <c r="AN15" s="12">
        <v>0.73</v>
      </c>
      <c r="AO15" s="12">
        <v>0.99</v>
      </c>
      <c r="AP15" s="12">
        <v>0.37</v>
      </c>
      <c r="AQ15" s="12">
        <v>0.17</v>
      </c>
      <c r="AR15" s="12">
        <v>0.33</v>
      </c>
      <c r="AS15" s="12">
        <v>0.4</v>
      </c>
      <c r="AT15" s="12">
        <v>0.44</v>
      </c>
      <c r="AU15" s="12">
        <v>0.14000000000000001</v>
      </c>
      <c r="AV15" s="12">
        <v>0.28999999999999998</v>
      </c>
      <c r="AW15" s="12">
        <v>0.37</v>
      </c>
      <c r="AX15" s="12">
        <v>0.2</v>
      </c>
      <c r="AY15" s="12">
        <v>0.48</v>
      </c>
      <c r="AZ15" s="12">
        <v>0.12</v>
      </c>
      <c r="BA15" s="12">
        <v>0.56000000000000005</v>
      </c>
      <c r="BB15" s="12">
        <v>0.73</v>
      </c>
      <c r="BC15" s="12">
        <v>0.38</v>
      </c>
      <c r="BD15" s="12">
        <v>1</v>
      </c>
      <c r="BE15" s="12">
        <v>0.28999999999999998</v>
      </c>
      <c r="BF15" s="12">
        <v>0.92</v>
      </c>
      <c r="BG15" s="12">
        <v>0</v>
      </c>
      <c r="BH15" s="12">
        <v>0.33</v>
      </c>
      <c r="BI15" s="12">
        <v>0.9</v>
      </c>
      <c r="BJ15" s="12">
        <v>0.23</v>
      </c>
      <c r="BK15" s="12">
        <v>0.17</v>
      </c>
      <c r="BL15" s="12">
        <v>0.56999999999999995</v>
      </c>
      <c r="BM15" s="12">
        <v>0.38</v>
      </c>
      <c r="BN15" s="12">
        <v>0.6</v>
      </c>
      <c r="BO15" s="12">
        <v>0.47</v>
      </c>
      <c r="BP15" s="12">
        <v>0.67</v>
      </c>
      <c r="BQ15" s="12">
        <v>0.45</v>
      </c>
      <c r="BR15" s="12">
        <v>0.63</v>
      </c>
      <c r="BS15" s="12">
        <v>0.56000000000000005</v>
      </c>
      <c r="BT15" s="12">
        <v>0.5</v>
      </c>
      <c r="BU15" s="12">
        <v>0.3</v>
      </c>
      <c r="BV15" s="12">
        <v>0.6</v>
      </c>
      <c r="BW15" s="12">
        <v>0.39</v>
      </c>
      <c r="BX15" s="12">
        <v>0.67</v>
      </c>
      <c r="BY15" s="12">
        <v>0.56000000000000005</v>
      </c>
      <c r="BZ15" s="12">
        <v>0.57999999999999996</v>
      </c>
      <c r="CA15" s="12">
        <v>0.2</v>
      </c>
      <c r="CB15" s="12">
        <v>0.35</v>
      </c>
      <c r="CC15" s="12">
        <v>0.33</v>
      </c>
      <c r="CD15" s="12">
        <v>0.38</v>
      </c>
      <c r="CE15" s="12">
        <v>0.32</v>
      </c>
      <c r="CF15" s="12">
        <v>0.09</v>
      </c>
      <c r="CG15" s="12">
        <v>0.08</v>
      </c>
      <c r="CH15" s="12">
        <v>0.03</v>
      </c>
      <c r="CI15" s="12">
        <v>0.35</v>
      </c>
      <c r="CJ15" s="12">
        <v>0.19</v>
      </c>
      <c r="CK15" s="12">
        <v>0.28000000000000003</v>
      </c>
      <c r="CL15" s="12">
        <v>0.3</v>
      </c>
      <c r="CM15" s="12">
        <v>0.04</v>
      </c>
      <c r="CN15" s="12">
        <v>0.14000000000000001</v>
      </c>
      <c r="CO15" s="12">
        <v>0.7</v>
      </c>
      <c r="CP15" s="12">
        <v>1</v>
      </c>
      <c r="CQ15" s="12">
        <v>0.08</v>
      </c>
      <c r="CR15" s="12">
        <v>0.15</v>
      </c>
      <c r="CS15" s="12">
        <v>0.06</v>
      </c>
      <c r="CT15" s="12">
        <v>0.42</v>
      </c>
      <c r="CU15" s="12">
        <v>0.15</v>
      </c>
      <c r="CV15" s="12">
        <v>0.08</v>
      </c>
      <c r="CW15" s="12">
        <v>0.35</v>
      </c>
      <c r="CX15" s="12">
        <v>0.28000000000000003</v>
      </c>
      <c r="CY15" s="12">
        <v>0.06</v>
      </c>
      <c r="CZ15" s="20">
        <v>2E-3</v>
      </c>
      <c r="DA15" s="20">
        <v>3.3E-3</v>
      </c>
      <c r="DB15" s="20">
        <v>1.8E-3</v>
      </c>
      <c r="DC15" s="20">
        <v>3.2000000000000002E-3</v>
      </c>
      <c r="DD15" s="20">
        <v>5.1000000000000004E-3</v>
      </c>
      <c r="DE15" s="20">
        <v>7.3000000000000001E-3</v>
      </c>
      <c r="DF15" s="20">
        <v>7.7999999999999996E-3</v>
      </c>
      <c r="DG15" s="20">
        <v>6.1999999999999998E-3</v>
      </c>
      <c r="DH15" s="20">
        <v>1.11E-2</v>
      </c>
      <c r="DI15" s="20">
        <v>2.8999999999999998E-3</v>
      </c>
      <c r="DJ15" s="20">
        <v>6.6E-3</v>
      </c>
      <c r="DK15" s="20">
        <v>1.54E-2</v>
      </c>
      <c r="DL15" s="20">
        <v>3.5000000000000001E-3</v>
      </c>
      <c r="DM15" s="20">
        <v>2.3199999999999998E-2</v>
      </c>
      <c r="DN15" s="20">
        <v>1.67E-2</v>
      </c>
      <c r="DO15" s="17">
        <v>6300</v>
      </c>
      <c r="DP15" s="16"/>
    </row>
    <row r="16" spans="1:120" x14ac:dyDescent="0.3">
      <c r="A16" s="2">
        <v>2024</v>
      </c>
      <c r="B16" s="2">
        <v>2</v>
      </c>
      <c r="C16" s="2" t="s">
        <v>15</v>
      </c>
      <c r="D16" s="2">
        <v>51000</v>
      </c>
      <c r="E16" s="2">
        <v>3574783</v>
      </c>
      <c r="F16" s="2">
        <v>1475356</v>
      </c>
      <c r="G16" s="2">
        <v>319416</v>
      </c>
      <c r="H16" s="2">
        <v>1806172</v>
      </c>
      <c r="I16" s="2">
        <v>138014</v>
      </c>
      <c r="J16" s="2">
        <v>2410762</v>
      </c>
      <c r="K16" s="2">
        <v>1407523</v>
      </c>
      <c r="L16" s="2">
        <v>3131555</v>
      </c>
      <c r="M16" s="2">
        <v>3344625</v>
      </c>
      <c r="N16" s="2">
        <v>1241348</v>
      </c>
      <c r="O16" s="2">
        <v>3077699</v>
      </c>
      <c r="P16" s="12">
        <v>0.68</v>
      </c>
      <c r="Q16" s="2">
        <v>55</v>
      </c>
      <c r="R16" s="2">
        <v>11</v>
      </c>
      <c r="S16" s="2">
        <v>60</v>
      </c>
      <c r="T16" s="2">
        <v>79</v>
      </c>
      <c r="U16" s="2">
        <v>0</v>
      </c>
      <c r="V16" s="12">
        <v>0.86</v>
      </c>
      <c r="W16" s="12">
        <v>0.63</v>
      </c>
      <c r="X16" s="12">
        <v>0.21</v>
      </c>
      <c r="Y16" s="12">
        <v>0.33</v>
      </c>
      <c r="Z16" s="12">
        <v>0.48</v>
      </c>
      <c r="AA16" s="12">
        <v>0.66</v>
      </c>
      <c r="AB16" s="12">
        <v>0.23</v>
      </c>
      <c r="AC16" s="12">
        <v>0.61</v>
      </c>
      <c r="AD16" s="12">
        <v>0.56999999999999995</v>
      </c>
      <c r="AE16" s="12">
        <v>0.54</v>
      </c>
      <c r="AF16" s="12">
        <v>0.64</v>
      </c>
      <c r="AG16" s="12">
        <v>0.43</v>
      </c>
      <c r="AH16" s="12">
        <v>0.31</v>
      </c>
      <c r="AI16" s="12">
        <v>0.38</v>
      </c>
      <c r="AJ16" s="12">
        <v>0.83</v>
      </c>
      <c r="AK16" s="12">
        <v>0.21</v>
      </c>
      <c r="AL16" s="12">
        <v>0.85</v>
      </c>
      <c r="AM16" s="12">
        <v>0.77</v>
      </c>
      <c r="AN16" s="12">
        <v>0.86</v>
      </c>
      <c r="AO16" s="12">
        <v>0.32</v>
      </c>
      <c r="AP16" s="12">
        <v>0.1</v>
      </c>
      <c r="AQ16" s="12">
        <v>0.26</v>
      </c>
      <c r="AR16" s="12">
        <v>0.41</v>
      </c>
      <c r="AS16" s="12">
        <v>0.31</v>
      </c>
      <c r="AT16" s="12">
        <v>0.39</v>
      </c>
      <c r="AU16" s="12">
        <v>0.22</v>
      </c>
      <c r="AV16" s="12">
        <v>0.45</v>
      </c>
      <c r="AW16" s="12">
        <v>0.31</v>
      </c>
      <c r="AX16" s="12">
        <v>0.45</v>
      </c>
      <c r="AY16" s="12">
        <v>0.33</v>
      </c>
      <c r="AZ16" s="12">
        <v>0.99</v>
      </c>
      <c r="BA16" s="12">
        <v>0</v>
      </c>
      <c r="BB16" s="12">
        <v>0.16</v>
      </c>
      <c r="BC16" s="12">
        <v>0.77</v>
      </c>
      <c r="BD16" s="12">
        <v>0.81</v>
      </c>
      <c r="BE16" s="12">
        <v>0.69</v>
      </c>
      <c r="BF16" s="12">
        <v>0.27</v>
      </c>
      <c r="BG16" s="12">
        <v>0.76</v>
      </c>
      <c r="BH16" s="12">
        <v>0.56000000000000005</v>
      </c>
      <c r="BI16" s="12">
        <v>0.32</v>
      </c>
      <c r="BJ16" s="12">
        <v>0.24</v>
      </c>
      <c r="BK16" s="12">
        <v>0.22</v>
      </c>
      <c r="BL16" s="12">
        <v>0.42</v>
      </c>
      <c r="BM16" s="12">
        <v>0.27</v>
      </c>
      <c r="BN16" s="12">
        <v>0.66</v>
      </c>
      <c r="BO16" s="12">
        <v>0.35</v>
      </c>
      <c r="BP16" s="12">
        <v>0.45</v>
      </c>
      <c r="BQ16" s="12">
        <v>0.73</v>
      </c>
      <c r="BR16" s="12">
        <v>0.56999999999999995</v>
      </c>
      <c r="BS16" s="12">
        <v>0.22</v>
      </c>
      <c r="BT16" s="12">
        <v>0.75</v>
      </c>
      <c r="BU16" s="12">
        <v>0.26</v>
      </c>
      <c r="BV16" s="12">
        <v>0.69</v>
      </c>
      <c r="BW16" s="12">
        <v>0.41</v>
      </c>
      <c r="BX16" s="12">
        <v>0.21</v>
      </c>
      <c r="BY16" s="12">
        <v>0.72</v>
      </c>
      <c r="BZ16" s="12">
        <v>0.48</v>
      </c>
      <c r="CA16" s="12">
        <v>0.5</v>
      </c>
      <c r="CB16" s="12">
        <v>0.57999999999999996</v>
      </c>
      <c r="CC16" s="12">
        <v>0.4</v>
      </c>
      <c r="CD16" s="12">
        <v>0.22</v>
      </c>
      <c r="CE16" s="12">
        <v>0.89</v>
      </c>
      <c r="CF16" s="12">
        <v>0.13</v>
      </c>
      <c r="CG16" s="12">
        <v>0.09</v>
      </c>
      <c r="CH16" s="12">
        <v>0.08</v>
      </c>
      <c r="CI16" s="12">
        <v>0.26</v>
      </c>
      <c r="CJ16" s="12">
        <v>0.16</v>
      </c>
      <c r="CK16" s="12">
        <v>0.13</v>
      </c>
      <c r="CL16" s="12">
        <v>0.33</v>
      </c>
      <c r="CM16" s="12">
        <v>7.0000000000000007E-2</v>
      </c>
      <c r="CN16" s="12">
        <v>0.14000000000000001</v>
      </c>
      <c r="CO16" s="12">
        <v>0.67</v>
      </c>
      <c r="CP16" s="12">
        <v>1</v>
      </c>
      <c r="CQ16" s="12">
        <v>0.08</v>
      </c>
      <c r="CR16" s="12">
        <v>0.12</v>
      </c>
      <c r="CS16" s="12">
        <v>7.0000000000000007E-2</v>
      </c>
      <c r="CT16" s="12">
        <v>0.22</v>
      </c>
      <c r="CU16" s="12">
        <v>0.17</v>
      </c>
      <c r="CV16" s="12">
        <v>0.08</v>
      </c>
      <c r="CW16" s="12">
        <v>0.49</v>
      </c>
      <c r="CX16" s="12">
        <v>0.14000000000000001</v>
      </c>
      <c r="CY16" s="12">
        <v>0.03</v>
      </c>
      <c r="CZ16" s="20">
        <v>8.2000000000000007E-3</v>
      </c>
      <c r="DA16" s="20">
        <v>2.8999999999999998E-3</v>
      </c>
      <c r="DB16" s="20">
        <v>2.5999999999999999E-3</v>
      </c>
      <c r="DC16" s="20">
        <v>1.3899999999999999E-2</v>
      </c>
      <c r="DD16" s="20">
        <v>1.3299999999999999E-2</v>
      </c>
      <c r="DE16" s="20">
        <v>9.1999999999999998E-3</v>
      </c>
      <c r="DF16" s="20">
        <v>7.4999999999999997E-3</v>
      </c>
      <c r="DG16" s="20">
        <v>1.9699999999999999E-2</v>
      </c>
      <c r="DH16" s="20">
        <v>1.32E-2</v>
      </c>
      <c r="DI16" s="20">
        <v>6.1999999999999998E-3</v>
      </c>
      <c r="DJ16" s="20">
        <v>2.1399999999999999E-2</v>
      </c>
      <c r="DK16" s="20">
        <v>2.1999999999999999E-2</v>
      </c>
      <c r="DL16" s="20">
        <v>5.1999999999999998E-3</v>
      </c>
      <c r="DM16" s="20">
        <v>2.1499999999999998E-2</v>
      </c>
      <c r="DN16" s="20">
        <v>2.3E-2</v>
      </c>
      <c r="DO16" s="17">
        <v>5100</v>
      </c>
      <c r="DP16" s="16"/>
    </row>
    <row r="17" spans="1:120" x14ac:dyDescent="0.3">
      <c r="A17" s="2">
        <v>2024</v>
      </c>
      <c r="B17" s="2">
        <v>3</v>
      </c>
      <c r="C17" s="2" t="s">
        <v>16</v>
      </c>
      <c r="D17" s="2">
        <v>74000</v>
      </c>
      <c r="E17" s="2">
        <v>2344694</v>
      </c>
      <c r="F17" s="2">
        <v>2981776</v>
      </c>
      <c r="G17" s="2">
        <v>805596</v>
      </c>
      <c r="H17" s="2">
        <v>136531</v>
      </c>
      <c r="I17" s="2">
        <v>3651535</v>
      </c>
      <c r="J17" s="2">
        <v>2959776</v>
      </c>
      <c r="K17" s="2">
        <v>352207</v>
      </c>
      <c r="L17" s="2">
        <v>686948</v>
      </c>
      <c r="M17" s="2">
        <v>1801966</v>
      </c>
      <c r="N17" s="2">
        <v>3488736</v>
      </c>
      <c r="O17" s="2">
        <v>862330</v>
      </c>
      <c r="P17" s="12">
        <v>0.65</v>
      </c>
      <c r="Q17" s="2">
        <v>40</v>
      </c>
      <c r="R17" s="2">
        <v>46</v>
      </c>
      <c r="S17" s="2">
        <v>92</v>
      </c>
      <c r="T17" s="2">
        <v>29</v>
      </c>
      <c r="U17" s="2">
        <v>0</v>
      </c>
      <c r="V17" s="12">
        <v>0.46</v>
      </c>
      <c r="W17" s="12">
        <v>0.55000000000000004</v>
      </c>
      <c r="X17" s="12">
        <v>0.85</v>
      </c>
      <c r="Y17" s="12">
        <v>0.25</v>
      </c>
      <c r="Z17" s="12">
        <v>0.74</v>
      </c>
      <c r="AA17" s="12">
        <v>0.74</v>
      </c>
      <c r="AB17" s="12">
        <v>0.45</v>
      </c>
      <c r="AC17" s="12">
        <v>0.8</v>
      </c>
      <c r="AD17" s="12">
        <v>0.33</v>
      </c>
      <c r="AE17" s="12">
        <v>0.64</v>
      </c>
      <c r="AF17" s="12">
        <v>0.77</v>
      </c>
      <c r="AG17" s="12">
        <v>0.22</v>
      </c>
      <c r="AH17" s="12">
        <v>0.36</v>
      </c>
      <c r="AI17" s="12">
        <v>0.74</v>
      </c>
      <c r="AJ17" s="12">
        <v>0.34</v>
      </c>
      <c r="AK17" s="12">
        <v>0.81</v>
      </c>
      <c r="AL17" s="12">
        <v>0.97</v>
      </c>
      <c r="AM17" s="12">
        <v>0.77</v>
      </c>
      <c r="AN17" s="12">
        <v>0.64</v>
      </c>
      <c r="AO17" s="12">
        <v>0.26</v>
      </c>
      <c r="AP17" s="12">
        <v>0.46</v>
      </c>
      <c r="AQ17" s="12">
        <v>0.13</v>
      </c>
      <c r="AR17" s="12">
        <v>0.31</v>
      </c>
      <c r="AS17" s="12">
        <v>0.35</v>
      </c>
      <c r="AT17" s="12">
        <v>0.49</v>
      </c>
      <c r="AU17" s="12">
        <v>0.41</v>
      </c>
      <c r="AV17" s="12">
        <v>0.31</v>
      </c>
      <c r="AW17" s="12">
        <v>0.4</v>
      </c>
      <c r="AX17" s="12">
        <v>0.3</v>
      </c>
      <c r="AY17" s="12">
        <v>0.27</v>
      </c>
      <c r="AZ17" s="12">
        <v>0.45</v>
      </c>
      <c r="BA17" s="12">
        <v>0</v>
      </c>
      <c r="BB17" s="12">
        <v>0.49</v>
      </c>
      <c r="BC17" s="12">
        <v>0.61</v>
      </c>
      <c r="BD17" s="12">
        <v>0.46</v>
      </c>
      <c r="BE17" s="12">
        <v>0.35</v>
      </c>
      <c r="BF17" s="12">
        <v>0.39</v>
      </c>
      <c r="BG17" s="12">
        <v>0.26</v>
      </c>
      <c r="BH17" s="12">
        <v>0.46</v>
      </c>
      <c r="BI17" s="12">
        <v>0.78</v>
      </c>
      <c r="BJ17" s="12">
        <v>0.23</v>
      </c>
      <c r="BK17" s="12">
        <v>0.24</v>
      </c>
      <c r="BL17" s="12">
        <v>0.67</v>
      </c>
      <c r="BM17" s="12">
        <v>0.53</v>
      </c>
      <c r="BN17" s="12">
        <v>0.31</v>
      </c>
      <c r="BO17" s="12">
        <v>0.31</v>
      </c>
      <c r="BP17" s="12">
        <v>0.43</v>
      </c>
      <c r="BQ17" s="12">
        <v>0.37</v>
      </c>
      <c r="BR17" s="12">
        <v>0.56999999999999995</v>
      </c>
      <c r="BS17" s="12">
        <v>0.73</v>
      </c>
      <c r="BT17" s="12">
        <v>0.71</v>
      </c>
      <c r="BU17" s="12">
        <v>0.27</v>
      </c>
      <c r="BV17" s="12">
        <v>0.74</v>
      </c>
      <c r="BW17" s="12">
        <v>0.31</v>
      </c>
      <c r="BX17" s="12">
        <v>0.72</v>
      </c>
      <c r="BY17" s="12">
        <v>0.45</v>
      </c>
      <c r="BZ17" s="12">
        <v>0.48</v>
      </c>
      <c r="CA17" s="12">
        <v>0.39</v>
      </c>
      <c r="CB17" s="12">
        <v>0.56000000000000005</v>
      </c>
      <c r="CC17" s="12">
        <v>0.34</v>
      </c>
      <c r="CD17" s="12">
        <v>0.3</v>
      </c>
      <c r="CE17" s="12">
        <v>0.68</v>
      </c>
      <c r="CF17" s="12">
        <v>0.1</v>
      </c>
      <c r="CG17" s="12">
        <v>0.1</v>
      </c>
      <c r="CH17" s="12">
        <v>0.03</v>
      </c>
      <c r="CI17" s="12">
        <v>0.4</v>
      </c>
      <c r="CJ17" s="12">
        <v>0.21</v>
      </c>
      <c r="CK17" s="12">
        <v>0.17</v>
      </c>
      <c r="CL17" s="12">
        <v>0.14000000000000001</v>
      </c>
      <c r="CM17" s="12">
        <v>0.1</v>
      </c>
      <c r="CN17" s="12">
        <v>0.17</v>
      </c>
      <c r="CO17" s="12">
        <v>0.19</v>
      </c>
      <c r="CP17" s="12">
        <v>1</v>
      </c>
      <c r="CQ17" s="12">
        <v>0.09</v>
      </c>
      <c r="CR17" s="12">
        <v>0.3</v>
      </c>
      <c r="CS17" s="12">
        <v>0.09</v>
      </c>
      <c r="CT17" s="12">
        <v>0.47</v>
      </c>
      <c r="CU17" s="12">
        <v>0.06</v>
      </c>
      <c r="CV17" s="12">
        <v>0.03</v>
      </c>
      <c r="CW17" s="12">
        <v>0.2</v>
      </c>
      <c r="CX17" s="12">
        <v>0.24</v>
      </c>
      <c r="CY17" s="12">
        <v>0.1</v>
      </c>
      <c r="CZ17" s="20">
        <v>2.3999999999999998E-3</v>
      </c>
      <c r="DA17" s="20">
        <v>8.0000000000000002E-3</v>
      </c>
      <c r="DB17" s="20">
        <v>8.6999999999999994E-3</v>
      </c>
      <c r="DC17" s="20">
        <v>5.4999999999999997E-3</v>
      </c>
      <c r="DD17" s="20">
        <v>1.1900000000000001E-2</v>
      </c>
      <c r="DE17" s="20">
        <v>1.44E-2</v>
      </c>
      <c r="DF17" s="20">
        <v>7.4999999999999997E-3</v>
      </c>
      <c r="DG17" s="20">
        <v>1.2699999999999999E-2</v>
      </c>
      <c r="DH17" s="20">
        <v>2.0400000000000001E-2</v>
      </c>
      <c r="DI17" s="20">
        <v>7.1000000000000004E-3</v>
      </c>
      <c r="DJ17" s="20">
        <v>1.6400000000000001E-2</v>
      </c>
      <c r="DK17" s="20">
        <v>2.1299999999999999E-2</v>
      </c>
      <c r="DL17" s="20">
        <v>2.8999999999999998E-3</v>
      </c>
      <c r="DM17" s="20">
        <v>2.18E-2</v>
      </c>
      <c r="DN17" s="20">
        <v>2.2700000000000001E-2</v>
      </c>
      <c r="DO17" s="17">
        <v>7400</v>
      </c>
      <c r="DP17" s="16"/>
    </row>
    <row r="18" spans="1:120" x14ac:dyDescent="0.3">
      <c r="A18" s="2">
        <v>2024</v>
      </c>
      <c r="B18" s="2">
        <v>4</v>
      </c>
      <c r="C18" s="2" t="s">
        <v>17</v>
      </c>
      <c r="D18" s="2">
        <v>75000</v>
      </c>
      <c r="E18" s="2">
        <v>1252268</v>
      </c>
      <c r="F18" s="2">
        <v>3953400</v>
      </c>
      <c r="G18" s="2">
        <v>2735199</v>
      </c>
      <c r="H18" s="2">
        <v>2965736</v>
      </c>
      <c r="I18" s="2">
        <v>3437832</v>
      </c>
      <c r="J18" s="2">
        <v>3587105</v>
      </c>
      <c r="K18" s="2">
        <v>1480716</v>
      </c>
      <c r="L18" s="2">
        <v>1172744</v>
      </c>
      <c r="M18" s="2">
        <v>2449692</v>
      </c>
      <c r="N18" s="2">
        <v>2421854</v>
      </c>
      <c r="O18" s="2">
        <v>1331243</v>
      </c>
      <c r="P18" s="12">
        <v>0.45</v>
      </c>
      <c r="Q18" s="2">
        <v>80</v>
      </c>
      <c r="R18" s="2">
        <v>17</v>
      </c>
      <c r="S18" s="2">
        <v>89</v>
      </c>
      <c r="T18" s="2">
        <v>25</v>
      </c>
      <c r="U18" s="2">
        <v>1</v>
      </c>
      <c r="V18" s="12">
        <v>0.45</v>
      </c>
      <c r="W18" s="12">
        <v>0.24</v>
      </c>
      <c r="X18" s="12">
        <v>0.83</v>
      </c>
      <c r="Y18" s="12">
        <v>0.44</v>
      </c>
      <c r="Z18" s="12">
        <v>0.27</v>
      </c>
      <c r="AA18" s="12">
        <v>0.95</v>
      </c>
      <c r="AB18" s="12">
        <v>0.88</v>
      </c>
      <c r="AC18" s="12">
        <v>0.93</v>
      </c>
      <c r="AD18" s="12">
        <v>0.73</v>
      </c>
      <c r="AE18" s="12">
        <v>0.59</v>
      </c>
      <c r="AF18" s="12">
        <v>0.56999999999999995</v>
      </c>
      <c r="AG18" s="12">
        <v>0.3</v>
      </c>
      <c r="AH18" s="12">
        <v>0.53</v>
      </c>
      <c r="AI18" s="12">
        <v>0.48</v>
      </c>
      <c r="AJ18" s="12">
        <v>0.71</v>
      </c>
      <c r="AK18" s="12">
        <v>0.55000000000000004</v>
      </c>
      <c r="AL18" s="12">
        <v>0.21</v>
      </c>
      <c r="AM18" s="12">
        <v>0.26</v>
      </c>
      <c r="AN18" s="12">
        <v>0.71</v>
      </c>
      <c r="AO18" s="12">
        <v>0.52</v>
      </c>
      <c r="AP18" s="12">
        <v>0.3</v>
      </c>
      <c r="AQ18" s="12">
        <v>0.46</v>
      </c>
      <c r="AR18" s="12">
        <v>0.22</v>
      </c>
      <c r="AS18" s="12">
        <v>0.18</v>
      </c>
      <c r="AT18" s="12">
        <v>0.49</v>
      </c>
      <c r="AU18" s="12">
        <v>0.1</v>
      </c>
      <c r="AV18" s="12">
        <v>0.2</v>
      </c>
      <c r="AW18" s="12">
        <v>0.39</v>
      </c>
      <c r="AX18" s="12">
        <v>0.24</v>
      </c>
      <c r="AY18" s="12">
        <v>0.21</v>
      </c>
      <c r="AZ18" s="12">
        <v>0.73</v>
      </c>
      <c r="BA18" s="12">
        <v>0.37</v>
      </c>
      <c r="BB18" s="12">
        <v>0</v>
      </c>
      <c r="BC18" s="12">
        <v>0.67</v>
      </c>
      <c r="BD18" s="12">
        <v>0.08</v>
      </c>
      <c r="BE18" s="12">
        <v>0.65</v>
      </c>
      <c r="BF18" s="12">
        <v>0</v>
      </c>
      <c r="BG18" s="12">
        <v>0.54</v>
      </c>
      <c r="BH18" s="12">
        <v>0.64</v>
      </c>
      <c r="BI18" s="12">
        <v>0.4</v>
      </c>
      <c r="BJ18" s="12">
        <v>0.47</v>
      </c>
      <c r="BK18" s="12">
        <v>0.39</v>
      </c>
      <c r="BL18" s="12">
        <v>0.47</v>
      </c>
      <c r="BM18" s="12">
        <v>0.51</v>
      </c>
      <c r="BN18" s="12">
        <v>0.25</v>
      </c>
      <c r="BO18" s="12">
        <v>0.24</v>
      </c>
      <c r="BP18" s="12">
        <v>0.38</v>
      </c>
      <c r="BQ18" s="12">
        <v>0.57999999999999996</v>
      </c>
      <c r="BR18" s="12">
        <v>0.43</v>
      </c>
      <c r="BS18" s="12">
        <v>0.18</v>
      </c>
      <c r="BT18" s="12">
        <v>0.48</v>
      </c>
      <c r="BU18" s="12">
        <v>0.41</v>
      </c>
      <c r="BV18" s="12">
        <v>0.26</v>
      </c>
      <c r="BW18" s="12">
        <v>0.27</v>
      </c>
      <c r="BX18" s="12">
        <v>0.65</v>
      </c>
      <c r="BY18" s="12">
        <v>0.34</v>
      </c>
      <c r="BZ18" s="12">
        <v>0.31</v>
      </c>
      <c r="CA18" s="12">
        <v>0.38</v>
      </c>
      <c r="CB18" s="12">
        <v>0.26</v>
      </c>
      <c r="CC18" s="12">
        <v>0.74</v>
      </c>
      <c r="CD18" s="12">
        <v>0.17</v>
      </c>
      <c r="CE18" s="12">
        <v>0.94</v>
      </c>
      <c r="CF18" s="12">
        <v>0.17</v>
      </c>
      <c r="CG18" s="12">
        <v>0.06</v>
      </c>
      <c r="CH18" s="12">
        <v>0.05</v>
      </c>
      <c r="CI18" s="12">
        <v>0.14000000000000001</v>
      </c>
      <c r="CJ18" s="12">
        <v>0.12</v>
      </c>
      <c r="CK18" s="12">
        <v>0.22</v>
      </c>
      <c r="CL18" s="12">
        <v>0.24</v>
      </c>
      <c r="CM18" s="12">
        <v>0.05</v>
      </c>
      <c r="CN18" s="12">
        <v>0.42</v>
      </c>
      <c r="CO18" s="12">
        <v>0.36</v>
      </c>
      <c r="CP18" s="12">
        <v>1</v>
      </c>
      <c r="CQ18" s="12">
        <v>0.04</v>
      </c>
      <c r="CR18" s="12">
        <v>0.19</v>
      </c>
      <c r="CS18" s="12">
        <v>7.0000000000000007E-2</v>
      </c>
      <c r="CT18" s="12">
        <v>0.3</v>
      </c>
      <c r="CU18" s="12">
        <v>0.2</v>
      </c>
      <c r="CV18" s="12">
        <v>0.08</v>
      </c>
      <c r="CW18" s="12">
        <v>0.25</v>
      </c>
      <c r="CX18" s="12">
        <v>0.27</v>
      </c>
      <c r="CY18" s="12">
        <v>0.05</v>
      </c>
      <c r="CZ18" s="20">
        <v>3.3E-3</v>
      </c>
      <c r="DA18" s="20">
        <v>1.8E-3</v>
      </c>
      <c r="DB18" s="20">
        <v>1.43E-2</v>
      </c>
      <c r="DC18" s="20">
        <v>1.04E-2</v>
      </c>
      <c r="DD18" s="20">
        <v>2.5999999999999999E-3</v>
      </c>
      <c r="DE18" s="20">
        <v>1.72E-2</v>
      </c>
      <c r="DF18" s="20">
        <v>5.4999999999999997E-3</v>
      </c>
      <c r="DG18" s="20">
        <v>3.8999999999999998E-3</v>
      </c>
      <c r="DH18" s="20">
        <v>2.0400000000000001E-2</v>
      </c>
      <c r="DI18" s="20">
        <v>7.3000000000000001E-3</v>
      </c>
      <c r="DJ18" s="20">
        <v>1.7500000000000002E-2</v>
      </c>
      <c r="DK18" s="20">
        <v>2.2100000000000002E-2</v>
      </c>
      <c r="DL18" s="20">
        <v>4.8999999999999998E-3</v>
      </c>
      <c r="DM18" s="20">
        <v>1.8499999999999999E-2</v>
      </c>
      <c r="DN18" s="20">
        <v>2.2700000000000001E-2</v>
      </c>
      <c r="DO18" s="17">
        <v>7500</v>
      </c>
      <c r="DP18" s="16"/>
    </row>
    <row r="19" spans="1:120" x14ac:dyDescent="0.3">
      <c r="A19" s="2">
        <v>2024</v>
      </c>
      <c r="B19" s="2">
        <v>5</v>
      </c>
      <c r="C19" s="2" t="s">
        <v>13</v>
      </c>
      <c r="D19" s="2">
        <v>48000</v>
      </c>
      <c r="E19" s="2">
        <v>3477981</v>
      </c>
      <c r="F19" s="2">
        <v>3674057</v>
      </c>
      <c r="G19" s="2">
        <v>143286</v>
      </c>
      <c r="H19" s="2">
        <v>1064459</v>
      </c>
      <c r="I19" s="2">
        <v>2267804</v>
      </c>
      <c r="J19" s="2">
        <v>570080</v>
      </c>
      <c r="K19" s="2">
        <v>2993728</v>
      </c>
      <c r="L19" s="2">
        <v>3530205</v>
      </c>
      <c r="M19" s="2">
        <v>3004132</v>
      </c>
      <c r="N19" s="2">
        <v>269813</v>
      </c>
      <c r="O19" s="2">
        <v>1720100</v>
      </c>
      <c r="P19" s="12">
        <v>0.59</v>
      </c>
      <c r="Q19" s="2">
        <v>95</v>
      </c>
      <c r="R19" s="2">
        <v>70</v>
      </c>
      <c r="S19" s="2">
        <v>81</v>
      </c>
      <c r="T19" s="2">
        <v>54</v>
      </c>
      <c r="U19" s="2">
        <v>1</v>
      </c>
      <c r="V19" s="12">
        <v>0.52</v>
      </c>
      <c r="W19" s="12">
        <v>0.79</v>
      </c>
      <c r="X19" s="12">
        <v>0.55000000000000004</v>
      </c>
      <c r="Y19" s="12">
        <v>0.36</v>
      </c>
      <c r="Z19" s="12">
        <v>0.36</v>
      </c>
      <c r="AA19" s="12">
        <v>0.66</v>
      </c>
      <c r="AB19" s="12">
        <v>0.48</v>
      </c>
      <c r="AC19" s="12">
        <v>0.78</v>
      </c>
      <c r="AD19" s="12">
        <v>0.28999999999999998</v>
      </c>
      <c r="AE19" s="12">
        <v>0.92</v>
      </c>
      <c r="AF19" s="12">
        <v>0.4</v>
      </c>
      <c r="AG19" s="12">
        <v>0.78</v>
      </c>
      <c r="AH19" s="12">
        <v>0.94</v>
      </c>
      <c r="AI19" s="12">
        <v>0.54</v>
      </c>
      <c r="AJ19" s="12">
        <v>0.62</v>
      </c>
      <c r="AK19" s="12">
        <v>0.89</v>
      </c>
      <c r="AL19" s="12">
        <v>0.43</v>
      </c>
      <c r="AM19" s="12">
        <v>0.47</v>
      </c>
      <c r="AN19" s="12">
        <v>0.4</v>
      </c>
      <c r="AO19" s="12">
        <v>0.78</v>
      </c>
      <c r="AP19" s="12">
        <v>0.27</v>
      </c>
      <c r="AQ19" s="12">
        <v>0.19</v>
      </c>
      <c r="AR19" s="12">
        <v>0.28999999999999998</v>
      </c>
      <c r="AS19" s="12">
        <v>0.42</v>
      </c>
      <c r="AT19" s="12">
        <v>0.42</v>
      </c>
      <c r="AU19" s="12">
        <v>0.27</v>
      </c>
      <c r="AV19" s="12">
        <v>0.26</v>
      </c>
      <c r="AW19" s="12">
        <v>0.5</v>
      </c>
      <c r="AX19" s="12">
        <v>0.21</v>
      </c>
      <c r="AY19" s="12">
        <v>0.21</v>
      </c>
      <c r="AZ19" s="12">
        <v>0.39</v>
      </c>
      <c r="BA19" s="12">
        <v>0.7</v>
      </c>
      <c r="BB19" s="12">
        <v>0.39</v>
      </c>
      <c r="BC19" s="12">
        <v>0.42</v>
      </c>
      <c r="BD19" s="12">
        <v>0.16</v>
      </c>
      <c r="BE19" s="12">
        <v>0.98</v>
      </c>
      <c r="BF19" s="12">
        <v>0.81</v>
      </c>
      <c r="BG19" s="12">
        <v>0.2</v>
      </c>
      <c r="BH19" s="12">
        <v>0.3</v>
      </c>
      <c r="BI19" s="12">
        <v>0.72</v>
      </c>
      <c r="BJ19" s="12">
        <v>0.47</v>
      </c>
      <c r="BK19" s="12">
        <v>0.67</v>
      </c>
      <c r="BL19" s="12">
        <v>0.54</v>
      </c>
      <c r="BM19" s="12">
        <v>0.37</v>
      </c>
      <c r="BN19" s="12">
        <v>0.46</v>
      </c>
      <c r="BO19" s="12">
        <v>0.63</v>
      </c>
      <c r="BP19" s="12">
        <v>0.31</v>
      </c>
      <c r="BQ19" s="12">
        <v>0.19</v>
      </c>
      <c r="BR19" s="12">
        <v>0.67</v>
      </c>
      <c r="BS19" s="12">
        <v>0.57999999999999996</v>
      </c>
      <c r="BT19" s="12">
        <v>0.31</v>
      </c>
      <c r="BU19" s="12">
        <v>0.32</v>
      </c>
      <c r="BV19" s="12">
        <v>0.65</v>
      </c>
      <c r="BW19" s="12">
        <v>0.69</v>
      </c>
      <c r="BX19" s="12">
        <v>0.48</v>
      </c>
      <c r="BY19" s="12">
        <v>0.64</v>
      </c>
      <c r="BZ19" s="12">
        <v>0.18</v>
      </c>
      <c r="CA19" s="12">
        <v>0.55000000000000004</v>
      </c>
      <c r="CB19" s="12">
        <v>0.43</v>
      </c>
      <c r="CC19" s="12">
        <v>0.39</v>
      </c>
      <c r="CD19" s="12">
        <v>0.16</v>
      </c>
      <c r="CE19" s="12">
        <v>0.75</v>
      </c>
      <c r="CF19" s="12">
        <v>0.16</v>
      </c>
      <c r="CG19" s="12">
        <v>7.0000000000000007E-2</v>
      </c>
      <c r="CH19" s="12">
        <v>0.03</v>
      </c>
      <c r="CI19" s="12">
        <v>0.44</v>
      </c>
      <c r="CJ19" s="12">
        <v>0.28000000000000003</v>
      </c>
      <c r="CK19" s="12">
        <v>0.22</v>
      </c>
      <c r="CL19" s="12">
        <v>0.21</v>
      </c>
      <c r="CM19" s="12">
        <v>0.06</v>
      </c>
      <c r="CN19" s="12">
        <v>0.45</v>
      </c>
      <c r="CO19" s="12">
        <v>0.56000000000000005</v>
      </c>
      <c r="CP19" s="12">
        <v>1</v>
      </c>
      <c r="CQ19" s="12">
        <v>0.1</v>
      </c>
      <c r="CR19" s="12">
        <v>0.26</v>
      </c>
      <c r="CS19" s="12">
        <v>0.08</v>
      </c>
      <c r="CT19" s="12">
        <v>0.31</v>
      </c>
      <c r="CU19" s="12">
        <v>0.13</v>
      </c>
      <c r="CV19" s="12">
        <v>0.08</v>
      </c>
      <c r="CW19" s="12">
        <v>0.2</v>
      </c>
      <c r="CX19" s="12">
        <v>0.13</v>
      </c>
      <c r="CY19" s="12">
        <v>0.09</v>
      </c>
      <c r="CZ19" s="20">
        <v>3.8E-3</v>
      </c>
      <c r="DA19" s="20">
        <v>3.0000000000000001E-3</v>
      </c>
      <c r="DB19" s="20">
        <v>4.0000000000000001E-3</v>
      </c>
      <c r="DC19" s="20">
        <v>5.1999999999999998E-3</v>
      </c>
      <c r="DD19" s="20">
        <v>7.3000000000000001E-3</v>
      </c>
      <c r="DE19" s="20">
        <v>8.8999999999999999E-3</v>
      </c>
      <c r="DF19" s="20">
        <v>6.7000000000000002E-3</v>
      </c>
      <c r="DG19" s="20">
        <v>7.7000000000000002E-3</v>
      </c>
      <c r="DH19" s="20">
        <v>1.7399999999999999E-2</v>
      </c>
      <c r="DI19" s="20">
        <v>6.8999999999999999E-3</v>
      </c>
      <c r="DJ19" s="20">
        <v>7.9000000000000008E-3</v>
      </c>
      <c r="DK19" s="20">
        <v>1.9199999999999998E-2</v>
      </c>
      <c r="DL19" s="20">
        <v>7.3000000000000001E-3</v>
      </c>
      <c r="DM19" s="20">
        <v>2.2700000000000001E-2</v>
      </c>
      <c r="DN19" s="20">
        <v>0.02</v>
      </c>
      <c r="DO19" s="17">
        <v>4800</v>
      </c>
      <c r="DP19" s="16"/>
    </row>
    <row r="20" spans="1:120" x14ac:dyDescent="0.3">
      <c r="A20" s="2">
        <v>2024</v>
      </c>
      <c r="B20" s="2">
        <v>6</v>
      </c>
      <c r="C20" s="2" t="s">
        <v>18</v>
      </c>
      <c r="D20" s="2">
        <v>49000</v>
      </c>
      <c r="E20" s="2">
        <v>2902389</v>
      </c>
      <c r="F20" s="2">
        <v>1049855</v>
      </c>
      <c r="G20" s="2">
        <v>3375968</v>
      </c>
      <c r="H20" s="2">
        <v>3036567</v>
      </c>
      <c r="I20" s="2">
        <v>1392607</v>
      </c>
      <c r="J20" s="2">
        <v>2180712</v>
      </c>
      <c r="K20" s="2">
        <v>3415016</v>
      </c>
      <c r="L20" s="2">
        <v>792784</v>
      </c>
      <c r="M20" s="2">
        <v>3563642</v>
      </c>
      <c r="N20" s="2">
        <v>551417</v>
      </c>
      <c r="O20" s="2">
        <v>1344565</v>
      </c>
      <c r="P20" s="12">
        <v>0.73</v>
      </c>
      <c r="Q20" s="2">
        <v>67</v>
      </c>
      <c r="R20" s="2">
        <v>11</v>
      </c>
      <c r="S20" s="2">
        <v>25</v>
      </c>
      <c r="T20" s="2">
        <v>57</v>
      </c>
      <c r="U20" s="2">
        <v>1</v>
      </c>
      <c r="V20" s="12">
        <v>0.56000000000000005</v>
      </c>
      <c r="W20" s="12">
        <v>0.98</v>
      </c>
      <c r="X20" s="12">
        <v>0.74</v>
      </c>
      <c r="Y20" s="12">
        <v>0.73</v>
      </c>
      <c r="Z20" s="12">
        <v>0.91</v>
      </c>
      <c r="AA20" s="12">
        <v>0.85</v>
      </c>
      <c r="AB20" s="12">
        <v>0.66</v>
      </c>
      <c r="AC20" s="12">
        <v>0.77</v>
      </c>
      <c r="AD20" s="12">
        <v>0.3</v>
      </c>
      <c r="AE20" s="12">
        <v>0.81</v>
      </c>
      <c r="AF20" s="12">
        <v>0.21</v>
      </c>
      <c r="AG20" s="12">
        <v>0.3</v>
      </c>
      <c r="AH20" s="12">
        <v>0.46</v>
      </c>
      <c r="AI20" s="12">
        <v>0.54</v>
      </c>
      <c r="AJ20" s="12">
        <v>0.4</v>
      </c>
      <c r="AK20" s="12">
        <v>0.65</v>
      </c>
      <c r="AL20" s="12">
        <v>0.94</v>
      </c>
      <c r="AM20" s="12">
        <v>0.4</v>
      </c>
      <c r="AN20" s="12">
        <v>0.78</v>
      </c>
      <c r="AO20" s="12">
        <v>0.38</v>
      </c>
      <c r="AP20" s="12">
        <v>0.11</v>
      </c>
      <c r="AQ20" s="12">
        <v>0.22</v>
      </c>
      <c r="AR20" s="12">
        <v>0.24</v>
      </c>
      <c r="AS20" s="12">
        <v>0.19</v>
      </c>
      <c r="AT20" s="12">
        <v>0.48</v>
      </c>
      <c r="AU20" s="12">
        <v>0.49</v>
      </c>
      <c r="AV20" s="12">
        <v>0.21</v>
      </c>
      <c r="AW20" s="12">
        <v>0.35</v>
      </c>
      <c r="AX20" s="12">
        <v>0.45</v>
      </c>
      <c r="AY20" s="12">
        <v>0.49</v>
      </c>
      <c r="AZ20" s="12">
        <v>0.12</v>
      </c>
      <c r="BA20" s="12">
        <v>0.37</v>
      </c>
      <c r="BB20" s="12">
        <v>0.2</v>
      </c>
      <c r="BC20" s="12">
        <v>0.34</v>
      </c>
      <c r="BD20" s="12">
        <v>0.2</v>
      </c>
      <c r="BE20" s="12">
        <v>0.68</v>
      </c>
      <c r="BF20" s="12">
        <v>0.26</v>
      </c>
      <c r="BG20" s="12">
        <v>0.52</v>
      </c>
      <c r="BH20" s="12">
        <v>0.51</v>
      </c>
      <c r="BI20" s="12">
        <v>0.61</v>
      </c>
      <c r="BJ20" s="12">
        <v>0.22</v>
      </c>
      <c r="BK20" s="12">
        <v>0.34</v>
      </c>
      <c r="BL20" s="12">
        <v>0.39</v>
      </c>
      <c r="BM20" s="12">
        <v>0.48</v>
      </c>
      <c r="BN20" s="12">
        <v>0.41</v>
      </c>
      <c r="BO20" s="12">
        <v>0.72</v>
      </c>
      <c r="BP20" s="12">
        <v>0.45</v>
      </c>
      <c r="BQ20" s="12">
        <v>0.64</v>
      </c>
      <c r="BR20" s="12">
        <v>0.57999999999999996</v>
      </c>
      <c r="BS20" s="12">
        <v>0.63</v>
      </c>
      <c r="BT20" s="12">
        <v>0.3</v>
      </c>
      <c r="BU20" s="12">
        <v>0.47</v>
      </c>
      <c r="BV20" s="12">
        <v>0.28999999999999998</v>
      </c>
      <c r="BW20" s="12">
        <v>0.24</v>
      </c>
      <c r="BX20" s="12">
        <v>0.53</v>
      </c>
      <c r="BY20" s="12">
        <v>0.73</v>
      </c>
      <c r="BZ20" s="12">
        <v>0.45</v>
      </c>
      <c r="CA20" s="12">
        <v>0.67</v>
      </c>
      <c r="CB20" s="12">
        <v>0.48</v>
      </c>
      <c r="CC20" s="12">
        <v>0.43</v>
      </c>
      <c r="CD20" s="12">
        <v>0.59</v>
      </c>
      <c r="CE20" s="12">
        <v>0.45</v>
      </c>
      <c r="CF20" s="12">
        <v>0.06</v>
      </c>
      <c r="CG20" s="12">
        <v>0.04</v>
      </c>
      <c r="CH20" s="12">
        <v>0.03</v>
      </c>
      <c r="CI20" s="12">
        <v>0.34</v>
      </c>
      <c r="CJ20" s="12">
        <v>0.33</v>
      </c>
      <c r="CK20" s="12">
        <v>0.15</v>
      </c>
      <c r="CL20" s="12">
        <v>0.21</v>
      </c>
      <c r="CM20" s="12">
        <v>0.08</v>
      </c>
      <c r="CN20" s="12">
        <v>0.33</v>
      </c>
      <c r="CO20" s="12">
        <v>0.46</v>
      </c>
      <c r="CP20" s="12">
        <v>1</v>
      </c>
      <c r="CQ20" s="12">
        <v>0.06</v>
      </c>
      <c r="CR20" s="12">
        <v>0.14000000000000001</v>
      </c>
      <c r="CS20" s="12">
        <v>0.03</v>
      </c>
      <c r="CT20" s="12">
        <v>0.17</v>
      </c>
      <c r="CU20" s="12">
        <v>0.2</v>
      </c>
      <c r="CV20" s="12">
        <v>0.04</v>
      </c>
      <c r="CW20" s="12">
        <v>0.35</v>
      </c>
      <c r="CX20" s="12">
        <v>0.21</v>
      </c>
      <c r="CY20" s="12">
        <v>0.04</v>
      </c>
      <c r="CZ20" s="20">
        <v>1.8E-3</v>
      </c>
      <c r="DA20" s="20">
        <v>8.0000000000000002E-3</v>
      </c>
      <c r="DB20" s="20">
        <v>5.4000000000000003E-3</v>
      </c>
      <c r="DC20" s="20">
        <v>1.61E-2</v>
      </c>
      <c r="DD20" s="20">
        <v>0.01</v>
      </c>
      <c r="DE20" s="20">
        <v>1.6299999999999999E-2</v>
      </c>
      <c r="DF20" s="20">
        <v>2.5999999999999999E-3</v>
      </c>
      <c r="DG20" s="20">
        <v>0.01</v>
      </c>
      <c r="DH20" s="20">
        <v>2.1100000000000001E-2</v>
      </c>
      <c r="DI20" s="20">
        <v>7.0000000000000001E-3</v>
      </c>
      <c r="DJ20" s="20">
        <v>2.2499999999999999E-2</v>
      </c>
      <c r="DK20" s="20">
        <v>2.12E-2</v>
      </c>
      <c r="DL20" s="20">
        <v>2.5000000000000001E-3</v>
      </c>
      <c r="DM20" s="20">
        <v>2.3599999999999999E-2</v>
      </c>
      <c r="DN20" s="20">
        <v>2.3099999999999999E-2</v>
      </c>
      <c r="DO20" s="17">
        <v>4900</v>
      </c>
      <c r="DP20" s="16"/>
    </row>
    <row r="21" spans="1:120" x14ac:dyDescent="0.3">
      <c r="A21" s="2">
        <v>2024</v>
      </c>
      <c r="B21" s="2">
        <v>7</v>
      </c>
      <c r="C21" s="2" t="s">
        <v>19</v>
      </c>
      <c r="D21" s="2">
        <v>88000</v>
      </c>
      <c r="E21" s="2">
        <v>3096739</v>
      </c>
      <c r="F21" s="2">
        <v>936853</v>
      </c>
      <c r="G21" s="2">
        <v>556161</v>
      </c>
      <c r="H21" s="2">
        <v>1833825</v>
      </c>
      <c r="I21" s="2">
        <v>3679191</v>
      </c>
      <c r="J21" s="2">
        <v>2197484</v>
      </c>
      <c r="K21" s="2">
        <v>2721877</v>
      </c>
      <c r="L21" s="2">
        <v>1857355</v>
      </c>
      <c r="M21" s="2">
        <v>2234265</v>
      </c>
      <c r="N21" s="2">
        <v>2347777</v>
      </c>
      <c r="O21" s="2">
        <v>360264</v>
      </c>
      <c r="P21" s="12">
        <v>0.5</v>
      </c>
      <c r="Q21" s="2">
        <v>36</v>
      </c>
      <c r="R21" s="2">
        <v>36</v>
      </c>
      <c r="S21" s="2">
        <v>49</v>
      </c>
      <c r="T21" s="2">
        <v>78</v>
      </c>
      <c r="U21" s="2">
        <v>0</v>
      </c>
      <c r="V21" s="12">
        <v>0.37</v>
      </c>
      <c r="W21" s="12">
        <v>0.84</v>
      </c>
      <c r="X21" s="12">
        <v>0.94</v>
      </c>
      <c r="Y21" s="12">
        <v>0.31</v>
      </c>
      <c r="Z21" s="12">
        <v>0.27</v>
      </c>
      <c r="AA21" s="12">
        <v>0.38</v>
      </c>
      <c r="AB21" s="12">
        <v>0.99</v>
      </c>
      <c r="AC21" s="12">
        <v>0.26</v>
      </c>
      <c r="AD21" s="12">
        <v>0.92</v>
      </c>
      <c r="AE21" s="12">
        <v>0.42</v>
      </c>
      <c r="AF21" s="12">
        <v>0.66</v>
      </c>
      <c r="AG21" s="12">
        <v>0.5</v>
      </c>
      <c r="AH21" s="12">
        <v>0.65</v>
      </c>
      <c r="AI21" s="12">
        <v>0.21</v>
      </c>
      <c r="AJ21" s="12">
        <v>0.59</v>
      </c>
      <c r="AK21" s="12">
        <v>0.91</v>
      </c>
      <c r="AL21" s="12">
        <v>0.65</v>
      </c>
      <c r="AM21" s="12">
        <v>0.96</v>
      </c>
      <c r="AN21" s="12">
        <v>0.32</v>
      </c>
      <c r="AO21" s="12">
        <v>1</v>
      </c>
      <c r="AP21" s="12">
        <v>0.27</v>
      </c>
      <c r="AQ21" s="12">
        <v>0.46</v>
      </c>
      <c r="AR21" s="12">
        <v>0.22</v>
      </c>
      <c r="AS21" s="12">
        <v>0.28999999999999998</v>
      </c>
      <c r="AT21" s="12">
        <v>0.44</v>
      </c>
      <c r="AU21" s="12">
        <v>0.11</v>
      </c>
      <c r="AV21" s="12">
        <v>0.27</v>
      </c>
      <c r="AW21" s="12">
        <v>0.11</v>
      </c>
      <c r="AX21" s="12">
        <v>0.1</v>
      </c>
      <c r="AY21" s="12">
        <v>0.39</v>
      </c>
      <c r="AZ21" s="12">
        <v>0.36</v>
      </c>
      <c r="BA21" s="12">
        <v>0.62</v>
      </c>
      <c r="BB21" s="12">
        <v>0.96</v>
      </c>
      <c r="BC21" s="12">
        <v>0.91</v>
      </c>
      <c r="BD21" s="12">
        <v>0.82</v>
      </c>
      <c r="BE21" s="12">
        <v>0.73</v>
      </c>
      <c r="BF21" s="12">
        <v>0.69</v>
      </c>
      <c r="BG21" s="12">
        <v>0.53</v>
      </c>
      <c r="BH21" s="12">
        <v>0.4</v>
      </c>
      <c r="BI21" s="12">
        <v>0.28000000000000003</v>
      </c>
      <c r="BJ21" s="12">
        <v>0.35</v>
      </c>
      <c r="BK21" s="12">
        <v>0.63</v>
      </c>
      <c r="BL21" s="12">
        <v>0.2</v>
      </c>
      <c r="BM21" s="12">
        <v>0.21</v>
      </c>
      <c r="BN21" s="12">
        <v>0.74</v>
      </c>
      <c r="BO21" s="12">
        <v>0.67</v>
      </c>
      <c r="BP21" s="12">
        <v>0.27</v>
      </c>
      <c r="BQ21" s="12">
        <v>0.24</v>
      </c>
      <c r="BR21" s="12">
        <v>0.63</v>
      </c>
      <c r="BS21" s="12">
        <v>0.57999999999999996</v>
      </c>
      <c r="BT21" s="12">
        <v>0.41</v>
      </c>
      <c r="BU21" s="12">
        <v>0.59</v>
      </c>
      <c r="BV21" s="12">
        <v>0.17</v>
      </c>
      <c r="BW21" s="12">
        <v>0.24</v>
      </c>
      <c r="BX21" s="12">
        <v>0.56000000000000005</v>
      </c>
      <c r="BY21" s="12">
        <v>0.16</v>
      </c>
      <c r="BZ21" s="12">
        <v>0.35</v>
      </c>
      <c r="CA21" s="12">
        <v>0.75</v>
      </c>
      <c r="CB21" s="12">
        <v>0.4</v>
      </c>
      <c r="CC21" s="12">
        <v>0.71</v>
      </c>
      <c r="CD21" s="12">
        <v>0.22</v>
      </c>
      <c r="CE21" s="12">
        <v>0.46</v>
      </c>
      <c r="CF21" s="12">
        <v>0.19</v>
      </c>
      <c r="CG21" s="12">
        <v>0.1</v>
      </c>
      <c r="CH21" s="12">
        <v>7.0000000000000007E-2</v>
      </c>
      <c r="CI21" s="12">
        <v>0.13</v>
      </c>
      <c r="CJ21" s="12">
        <v>0.36</v>
      </c>
      <c r="CK21" s="12">
        <v>0.2</v>
      </c>
      <c r="CL21" s="12">
        <v>0.45</v>
      </c>
      <c r="CM21" s="12">
        <v>0.08</v>
      </c>
      <c r="CN21" s="12">
        <v>0.41</v>
      </c>
      <c r="CO21" s="12">
        <v>0.31</v>
      </c>
      <c r="CP21" s="12">
        <v>1</v>
      </c>
      <c r="CQ21" s="12">
        <v>0.05</v>
      </c>
      <c r="CR21" s="12">
        <v>0.16</v>
      </c>
      <c r="CS21" s="12">
        <v>0.04</v>
      </c>
      <c r="CT21" s="12">
        <v>0.31</v>
      </c>
      <c r="CU21" s="12">
        <v>0.1</v>
      </c>
      <c r="CV21" s="12">
        <v>0.09</v>
      </c>
      <c r="CW21" s="12">
        <v>0.5</v>
      </c>
      <c r="CX21" s="12">
        <v>0.2</v>
      </c>
      <c r="CY21" s="12">
        <v>0.09</v>
      </c>
      <c r="CZ21" s="20">
        <v>5.1000000000000004E-3</v>
      </c>
      <c r="DA21" s="20">
        <v>4.5999999999999999E-3</v>
      </c>
      <c r="DB21" s="20">
        <v>2.5999999999999999E-3</v>
      </c>
      <c r="DC21" s="20">
        <v>8.5000000000000006E-3</v>
      </c>
      <c r="DD21" s="20">
        <v>1.78E-2</v>
      </c>
      <c r="DE21" s="20">
        <v>3.5999999999999999E-3</v>
      </c>
      <c r="DF21" s="20">
        <v>4.4000000000000003E-3</v>
      </c>
      <c r="DG21" s="20">
        <v>2.1000000000000001E-2</v>
      </c>
      <c r="DH21" s="20">
        <v>0.01</v>
      </c>
      <c r="DI21" s="20">
        <v>5.5999999999999999E-3</v>
      </c>
      <c r="DJ21" s="20">
        <v>2.1499999999999998E-2</v>
      </c>
      <c r="DK21" s="20">
        <v>1.83E-2</v>
      </c>
      <c r="DL21" s="20">
        <v>4.1999999999999997E-3</v>
      </c>
      <c r="DM21" s="20">
        <v>2.4E-2</v>
      </c>
      <c r="DN21" s="20">
        <v>2.3300000000000001E-2</v>
      </c>
      <c r="DO21" s="17">
        <v>8800</v>
      </c>
      <c r="DP21" s="16"/>
    </row>
    <row r="22" spans="1:120" x14ac:dyDescent="0.3">
      <c r="A22" s="2">
        <v>2024</v>
      </c>
      <c r="B22" s="2">
        <v>8</v>
      </c>
      <c r="C22" s="2" t="s">
        <v>20</v>
      </c>
      <c r="D22" s="2">
        <v>95000</v>
      </c>
      <c r="E22" s="2">
        <v>1822490</v>
      </c>
      <c r="F22" s="2">
        <v>3914386</v>
      </c>
      <c r="G22" s="2">
        <v>1746021</v>
      </c>
      <c r="H22" s="2">
        <v>1311088</v>
      </c>
      <c r="I22" s="2">
        <v>1674949</v>
      </c>
      <c r="J22" s="2">
        <v>438734</v>
      </c>
      <c r="K22" s="2">
        <v>3966117</v>
      </c>
      <c r="L22" s="2">
        <v>793035</v>
      </c>
      <c r="M22" s="2">
        <v>2131480</v>
      </c>
      <c r="N22" s="2">
        <v>3456189</v>
      </c>
      <c r="O22" s="2">
        <v>3998443</v>
      </c>
      <c r="P22" s="12">
        <v>0.28999999999999998</v>
      </c>
      <c r="Q22" s="2">
        <v>83</v>
      </c>
      <c r="R22" s="2">
        <v>24</v>
      </c>
      <c r="S22" s="2">
        <v>60</v>
      </c>
      <c r="T22" s="2">
        <v>26</v>
      </c>
      <c r="U22" s="2">
        <v>0</v>
      </c>
      <c r="V22" s="12">
        <v>0.54</v>
      </c>
      <c r="W22" s="12">
        <v>0.28999999999999998</v>
      </c>
      <c r="X22" s="12">
        <v>0.76</v>
      </c>
      <c r="Y22" s="12">
        <v>0.27</v>
      </c>
      <c r="Z22" s="12">
        <v>0.28999999999999998</v>
      </c>
      <c r="AA22" s="12">
        <v>0.77</v>
      </c>
      <c r="AB22" s="12">
        <v>0.77</v>
      </c>
      <c r="AC22" s="12">
        <v>0.22</v>
      </c>
      <c r="AD22" s="12">
        <v>0.9</v>
      </c>
      <c r="AE22" s="12">
        <v>0.98</v>
      </c>
      <c r="AF22" s="12">
        <v>0.83</v>
      </c>
      <c r="AG22" s="12">
        <v>0.74</v>
      </c>
      <c r="AH22" s="12">
        <v>0.88</v>
      </c>
      <c r="AI22" s="12">
        <v>0.49</v>
      </c>
      <c r="AJ22" s="12">
        <v>0.3</v>
      </c>
      <c r="AK22" s="12">
        <v>0.36</v>
      </c>
      <c r="AL22" s="12">
        <v>0.99</v>
      </c>
      <c r="AM22" s="12">
        <v>0.35</v>
      </c>
      <c r="AN22" s="12">
        <v>0.53</v>
      </c>
      <c r="AO22" s="12">
        <v>0.38</v>
      </c>
      <c r="AP22" s="12">
        <v>0.36</v>
      </c>
      <c r="AQ22" s="12">
        <v>0.14000000000000001</v>
      </c>
      <c r="AR22" s="12">
        <v>0.26</v>
      </c>
      <c r="AS22" s="12">
        <v>0.4</v>
      </c>
      <c r="AT22" s="12">
        <v>0.16</v>
      </c>
      <c r="AU22" s="12">
        <v>0.41</v>
      </c>
      <c r="AV22" s="12">
        <v>0.3</v>
      </c>
      <c r="AW22" s="12">
        <v>0.48</v>
      </c>
      <c r="AX22" s="12">
        <v>0.5</v>
      </c>
      <c r="AY22" s="12">
        <v>0.39</v>
      </c>
      <c r="AZ22" s="12">
        <v>0.34</v>
      </c>
      <c r="BA22" s="12">
        <v>0.14000000000000001</v>
      </c>
      <c r="BB22" s="12">
        <v>0.12</v>
      </c>
      <c r="BC22" s="12">
        <v>0.77</v>
      </c>
      <c r="BD22" s="12">
        <v>0.2</v>
      </c>
      <c r="BE22" s="12">
        <v>0.26</v>
      </c>
      <c r="BF22" s="12">
        <v>0.42</v>
      </c>
      <c r="BG22" s="12">
        <v>0.25</v>
      </c>
      <c r="BH22" s="12">
        <v>0.73</v>
      </c>
      <c r="BI22" s="12">
        <v>0.5</v>
      </c>
      <c r="BJ22" s="12">
        <v>0.49</v>
      </c>
      <c r="BK22" s="12">
        <v>0.61</v>
      </c>
      <c r="BL22" s="12">
        <v>0.66</v>
      </c>
      <c r="BM22" s="12">
        <v>0.72</v>
      </c>
      <c r="BN22" s="12">
        <v>0.28999999999999998</v>
      </c>
      <c r="BO22" s="12">
        <v>0.63</v>
      </c>
      <c r="BP22" s="12">
        <v>0.18</v>
      </c>
      <c r="BQ22" s="12">
        <v>0.59</v>
      </c>
      <c r="BR22" s="12">
        <v>0.67</v>
      </c>
      <c r="BS22" s="12">
        <v>0.54</v>
      </c>
      <c r="BT22" s="12">
        <v>0.38</v>
      </c>
      <c r="BU22" s="12">
        <v>0.48</v>
      </c>
      <c r="BV22" s="12">
        <v>0.35</v>
      </c>
      <c r="BW22" s="12">
        <v>0.24</v>
      </c>
      <c r="BX22" s="12">
        <v>0.69</v>
      </c>
      <c r="BY22" s="12">
        <v>0.25</v>
      </c>
      <c r="BZ22" s="12">
        <v>0.69</v>
      </c>
      <c r="CA22" s="12">
        <v>0.31</v>
      </c>
      <c r="CB22" s="12">
        <v>0.66</v>
      </c>
      <c r="CC22" s="12">
        <v>0.4</v>
      </c>
      <c r="CD22" s="12">
        <v>0.72</v>
      </c>
      <c r="CE22" s="12">
        <v>0.98</v>
      </c>
      <c r="CF22" s="12">
        <v>0.08</v>
      </c>
      <c r="CG22" s="12">
        <v>0.05</v>
      </c>
      <c r="CH22" s="12">
        <v>0.04</v>
      </c>
      <c r="CI22" s="12">
        <v>0.5</v>
      </c>
      <c r="CJ22" s="12">
        <v>0.35</v>
      </c>
      <c r="CK22" s="12">
        <v>0.14000000000000001</v>
      </c>
      <c r="CL22" s="12">
        <v>0.49</v>
      </c>
      <c r="CM22" s="12">
        <v>0.09</v>
      </c>
      <c r="CN22" s="12">
        <v>0.27</v>
      </c>
      <c r="CO22" s="12">
        <v>0.23</v>
      </c>
      <c r="CP22" s="12">
        <v>1</v>
      </c>
      <c r="CQ22" s="12">
        <v>0.03</v>
      </c>
      <c r="CR22" s="12">
        <v>0.19</v>
      </c>
      <c r="CS22" s="12">
        <v>0.09</v>
      </c>
      <c r="CT22" s="12">
        <v>0.28999999999999998</v>
      </c>
      <c r="CU22" s="12">
        <v>0.17</v>
      </c>
      <c r="CV22" s="12">
        <v>7.0000000000000007E-2</v>
      </c>
      <c r="CW22" s="12">
        <v>0.28999999999999998</v>
      </c>
      <c r="CX22" s="12">
        <v>0.28999999999999998</v>
      </c>
      <c r="CY22" s="12">
        <v>0.04</v>
      </c>
      <c r="CZ22" s="20">
        <v>6.7000000000000002E-3</v>
      </c>
      <c r="DA22" s="20">
        <v>1.8E-3</v>
      </c>
      <c r="DB22" s="20">
        <v>5.1000000000000004E-3</v>
      </c>
      <c r="DC22" s="20">
        <v>1.47E-2</v>
      </c>
      <c r="DD22" s="20">
        <v>6.4000000000000003E-3</v>
      </c>
      <c r="DE22" s="20">
        <v>1.34E-2</v>
      </c>
      <c r="DF22" s="20">
        <v>3.0000000000000001E-3</v>
      </c>
      <c r="DG22" s="20">
        <v>1.21E-2</v>
      </c>
      <c r="DH22" s="20">
        <v>1.43E-2</v>
      </c>
      <c r="DI22" s="20">
        <v>7.0000000000000001E-3</v>
      </c>
      <c r="DJ22" s="20">
        <v>1.7899999999999999E-2</v>
      </c>
      <c r="DK22" s="20">
        <v>1.9400000000000001E-2</v>
      </c>
      <c r="DL22" s="20">
        <v>6.6E-3</v>
      </c>
      <c r="DM22" s="20">
        <v>1.9E-2</v>
      </c>
      <c r="DN22" s="20">
        <v>2.0400000000000001E-2</v>
      </c>
      <c r="DO22" s="17">
        <v>9600</v>
      </c>
      <c r="DP22" s="16"/>
    </row>
    <row r="23" spans="1:120" x14ac:dyDescent="0.3">
      <c r="A23" s="2">
        <v>2024</v>
      </c>
      <c r="B23" s="2">
        <v>9</v>
      </c>
      <c r="C23" s="2" t="s">
        <v>21</v>
      </c>
      <c r="D23" s="2">
        <v>75000</v>
      </c>
      <c r="E23" s="2">
        <v>196641</v>
      </c>
      <c r="F23" s="2">
        <v>901125</v>
      </c>
      <c r="G23" s="2">
        <v>809536</v>
      </c>
      <c r="H23" s="2">
        <v>2128055</v>
      </c>
      <c r="I23" s="2">
        <v>2148374</v>
      </c>
      <c r="J23" s="2">
        <v>2378642</v>
      </c>
      <c r="K23" s="2">
        <v>2101893</v>
      </c>
      <c r="L23" s="2">
        <v>1861977</v>
      </c>
      <c r="M23" s="2">
        <v>906119</v>
      </c>
      <c r="N23" s="2">
        <v>514932</v>
      </c>
      <c r="O23" s="2">
        <v>2878397</v>
      </c>
      <c r="P23" s="12">
        <v>0.48</v>
      </c>
      <c r="Q23" s="2">
        <v>58</v>
      </c>
      <c r="R23" s="2">
        <v>66</v>
      </c>
      <c r="S23" s="2">
        <v>92</v>
      </c>
      <c r="T23" s="2">
        <v>76</v>
      </c>
      <c r="U23" s="2">
        <v>0</v>
      </c>
      <c r="V23" s="12">
        <v>0.4</v>
      </c>
      <c r="W23" s="12">
        <v>0.22</v>
      </c>
      <c r="X23" s="12">
        <v>0.76</v>
      </c>
      <c r="Y23" s="12">
        <v>1</v>
      </c>
      <c r="Z23" s="12">
        <v>0.27</v>
      </c>
      <c r="AA23" s="12">
        <v>0.51</v>
      </c>
      <c r="AB23" s="12">
        <v>0.66</v>
      </c>
      <c r="AC23" s="12">
        <v>0.24</v>
      </c>
      <c r="AD23" s="12">
        <v>0.44</v>
      </c>
      <c r="AE23" s="12">
        <v>0.87</v>
      </c>
      <c r="AF23" s="12">
        <v>0.68</v>
      </c>
      <c r="AG23" s="12">
        <v>0.28000000000000003</v>
      </c>
      <c r="AH23" s="12">
        <v>0.56000000000000005</v>
      </c>
      <c r="AI23" s="12">
        <v>0.98</v>
      </c>
      <c r="AJ23" s="12">
        <v>0.25</v>
      </c>
      <c r="AK23" s="12">
        <v>0.45</v>
      </c>
      <c r="AL23" s="12">
        <v>0.74</v>
      </c>
      <c r="AM23" s="12">
        <v>0.55000000000000004</v>
      </c>
      <c r="AN23" s="12">
        <v>0.7</v>
      </c>
      <c r="AO23" s="12">
        <v>0.49</v>
      </c>
      <c r="AP23" s="12">
        <v>0.21</v>
      </c>
      <c r="AQ23" s="12">
        <v>0.36</v>
      </c>
      <c r="AR23" s="12">
        <v>0.33</v>
      </c>
      <c r="AS23" s="12">
        <v>0.11</v>
      </c>
      <c r="AT23" s="12">
        <v>0.4</v>
      </c>
      <c r="AU23" s="12">
        <v>0.32</v>
      </c>
      <c r="AV23" s="12">
        <v>0.41</v>
      </c>
      <c r="AW23" s="12">
        <v>0.5</v>
      </c>
      <c r="AX23" s="12">
        <v>0.33</v>
      </c>
      <c r="AY23" s="12">
        <v>0.34</v>
      </c>
      <c r="AZ23" s="12">
        <v>0.12</v>
      </c>
      <c r="BA23" s="12">
        <v>0.96</v>
      </c>
      <c r="BB23" s="12">
        <v>0.93</v>
      </c>
      <c r="BC23" s="12">
        <v>0.21</v>
      </c>
      <c r="BD23" s="12">
        <v>0.26</v>
      </c>
      <c r="BE23" s="12">
        <v>0.22</v>
      </c>
      <c r="BF23" s="12">
        <v>0.31</v>
      </c>
      <c r="BG23" s="12">
        <v>0.2</v>
      </c>
      <c r="BH23" s="12">
        <v>0.12</v>
      </c>
      <c r="BI23" s="12">
        <v>0.24</v>
      </c>
      <c r="BJ23" s="12">
        <v>0.16</v>
      </c>
      <c r="BK23" s="12">
        <v>0.7</v>
      </c>
      <c r="BL23" s="12">
        <v>0.22</v>
      </c>
      <c r="BM23" s="12">
        <v>0.32</v>
      </c>
      <c r="BN23" s="12">
        <v>0.67</v>
      </c>
      <c r="BO23" s="12">
        <v>0.43</v>
      </c>
      <c r="BP23" s="12">
        <v>0.57999999999999996</v>
      </c>
      <c r="BQ23" s="12">
        <v>0.74</v>
      </c>
      <c r="BR23" s="12">
        <v>0.69</v>
      </c>
      <c r="BS23" s="12">
        <v>0.28999999999999998</v>
      </c>
      <c r="BT23" s="12">
        <v>0.22</v>
      </c>
      <c r="BU23" s="12">
        <v>0.34</v>
      </c>
      <c r="BV23" s="12">
        <v>0.59</v>
      </c>
      <c r="BW23" s="12">
        <v>0.62</v>
      </c>
      <c r="BX23" s="12">
        <v>0.43</v>
      </c>
      <c r="BY23" s="12">
        <v>0.74</v>
      </c>
      <c r="BZ23" s="12">
        <v>0.27</v>
      </c>
      <c r="CA23" s="12">
        <v>0.6</v>
      </c>
      <c r="CB23" s="12">
        <v>0.7</v>
      </c>
      <c r="CC23" s="12">
        <v>0.32</v>
      </c>
      <c r="CD23" s="12">
        <v>0.55000000000000004</v>
      </c>
      <c r="CE23" s="12">
        <v>0.55000000000000004</v>
      </c>
      <c r="CF23" s="12">
        <v>7.0000000000000007E-2</v>
      </c>
      <c r="CG23" s="12">
        <v>0.04</v>
      </c>
      <c r="CH23" s="12">
        <v>0.03</v>
      </c>
      <c r="CI23" s="12">
        <v>0.28999999999999998</v>
      </c>
      <c r="CJ23" s="12">
        <v>0.38</v>
      </c>
      <c r="CK23" s="12">
        <v>0.2</v>
      </c>
      <c r="CL23" s="12">
        <v>0.4</v>
      </c>
      <c r="CM23" s="12">
        <v>7.0000000000000007E-2</v>
      </c>
      <c r="CN23" s="12">
        <v>0.21</v>
      </c>
      <c r="CO23" s="12">
        <v>0.39</v>
      </c>
      <c r="CP23" s="12">
        <v>1</v>
      </c>
      <c r="CQ23" s="12">
        <v>0.03</v>
      </c>
      <c r="CR23" s="12">
        <v>0.3</v>
      </c>
      <c r="CS23" s="12">
        <v>0.06</v>
      </c>
      <c r="CT23" s="12">
        <v>0.49</v>
      </c>
      <c r="CU23" s="12">
        <v>0.11</v>
      </c>
      <c r="CV23" s="12">
        <v>0.05</v>
      </c>
      <c r="CW23" s="12">
        <v>0.4</v>
      </c>
      <c r="CX23" s="12">
        <v>0.23</v>
      </c>
      <c r="CY23" s="12">
        <v>7.0000000000000007E-2</v>
      </c>
      <c r="CZ23" s="20">
        <v>9.4999999999999998E-3</v>
      </c>
      <c r="DA23" s="20">
        <v>1.6999999999999999E-3</v>
      </c>
      <c r="DB23" s="20">
        <v>2.5000000000000001E-3</v>
      </c>
      <c r="DC23" s="20">
        <v>1.01E-2</v>
      </c>
      <c r="DD23" s="20">
        <v>2.5999999999999999E-3</v>
      </c>
      <c r="DE23" s="20">
        <v>9.7999999999999997E-3</v>
      </c>
      <c r="DF23" s="20">
        <v>2.8E-3</v>
      </c>
      <c r="DG23" s="20">
        <v>4.5999999999999999E-3</v>
      </c>
      <c r="DH23" s="20">
        <v>1.14E-2</v>
      </c>
      <c r="DI23" s="20">
        <v>4.4999999999999997E-3</v>
      </c>
      <c r="DJ23" s="20">
        <v>1.7999999999999999E-2</v>
      </c>
      <c r="DK23" s="20">
        <v>1.1599999999999999E-2</v>
      </c>
      <c r="DL23" s="20">
        <v>4.4000000000000003E-3</v>
      </c>
      <c r="DM23" s="20">
        <v>2.2800000000000001E-2</v>
      </c>
      <c r="DN23" s="20">
        <v>2.3800000000000002E-2</v>
      </c>
      <c r="DO23" s="17">
        <v>8500</v>
      </c>
      <c r="DP23" s="16"/>
    </row>
    <row r="24" spans="1:120" x14ac:dyDescent="0.3">
      <c r="A24" s="2">
        <v>2024</v>
      </c>
      <c r="B24" s="2">
        <v>10</v>
      </c>
      <c r="C24" s="2" t="s">
        <v>22</v>
      </c>
      <c r="D24" s="2">
        <v>97000</v>
      </c>
      <c r="E24" s="2">
        <v>1127921</v>
      </c>
      <c r="F24" s="2">
        <v>3357645</v>
      </c>
      <c r="G24" s="2">
        <v>2541288</v>
      </c>
      <c r="H24" s="2">
        <v>2490626</v>
      </c>
      <c r="I24" s="2">
        <v>1671017</v>
      </c>
      <c r="J24" s="2">
        <v>2439980</v>
      </c>
      <c r="K24" s="2">
        <v>1902283</v>
      </c>
      <c r="L24" s="2">
        <v>3173936</v>
      </c>
      <c r="M24" s="2">
        <v>1823995</v>
      </c>
      <c r="N24" s="2">
        <v>884690</v>
      </c>
      <c r="O24" s="2">
        <v>2989050</v>
      </c>
      <c r="P24" s="12">
        <v>0.31</v>
      </c>
      <c r="Q24" s="2">
        <v>62</v>
      </c>
      <c r="R24" s="2">
        <v>58</v>
      </c>
      <c r="S24" s="2">
        <v>73</v>
      </c>
      <c r="T24" s="2">
        <v>35</v>
      </c>
      <c r="U24" s="2">
        <v>1</v>
      </c>
      <c r="V24" s="12">
        <v>0.7</v>
      </c>
      <c r="W24" s="12">
        <v>0.53</v>
      </c>
      <c r="X24" s="12">
        <v>0.4</v>
      </c>
      <c r="Y24" s="12">
        <v>0.25</v>
      </c>
      <c r="Z24" s="12">
        <v>0.68</v>
      </c>
      <c r="AA24" s="12">
        <v>0.75</v>
      </c>
      <c r="AB24" s="12">
        <v>0.66</v>
      </c>
      <c r="AC24" s="12">
        <v>0.84</v>
      </c>
      <c r="AD24" s="12">
        <v>0.52</v>
      </c>
      <c r="AE24" s="12">
        <v>0.83</v>
      </c>
      <c r="AF24" s="12">
        <v>0.8</v>
      </c>
      <c r="AG24" s="12">
        <v>0.96</v>
      </c>
      <c r="AH24" s="12">
        <v>0.41</v>
      </c>
      <c r="AI24" s="12">
        <v>0.24</v>
      </c>
      <c r="AJ24" s="12">
        <v>0.2</v>
      </c>
      <c r="AK24" s="12">
        <v>0.27</v>
      </c>
      <c r="AL24" s="12">
        <v>0.72</v>
      </c>
      <c r="AM24" s="12">
        <v>0.88</v>
      </c>
      <c r="AN24" s="12">
        <v>0.31</v>
      </c>
      <c r="AO24" s="12">
        <v>0.42</v>
      </c>
      <c r="AP24" s="12">
        <v>0.41</v>
      </c>
      <c r="AQ24" s="12">
        <v>0.43</v>
      </c>
      <c r="AR24" s="12">
        <v>0.24</v>
      </c>
      <c r="AS24" s="12">
        <v>0.48</v>
      </c>
      <c r="AT24" s="12">
        <v>0.44</v>
      </c>
      <c r="AU24" s="12">
        <v>0.2</v>
      </c>
      <c r="AV24" s="12">
        <v>0.16</v>
      </c>
      <c r="AW24" s="12">
        <v>0.41</v>
      </c>
      <c r="AX24" s="12">
        <v>0.18</v>
      </c>
      <c r="AY24" s="12">
        <v>0.45</v>
      </c>
      <c r="AZ24" s="12">
        <v>0.55000000000000004</v>
      </c>
      <c r="BA24" s="12">
        <v>0.32</v>
      </c>
      <c r="BB24" s="12">
        <v>0.73</v>
      </c>
      <c r="BC24" s="12">
        <v>0.34</v>
      </c>
      <c r="BD24" s="12">
        <v>0.68</v>
      </c>
      <c r="BE24" s="12">
        <v>0.84</v>
      </c>
      <c r="BF24" s="12">
        <v>0</v>
      </c>
      <c r="BG24" s="12">
        <v>0.12</v>
      </c>
      <c r="BH24" s="12">
        <v>0.1</v>
      </c>
      <c r="BI24" s="12">
        <v>0.92</v>
      </c>
      <c r="BJ24" s="12">
        <v>0.65</v>
      </c>
      <c r="BK24" s="12">
        <v>0.46</v>
      </c>
      <c r="BL24" s="12">
        <v>0.44</v>
      </c>
      <c r="BM24" s="12">
        <v>0.28000000000000003</v>
      </c>
      <c r="BN24" s="12">
        <v>0.48</v>
      </c>
      <c r="BO24" s="12">
        <v>0.24</v>
      </c>
      <c r="BP24" s="12">
        <v>0.37</v>
      </c>
      <c r="BQ24" s="12">
        <v>0.5</v>
      </c>
      <c r="BR24" s="12">
        <v>0.22</v>
      </c>
      <c r="BS24" s="12">
        <v>0.3</v>
      </c>
      <c r="BT24" s="12">
        <v>0.45</v>
      </c>
      <c r="BU24" s="12">
        <v>0.51</v>
      </c>
      <c r="BV24" s="12">
        <v>0.3</v>
      </c>
      <c r="BW24" s="12">
        <v>0.57999999999999996</v>
      </c>
      <c r="BX24" s="12">
        <v>0.57999999999999996</v>
      </c>
      <c r="BY24" s="12">
        <v>0.35</v>
      </c>
      <c r="BZ24" s="12">
        <v>0.42</v>
      </c>
      <c r="CA24" s="12">
        <v>0.31</v>
      </c>
      <c r="CB24" s="12">
        <v>0.33</v>
      </c>
      <c r="CC24" s="12">
        <v>0.41</v>
      </c>
      <c r="CD24" s="12">
        <v>0.7</v>
      </c>
      <c r="CE24" s="12">
        <v>0.38</v>
      </c>
      <c r="CF24" s="12">
        <v>0.19</v>
      </c>
      <c r="CG24" s="12">
        <v>0.03</v>
      </c>
      <c r="CH24" s="12">
        <v>0.04</v>
      </c>
      <c r="CI24" s="12">
        <v>0.28000000000000003</v>
      </c>
      <c r="CJ24" s="12">
        <v>0.37</v>
      </c>
      <c r="CK24" s="12">
        <v>0.13</v>
      </c>
      <c r="CL24" s="12">
        <v>0.32</v>
      </c>
      <c r="CM24" s="12">
        <v>0.03</v>
      </c>
      <c r="CN24" s="12">
        <v>0.34</v>
      </c>
      <c r="CO24" s="12">
        <v>0.28999999999999998</v>
      </c>
      <c r="CP24" s="12">
        <v>1</v>
      </c>
      <c r="CQ24" s="12">
        <v>0.1</v>
      </c>
      <c r="CR24" s="12">
        <v>0.19</v>
      </c>
      <c r="CS24" s="12">
        <v>0.06</v>
      </c>
      <c r="CT24" s="12">
        <v>0.49</v>
      </c>
      <c r="CU24" s="12">
        <v>0.2</v>
      </c>
      <c r="CV24" s="12">
        <v>0.04</v>
      </c>
      <c r="CW24" s="12">
        <v>0.24</v>
      </c>
      <c r="CX24" s="12">
        <v>0.08</v>
      </c>
      <c r="CY24" s="12">
        <v>0.08</v>
      </c>
      <c r="CZ24" s="20">
        <v>1.6999999999999999E-3</v>
      </c>
      <c r="DA24" s="20">
        <v>8.9999999999999993E-3</v>
      </c>
      <c r="DB24" s="20">
        <v>7.1000000000000004E-3</v>
      </c>
      <c r="DC24" s="20">
        <v>2.8E-3</v>
      </c>
      <c r="DD24" s="20">
        <v>1.3299999999999999E-2</v>
      </c>
      <c r="DE24" s="20">
        <v>1.04E-2</v>
      </c>
      <c r="DF24" s="20">
        <v>6.3E-3</v>
      </c>
      <c r="DG24" s="20">
        <v>1.41E-2</v>
      </c>
      <c r="DH24" s="20">
        <v>1.32E-2</v>
      </c>
      <c r="DI24" s="20">
        <v>6.0000000000000001E-3</v>
      </c>
      <c r="DJ24" s="20">
        <v>1.54E-2</v>
      </c>
      <c r="DK24" s="20">
        <v>2.0199999999999999E-2</v>
      </c>
      <c r="DL24" s="20">
        <v>5.4999999999999997E-3</v>
      </c>
      <c r="DM24" s="20">
        <v>1.9300000000000001E-2</v>
      </c>
      <c r="DN24" s="20">
        <v>2.06E-2</v>
      </c>
      <c r="DO24" s="17">
        <v>10000</v>
      </c>
      <c r="DP24" s="16"/>
    </row>
    <row r="25" spans="1:120" x14ac:dyDescent="0.3">
      <c r="A25" s="2">
        <v>2024</v>
      </c>
      <c r="B25" s="2">
        <v>11</v>
      </c>
      <c r="C25" s="2" t="s">
        <v>23</v>
      </c>
      <c r="D25" s="2">
        <v>90000</v>
      </c>
      <c r="E25" s="2">
        <v>1715607</v>
      </c>
      <c r="F25" s="2">
        <v>2091251</v>
      </c>
      <c r="G25" s="2">
        <v>537369</v>
      </c>
      <c r="H25" s="2">
        <v>2642857</v>
      </c>
      <c r="I25" s="2">
        <v>633122</v>
      </c>
      <c r="J25" s="2">
        <v>1605177</v>
      </c>
      <c r="K25" s="2">
        <v>1462349</v>
      </c>
      <c r="L25" s="2">
        <v>2132578</v>
      </c>
      <c r="M25" s="2">
        <v>2301775</v>
      </c>
      <c r="N25" s="2">
        <v>3535638</v>
      </c>
      <c r="O25" s="2">
        <v>1455144</v>
      </c>
      <c r="P25" s="12">
        <v>0.45</v>
      </c>
      <c r="Q25" s="2">
        <v>64</v>
      </c>
      <c r="R25" s="2">
        <v>24</v>
      </c>
      <c r="S25" s="2">
        <v>41</v>
      </c>
      <c r="T25" s="2">
        <v>63</v>
      </c>
      <c r="U25" s="2">
        <v>1</v>
      </c>
      <c r="V25" s="12">
        <v>0.46</v>
      </c>
      <c r="W25" s="12">
        <v>0.47</v>
      </c>
      <c r="X25" s="12">
        <v>0.68</v>
      </c>
      <c r="Y25" s="12">
        <v>0.26</v>
      </c>
      <c r="Z25" s="12">
        <v>0.41</v>
      </c>
      <c r="AA25" s="12">
        <v>0.37</v>
      </c>
      <c r="AB25" s="12">
        <v>0.41</v>
      </c>
      <c r="AC25" s="12">
        <v>0.48</v>
      </c>
      <c r="AD25" s="12">
        <v>0.98</v>
      </c>
      <c r="AE25" s="12">
        <v>0.93</v>
      </c>
      <c r="AF25" s="12">
        <v>0.36</v>
      </c>
      <c r="AG25" s="12">
        <v>0.28000000000000003</v>
      </c>
      <c r="AH25" s="12">
        <v>0.21</v>
      </c>
      <c r="AI25" s="12">
        <v>0.2</v>
      </c>
      <c r="AJ25" s="12">
        <v>0.8</v>
      </c>
      <c r="AK25" s="12">
        <v>0.2</v>
      </c>
      <c r="AL25" s="12">
        <v>0.23</v>
      </c>
      <c r="AM25" s="12">
        <v>0.72</v>
      </c>
      <c r="AN25" s="12">
        <v>0.35</v>
      </c>
      <c r="AO25" s="12">
        <v>0.28000000000000003</v>
      </c>
      <c r="AP25" s="12">
        <v>0.22</v>
      </c>
      <c r="AQ25" s="12">
        <v>0.49</v>
      </c>
      <c r="AR25" s="12">
        <v>0.19</v>
      </c>
      <c r="AS25" s="12">
        <v>0.49</v>
      </c>
      <c r="AT25" s="12">
        <v>0.27</v>
      </c>
      <c r="AU25" s="12">
        <v>0.25</v>
      </c>
      <c r="AV25" s="12">
        <v>0.14000000000000001</v>
      </c>
      <c r="AW25" s="12">
        <v>0.27</v>
      </c>
      <c r="AX25" s="12">
        <v>0.19</v>
      </c>
      <c r="AY25" s="12">
        <v>0.35</v>
      </c>
      <c r="AZ25" s="12">
        <v>0.37</v>
      </c>
      <c r="BA25" s="12">
        <v>0.96</v>
      </c>
      <c r="BB25" s="12">
        <v>0.09</v>
      </c>
      <c r="BC25" s="12">
        <v>0.53</v>
      </c>
      <c r="BD25" s="12">
        <v>0.37</v>
      </c>
      <c r="BE25" s="12">
        <v>0.44</v>
      </c>
      <c r="BF25" s="12">
        <v>0.23</v>
      </c>
      <c r="BG25" s="12">
        <v>0.13</v>
      </c>
      <c r="BH25" s="12">
        <v>0.53</v>
      </c>
      <c r="BI25" s="12">
        <v>0.35</v>
      </c>
      <c r="BJ25" s="12">
        <v>0.43</v>
      </c>
      <c r="BK25" s="12">
        <v>0.41</v>
      </c>
      <c r="BL25" s="12">
        <v>0.44</v>
      </c>
      <c r="BM25" s="12">
        <v>0.57999999999999996</v>
      </c>
      <c r="BN25" s="12">
        <v>0.49</v>
      </c>
      <c r="BO25" s="12">
        <v>0.33</v>
      </c>
      <c r="BP25" s="12">
        <v>0.47</v>
      </c>
      <c r="BQ25" s="12">
        <v>0.61</v>
      </c>
      <c r="BR25" s="12">
        <v>0.71</v>
      </c>
      <c r="BS25" s="12">
        <v>0.16</v>
      </c>
      <c r="BT25" s="12">
        <v>0.56000000000000005</v>
      </c>
      <c r="BU25" s="12">
        <v>0.65</v>
      </c>
      <c r="BV25" s="12">
        <v>0.74</v>
      </c>
      <c r="BW25" s="12">
        <v>0.63</v>
      </c>
      <c r="BX25" s="12">
        <v>0.63</v>
      </c>
      <c r="BY25" s="12">
        <v>0.56000000000000005</v>
      </c>
      <c r="BZ25" s="12">
        <v>0.42</v>
      </c>
      <c r="CA25" s="12">
        <v>0.39</v>
      </c>
      <c r="CB25" s="12">
        <v>0.66</v>
      </c>
      <c r="CC25" s="12">
        <v>0.74</v>
      </c>
      <c r="CD25" s="12">
        <v>0.47</v>
      </c>
      <c r="CE25" s="12">
        <v>0.98</v>
      </c>
      <c r="CF25" s="12">
        <v>0.08</v>
      </c>
      <c r="CG25" s="12">
        <v>0.03</v>
      </c>
      <c r="CH25" s="12">
        <v>0.1</v>
      </c>
      <c r="CI25" s="12">
        <v>0.16</v>
      </c>
      <c r="CJ25" s="12">
        <v>0.34</v>
      </c>
      <c r="CK25" s="12">
        <v>0.11</v>
      </c>
      <c r="CL25" s="12">
        <v>0.33</v>
      </c>
      <c r="CM25" s="12">
        <v>0.03</v>
      </c>
      <c r="CN25" s="12">
        <v>0.45</v>
      </c>
      <c r="CO25" s="12">
        <v>0.21</v>
      </c>
      <c r="CP25" s="12">
        <v>1</v>
      </c>
      <c r="CQ25" s="12">
        <v>0.03</v>
      </c>
      <c r="CR25" s="12">
        <v>0.14000000000000001</v>
      </c>
      <c r="CS25" s="12">
        <v>0.09</v>
      </c>
      <c r="CT25" s="12">
        <v>0.4</v>
      </c>
      <c r="CU25" s="12">
        <v>0.1</v>
      </c>
      <c r="CV25" s="12">
        <v>7.0000000000000007E-2</v>
      </c>
      <c r="CW25" s="12">
        <v>0.24</v>
      </c>
      <c r="CX25" s="12">
        <v>0.3</v>
      </c>
      <c r="CY25" s="12">
        <v>0.05</v>
      </c>
      <c r="CZ25" s="20">
        <v>8.3999999999999995E-3</v>
      </c>
      <c r="DA25" s="20">
        <v>8.9999999999999993E-3</v>
      </c>
      <c r="DB25" s="20">
        <v>1.1900000000000001E-2</v>
      </c>
      <c r="DC25" s="20">
        <v>1.0699999999999999E-2</v>
      </c>
      <c r="DD25" s="20">
        <v>1.23E-2</v>
      </c>
      <c r="DE25" s="20">
        <v>1.5100000000000001E-2</v>
      </c>
      <c r="DF25" s="20">
        <v>7.6E-3</v>
      </c>
      <c r="DG25" s="20">
        <v>1.26E-2</v>
      </c>
      <c r="DH25" s="20">
        <v>1.6E-2</v>
      </c>
      <c r="DI25" s="20">
        <v>7.6E-3</v>
      </c>
      <c r="DJ25" s="20">
        <v>1.7100000000000001E-2</v>
      </c>
      <c r="DK25" s="20">
        <v>1.8100000000000002E-2</v>
      </c>
      <c r="DL25" s="20">
        <v>7.7000000000000002E-3</v>
      </c>
      <c r="DM25" s="20">
        <v>0.02</v>
      </c>
      <c r="DN25" s="20">
        <v>2.24E-2</v>
      </c>
      <c r="DO25" s="17">
        <v>9400</v>
      </c>
      <c r="DP25" s="16"/>
    </row>
    <row r="26" spans="1:120" x14ac:dyDescent="0.3">
      <c r="A26" s="2">
        <v>2024</v>
      </c>
      <c r="B26" s="2">
        <v>12</v>
      </c>
      <c r="C26" s="2" t="s">
        <v>24</v>
      </c>
      <c r="D26" s="2">
        <v>55000</v>
      </c>
      <c r="E26" s="2">
        <v>1062619</v>
      </c>
      <c r="F26" s="2">
        <v>478398</v>
      </c>
      <c r="G26" s="2">
        <v>1114620</v>
      </c>
      <c r="H26" s="2">
        <v>3313320</v>
      </c>
      <c r="I26" s="2">
        <v>925768</v>
      </c>
      <c r="J26" s="2">
        <v>538640</v>
      </c>
      <c r="K26" s="2">
        <v>3473620</v>
      </c>
      <c r="L26" s="2">
        <v>257557</v>
      </c>
      <c r="M26" s="2">
        <v>289379</v>
      </c>
      <c r="N26" s="2">
        <v>2341681</v>
      </c>
      <c r="O26" s="2">
        <v>1316657</v>
      </c>
      <c r="P26" s="12">
        <v>0.56999999999999995</v>
      </c>
      <c r="Q26" s="2">
        <v>44</v>
      </c>
      <c r="R26" s="2">
        <v>52</v>
      </c>
      <c r="S26" s="2">
        <v>74</v>
      </c>
      <c r="T26" s="2">
        <v>91</v>
      </c>
      <c r="U26" s="2">
        <v>1</v>
      </c>
      <c r="V26" s="12">
        <v>0.66</v>
      </c>
      <c r="W26" s="12">
        <v>0.56999999999999995</v>
      </c>
      <c r="X26" s="12">
        <v>0.61</v>
      </c>
      <c r="Y26" s="12">
        <v>0.83</v>
      </c>
      <c r="Z26" s="12">
        <v>0.77</v>
      </c>
      <c r="AA26" s="12">
        <v>0.65</v>
      </c>
      <c r="AB26" s="12">
        <v>0.43</v>
      </c>
      <c r="AC26" s="12">
        <v>0.34</v>
      </c>
      <c r="AD26" s="12">
        <v>0.87</v>
      </c>
      <c r="AE26" s="12">
        <v>0.22</v>
      </c>
      <c r="AF26" s="12">
        <v>0.24</v>
      </c>
      <c r="AG26" s="12">
        <v>0.73</v>
      </c>
      <c r="AH26" s="12">
        <v>0.3</v>
      </c>
      <c r="AI26" s="12">
        <v>0.41</v>
      </c>
      <c r="AJ26" s="12">
        <v>0.41</v>
      </c>
      <c r="AK26" s="12">
        <v>0.6</v>
      </c>
      <c r="AL26" s="12">
        <v>0.36</v>
      </c>
      <c r="AM26" s="12">
        <v>0.52</v>
      </c>
      <c r="AN26" s="12">
        <v>0.99</v>
      </c>
      <c r="AO26" s="12">
        <v>0.81</v>
      </c>
      <c r="AP26" s="12">
        <v>0.42</v>
      </c>
      <c r="AQ26" s="12">
        <v>0.15</v>
      </c>
      <c r="AR26" s="12">
        <v>0.48</v>
      </c>
      <c r="AS26" s="12">
        <v>0.22</v>
      </c>
      <c r="AT26" s="12">
        <v>0.28000000000000003</v>
      </c>
      <c r="AU26" s="12">
        <v>0.22</v>
      </c>
      <c r="AV26" s="12">
        <v>0.15</v>
      </c>
      <c r="AW26" s="12">
        <v>0.27</v>
      </c>
      <c r="AX26" s="12">
        <v>0.35</v>
      </c>
      <c r="AY26" s="12">
        <v>0.34</v>
      </c>
      <c r="AZ26" s="12">
        <v>0.71</v>
      </c>
      <c r="BA26" s="12">
        <v>0</v>
      </c>
      <c r="BB26" s="12">
        <v>0.61</v>
      </c>
      <c r="BC26" s="12">
        <v>0.18</v>
      </c>
      <c r="BD26" s="12">
        <v>0.89</v>
      </c>
      <c r="BE26" s="12">
        <v>0.7</v>
      </c>
      <c r="BF26" s="12">
        <v>0.47</v>
      </c>
      <c r="BG26" s="12">
        <v>0.71</v>
      </c>
      <c r="BH26" s="12">
        <v>0.86</v>
      </c>
      <c r="BI26" s="12">
        <v>0.79</v>
      </c>
      <c r="BJ26" s="12">
        <v>0.24</v>
      </c>
      <c r="BK26" s="12">
        <v>0.27</v>
      </c>
      <c r="BL26" s="12">
        <v>0.69</v>
      </c>
      <c r="BM26" s="12">
        <v>0.48</v>
      </c>
      <c r="BN26" s="12">
        <v>0.73</v>
      </c>
      <c r="BO26" s="12">
        <v>0.63</v>
      </c>
      <c r="BP26" s="12">
        <v>0.71</v>
      </c>
      <c r="BQ26" s="12">
        <v>0.59</v>
      </c>
      <c r="BR26" s="12">
        <v>0.32</v>
      </c>
      <c r="BS26" s="12">
        <v>0.22</v>
      </c>
      <c r="BT26" s="12">
        <v>0.71</v>
      </c>
      <c r="BU26" s="12">
        <v>0.3</v>
      </c>
      <c r="BV26" s="12">
        <v>0.17</v>
      </c>
      <c r="BW26" s="12">
        <v>0.63</v>
      </c>
      <c r="BX26" s="12">
        <v>0.51</v>
      </c>
      <c r="BY26" s="12">
        <v>0.56999999999999995</v>
      </c>
      <c r="BZ26" s="12">
        <v>0.41</v>
      </c>
      <c r="CA26" s="12">
        <v>0.19</v>
      </c>
      <c r="CB26" s="12">
        <v>0.2</v>
      </c>
      <c r="CC26" s="12">
        <v>0.33</v>
      </c>
      <c r="CD26" s="12">
        <v>0.18</v>
      </c>
      <c r="CE26" s="12">
        <v>0.78</v>
      </c>
      <c r="CF26" s="12">
        <v>0.17</v>
      </c>
      <c r="CG26" s="12">
        <v>0.08</v>
      </c>
      <c r="CH26" s="12">
        <v>0.1</v>
      </c>
      <c r="CI26" s="12">
        <v>0.28999999999999998</v>
      </c>
      <c r="CJ26" s="12">
        <v>0.32</v>
      </c>
      <c r="CK26" s="12">
        <v>0.14000000000000001</v>
      </c>
      <c r="CL26" s="12">
        <v>0.2</v>
      </c>
      <c r="CM26" s="12">
        <v>7.0000000000000007E-2</v>
      </c>
      <c r="CN26" s="12">
        <v>0.33</v>
      </c>
      <c r="CO26" s="12">
        <v>0.61</v>
      </c>
      <c r="CP26" s="12">
        <v>1</v>
      </c>
      <c r="CQ26" s="12">
        <v>0.05</v>
      </c>
      <c r="CR26" s="12">
        <v>0.18</v>
      </c>
      <c r="CS26" s="12">
        <v>0.08</v>
      </c>
      <c r="CT26" s="12">
        <v>0.47</v>
      </c>
      <c r="CU26" s="12">
        <v>7.0000000000000007E-2</v>
      </c>
      <c r="CV26" s="12">
        <v>0.06</v>
      </c>
      <c r="CW26" s="12">
        <v>0.48</v>
      </c>
      <c r="CX26" s="12">
        <v>0.27</v>
      </c>
      <c r="CY26" s="12">
        <v>0.09</v>
      </c>
      <c r="CZ26" s="20">
        <v>5.8999999999999999E-3</v>
      </c>
      <c r="DA26" s="20">
        <v>2.3E-3</v>
      </c>
      <c r="DB26" s="20">
        <v>1.12E-2</v>
      </c>
      <c r="DC26" s="20">
        <v>6.8999999999999999E-3</v>
      </c>
      <c r="DD26" s="20">
        <v>7.7000000000000002E-3</v>
      </c>
      <c r="DE26" s="20">
        <v>1.34E-2</v>
      </c>
      <c r="DF26" s="20">
        <v>7.1000000000000004E-3</v>
      </c>
      <c r="DG26" s="20">
        <v>1.6299999999999999E-2</v>
      </c>
      <c r="DH26" s="20">
        <v>1.8499999999999999E-2</v>
      </c>
      <c r="DI26" s="20">
        <v>6.8999999999999999E-3</v>
      </c>
      <c r="DJ26" s="20">
        <v>1.67E-2</v>
      </c>
      <c r="DK26" s="20">
        <v>2.0799999999999999E-2</v>
      </c>
      <c r="DL26" s="20">
        <v>6.4999999999999997E-3</v>
      </c>
      <c r="DM26" s="20">
        <v>2.0500000000000001E-2</v>
      </c>
      <c r="DN26" s="20">
        <v>2.1700000000000001E-2</v>
      </c>
      <c r="DO26" s="17">
        <v>4600</v>
      </c>
      <c r="DP26" s="16"/>
    </row>
    <row r="27" spans="1:120" x14ac:dyDescent="0.3">
      <c r="A27" s="2">
        <v>2025</v>
      </c>
      <c r="B27" s="2">
        <v>1</v>
      </c>
      <c r="C27" s="2" t="s">
        <v>14</v>
      </c>
      <c r="D27" s="2">
        <v>54000</v>
      </c>
      <c r="E27" s="2">
        <v>2903000</v>
      </c>
      <c r="F27" s="2">
        <v>3889698</v>
      </c>
      <c r="G27" s="2">
        <v>2336957</v>
      </c>
      <c r="H27" s="2">
        <v>2293120</v>
      </c>
      <c r="I27" s="2">
        <v>2782888</v>
      </c>
      <c r="J27" s="2">
        <v>2440181</v>
      </c>
      <c r="K27" s="2">
        <v>2477636</v>
      </c>
      <c r="L27" s="2">
        <v>1695991</v>
      </c>
      <c r="M27" s="2">
        <v>1259808</v>
      </c>
      <c r="N27" s="2">
        <v>3974476</v>
      </c>
      <c r="O27" s="2">
        <v>3573470</v>
      </c>
      <c r="P27" s="12">
        <v>0.74</v>
      </c>
      <c r="Q27" s="2">
        <v>60</v>
      </c>
      <c r="R27" s="2">
        <v>26</v>
      </c>
      <c r="S27" s="2">
        <v>35</v>
      </c>
      <c r="T27" s="2">
        <v>28</v>
      </c>
      <c r="U27" s="2">
        <v>0</v>
      </c>
      <c r="V27" s="12">
        <v>0.78</v>
      </c>
      <c r="W27" s="12">
        <v>0.63</v>
      </c>
      <c r="X27" s="12">
        <v>0.73</v>
      </c>
      <c r="Y27" s="12">
        <v>0.94</v>
      </c>
      <c r="Z27" s="12">
        <v>0.51</v>
      </c>
      <c r="AA27" s="12">
        <v>0.45</v>
      </c>
      <c r="AB27" s="12">
        <v>0.56999999999999995</v>
      </c>
      <c r="AC27" s="12">
        <v>0.81</v>
      </c>
      <c r="AD27" s="12">
        <v>0.73</v>
      </c>
      <c r="AE27" s="12">
        <v>0.2</v>
      </c>
      <c r="AF27" s="12">
        <v>0.68</v>
      </c>
      <c r="AG27" s="12">
        <v>0.36</v>
      </c>
      <c r="AH27" s="12">
        <v>0.86</v>
      </c>
      <c r="AI27" s="12">
        <v>0.34</v>
      </c>
      <c r="AJ27" s="12">
        <v>0.78</v>
      </c>
      <c r="AK27" s="12">
        <v>0.69</v>
      </c>
      <c r="AL27" s="12">
        <v>0.2</v>
      </c>
      <c r="AM27" s="12">
        <v>0.21</v>
      </c>
      <c r="AN27" s="12">
        <v>0.35</v>
      </c>
      <c r="AO27" s="12">
        <v>0.48</v>
      </c>
      <c r="AP27" s="12">
        <v>0.11</v>
      </c>
      <c r="AQ27" s="12">
        <v>0.34</v>
      </c>
      <c r="AR27" s="12">
        <v>0.14000000000000001</v>
      </c>
      <c r="AS27" s="12">
        <v>0.16</v>
      </c>
      <c r="AT27" s="12">
        <v>0.15</v>
      </c>
      <c r="AU27" s="12">
        <v>0.16</v>
      </c>
      <c r="AV27" s="12">
        <v>0.49</v>
      </c>
      <c r="AW27" s="12">
        <v>0.42</v>
      </c>
      <c r="AX27" s="12">
        <v>0.31</v>
      </c>
      <c r="AY27" s="12">
        <v>0.42</v>
      </c>
      <c r="AZ27" s="12">
        <v>0.22</v>
      </c>
      <c r="BA27" s="12">
        <v>0.36</v>
      </c>
      <c r="BB27" s="12">
        <v>0.54</v>
      </c>
      <c r="BC27" s="12">
        <v>0.3</v>
      </c>
      <c r="BD27" s="12">
        <v>0.11</v>
      </c>
      <c r="BE27" s="12">
        <v>0.4</v>
      </c>
      <c r="BF27" s="12">
        <v>0.31</v>
      </c>
      <c r="BG27" s="12">
        <v>0.86</v>
      </c>
      <c r="BH27" s="12">
        <v>1</v>
      </c>
      <c r="BI27" s="12">
        <v>0.92</v>
      </c>
      <c r="BJ27" s="12">
        <v>0.43</v>
      </c>
      <c r="BK27" s="12">
        <v>0.7</v>
      </c>
      <c r="BL27" s="12">
        <v>0.19</v>
      </c>
      <c r="BM27" s="12">
        <v>0.66</v>
      </c>
      <c r="BN27" s="12">
        <v>0.73</v>
      </c>
      <c r="BO27" s="12">
        <v>0.49</v>
      </c>
      <c r="BP27" s="12">
        <v>0.34</v>
      </c>
      <c r="BQ27" s="12">
        <v>0.47</v>
      </c>
      <c r="BR27" s="12">
        <v>0.43</v>
      </c>
      <c r="BS27" s="12">
        <v>0.5</v>
      </c>
      <c r="BT27" s="12">
        <v>0.71</v>
      </c>
      <c r="BU27" s="12">
        <v>0.43</v>
      </c>
      <c r="BV27" s="12">
        <v>0.65</v>
      </c>
      <c r="BW27" s="12">
        <v>0.45</v>
      </c>
      <c r="BX27" s="12">
        <v>0.72</v>
      </c>
      <c r="BY27" s="12">
        <v>0.16</v>
      </c>
      <c r="BZ27" s="12">
        <v>0.17</v>
      </c>
      <c r="CA27" s="12">
        <v>0.73</v>
      </c>
      <c r="CB27" s="12">
        <v>0.46</v>
      </c>
      <c r="CC27" s="12">
        <v>0.63</v>
      </c>
      <c r="CD27" s="12">
        <v>0.74</v>
      </c>
      <c r="CE27" s="12">
        <v>0.82</v>
      </c>
      <c r="CF27" s="12">
        <v>0.13</v>
      </c>
      <c r="CG27" s="12">
        <v>0.06</v>
      </c>
      <c r="CH27" s="12">
        <v>0.09</v>
      </c>
      <c r="CI27" s="12">
        <v>0.31</v>
      </c>
      <c r="CJ27" s="12">
        <v>0.16</v>
      </c>
      <c r="CK27" s="12">
        <v>0.23</v>
      </c>
      <c r="CL27" s="12">
        <v>0.48</v>
      </c>
      <c r="CM27" s="12">
        <v>7.0000000000000007E-2</v>
      </c>
      <c r="CN27" s="12">
        <v>0.28999999999999998</v>
      </c>
      <c r="CO27" s="12">
        <v>0.2</v>
      </c>
      <c r="CP27" s="12">
        <v>1</v>
      </c>
      <c r="CQ27" s="12">
        <v>0.09</v>
      </c>
      <c r="CR27" s="12">
        <v>0.21</v>
      </c>
      <c r="CS27" s="12">
        <v>0.1</v>
      </c>
      <c r="CT27" s="12">
        <v>0.44</v>
      </c>
      <c r="CU27" s="12">
        <v>0.15</v>
      </c>
      <c r="CV27" s="12">
        <v>0.05</v>
      </c>
      <c r="CW27" s="12">
        <v>0.35</v>
      </c>
      <c r="CX27" s="12">
        <v>0.22</v>
      </c>
      <c r="CY27" s="12">
        <v>7.0000000000000007E-2</v>
      </c>
      <c r="CZ27" s="20">
        <v>6.8999999999999999E-3</v>
      </c>
      <c r="DA27" s="20">
        <v>9.4000000000000004E-3</v>
      </c>
      <c r="DB27" s="20">
        <v>3.3999999999999998E-3</v>
      </c>
      <c r="DC27" s="20">
        <v>1.47E-2</v>
      </c>
      <c r="DD27" s="20">
        <v>1.21E-2</v>
      </c>
      <c r="DE27" s="20">
        <v>5.5999999999999999E-3</v>
      </c>
      <c r="DF27" s="20">
        <v>7.7999999999999996E-3</v>
      </c>
      <c r="DG27" s="20">
        <v>1.54E-2</v>
      </c>
      <c r="DH27" s="20">
        <v>1.0200000000000001E-2</v>
      </c>
      <c r="DI27" s="20">
        <v>5.7000000000000002E-3</v>
      </c>
      <c r="DJ27" s="20">
        <v>1.6799999999999999E-2</v>
      </c>
      <c r="DK27" s="20">
        <v>1.6199999999999999E-2</v>
      </c>
      <c r="DL27" s="20">
        <v>6.4999999999999997E-3</v>
      </c>
      <c r="DM27" s="20">
        <v>2.2200000000000001E-2</v>
      </c>
      <c r="DN27" s="20">
        <v>2.3699999999999999E-2</v>
      </c>
      <c r="DO27" s="17">
        <v>5400</v>
      </c>
      <c r="DP27" s="16"/>
    </row>
    <row r="28" spans="1:120" x14ac:dyDescent="0.3">
      <c r="A28" s="2">
        <v>2025</v>
      </c>
      <c r="B28" s="2">
        <v>2</v>
      </c>
      <c r="C28" s="2" t="s">
        <v>15</v>
      </c>
      <c r="D28" s="2">
        <v>70000</v>
      </c>
      <c r="E28" s="2">
        <v>3198248</v>
      </c>
      <c r="F28" s="2">
        <v>3643523</v>
      </c>
      <c r="G28" s="2">
        <v>604488</v>
      </c>
      <c r="H28" s="2">
        <v>325369</v>
      </c>
      <c r="I28" s="2">
        <v>3178874</v>
      </c>
      <c r="J28" s="2">
        <v>3157074</v>
      </c>
      <c r="K28" s="2">
        <v>1432529</v>
      </c>
      <c r="L28" s="2">
        <v>500728</v>
      </c>
      <c r="M28" s="2">
        <v>3005661</v>
      </c>
      <c r="N28" s="2">
        <v>856524</v>
      </c>
      <c r="O28" s="2">
        <v>1879864</v>
      </c>
      <c r="P28" s="12">
        <v>0.7</v>
      </c>
      <c r="Q28" s="2">
        <v>68</v>
      </c>
      <c r="R28" s="2">
        <v>60</v>
      </c>
      <c r="S28" s="2">
        <v>27</v>
      </c>
      <c r="T28" s="2">
        <v>28</v>
      </c>
      <c r="U28" s="2">
        <v>0</v>
      </c>
      <c r="V28" s="12">
        <v>0.9</v>
      </c>
      <c r="W28" s="12">
        <v>0.5</v>
      </c>
      <c r="X28" s="12">
        <v>0.79</v>
      </c>
      <c r="Y28" s="12">
        <v>0.77</v>
      </c>
      <c r="Z28" s="12">
        <v>0.47</v>
      </c>
      <c r="AA28" s="12">
        <v>0.49</v>
      </c>
      <c r="AB28" s="12">
        <v>0.9</v>
      </c>
      <c r="AC28" s="12">
        <v>0.54</v>
      </c>
      <c r="AD28" s="12">
        <v>0.91</v>
      </c>
      <c r="AE28" s="12">
        <v>0.35</v>
      </c>
      <c r="AF28" s="12">
        <v>0.56999999999999995</v>
      </c>
      <c r="AG28" s="12">
        <v>0.28000000000000003</v>
      </c>
      <c r="AH28" s="12">
        <v>0.31</v>
      </c>
      <c r="AI28" s="12">
        <v>0.56000000000000005</v>
      </c>
      <c r="AJ28" s="12">
        <v>0.71</v>
      </c>
      <c r="AK28" s="12">
        <v>0.92</v>
      </c>
      <c r="AL28" s="12">
        <v>0.82</v>
      </c>
      <c r="AM28" s="12">
        <v>0.7</v>
      </c>
      <c r="AN28" s="12">
        <v>0.64</v>
      </c>
      <c r="AO28" s="12">
        <v>0.89</v>
      </c>
      <c r="AP28" s="12">
        <v>0.23</v>
      </c>
      <c r="AQ28" s="12">
        <v>0.11</v>
      </c>
      <c r="AR28" s="12">
        <v>0.22</v>
      </c>
      <c r="AS28" s="12">
        <v>0.5</v>
      </c>
      <c r="AT28" s="12">
        <v>0.27</v>
      </c>
      <c r="AU28" s="12">
        <v>0.2</v>
      </c>
      <c r="AV28" s="12">
        <v>0.24</v>
      </c>
      <c r="AW28" s="12">
        <v>0.28000000000000003</v>
      </c>
      <c r="AX28" s="12">
        <v>0.2</v>
      </c>
      <c r="AY28" s="12">
        <v>0.22</v>
      </c>
      <c r="AZ28" s="12">
        <v>0.18</v>
      </c>
      <c r="BA28" s="12">
        <v>0.62</v>
      </c>
      <c r="BB28" s="12">
        <v>0</v>
      </c>
      <c r="BC28" s="12">
        <v>0.26</v>
      </c>
      <c r="BD28" s="12">
        <v>0.39</v>
      </c>
      <c r="BE28" s="12">
        <v>0.95</v>
      </c>
      <c r="BF28" s="12">
        <v>0.9</v>
      </c>
      <c r="BG28" s="12">
        <v>0.16</v>
      </c>
      <c r="BH28" s="12">
        <v>0.59</v>
      </c>
      <c r="BI28" s="12">
        <v>0.46</v>
      </c>
      <c r="BJ28" s="12">
        <v>0.61</v>
      </c>
      <c r="BK28" s="12">
        <v>0.48</v>
      </c>
      <c r="BL28" s="12">
        <v>0.5</v>
      </c>
      <c r="BM28" s="12">
        <v>0.64</v>
      </c>
      <c r="BN28" s="12">
        <v>0.28000000000000003</v>
      </c>
      <c r="BO28" s="12">
        <v>0.75</v>
      </c>
      <c r="BP28" s="12">
        <v>0.66</v>
      </c>
      <c r="BQ28" s="12">
        <v>0.56999999999999995</v>
      </c>
      <c r="BR28" s="12">
        <v>0.32</v>
      </c>
      <c r="BS28" s="12">
        <v>0.49</v>
      </c>
      <c r="BT28" s="12">
        <v>0.52</v>
      </c>
      <c r="BU28" s="12">
        <v>0.27</v>
      </c>
      <c r="BV28" s="12">
        <v>0.24</v>
      </c>
      <c r="BW28" s="12">
        <v>0.46</v>
      </c>
      <c r="BX28" s="12">
        <v>0.17</v>
      </c>
      <c r="BY28" s="12">
        <v>0.45</v>
      </c>
      <c r="BZ28" s="12">
        <v>0.41</v>
      </c>
      <c r="CA28" s="12">
        <v>0.6</v>
      </c>
      <c r="CB28" s="12">
        <v>0.57999999999999996</v>
      </c>
      <c r="CC28" s="12">
        <v>0.45</v>
      </c>
      <c r="CD28" s="12">
        <v>0.39</v>
      </c>
      <c r="CE28" s="12">
        <v>0.71</v>
      </c>
      <c r="CF28" s="12">
        <v>0.17</v>
      </c>
      <c r="CG28" s="12">
        <v>0.03</v>
      </c>
      <c r="CH28" s="12">
        <v>0.06</v>
      </c>
      <c r="CI28" s="12">
        <v>0.46</v>
      </c>
      <c r="CJ28" s="12">
        <v>0.4</v>
      </c>
      <c r="CK28" s="12">
        <v>0.2</v>
      </c>
      <c r="CL28" s="12">
        <v>0.42</v>
      </c>
      <c r="CM28" s="12">
        <v>0.08</v>
      </c>
      <c r="CN28" s="12">
        <v>0.24</v>
      </c>
      <c r="CO28" s="12">
        <v>0.6</v>
      </c>
      <c r="CP28" s="12">
        <v>1</v>
      </c>
      <c r="CQ28" s="12">
        <v>0.04</v>
      </c>
      <c r="CR28" s="12">
        <v>0.3</v>
      </c>
      <c r="CS28" s="12">
        <v>0.05</v>
      </c>
      <c r="CT28" s="12">
        <v>0.3</v>
      </c>
      <c r="CU28" s="12">
        <v>0.16</v>
      </c>
      <c r="CV28" s="12">
        <v>0.04</v>
      </c>
      <c r="CW28" s="12">
        <v>0.28000000000000003</v>
      </c>
      <c r="CX28" s="12">
        <v>0.28999999999999998</v>
      </c>
      <c r="CY28" s="12">
        <v>0.05</v>
      </c>
      <c r="CZ28" s="20">
        <v>6.7999999999999996E-3</v>
      </c>
      <c r="DA28" s="20">
        <v>9.9000000000000008E-3</v>
      </c>
      <c r="DB28" s="20">
        <v>1.9E-3</v>
      </c>
      <c r="DC28" s="20">
        <v>1.54E-2</v>
      </c>
      <c r="DD28" s="20">
        <v>1.5299999999999999E-2</v>
      </c>
      <c r="DE28" s="20">
        <v>1.23E-2</v>
      </c>
      <c r="DF28" s="20">
        <v>4.4000000000000003E-3</v>
      </c>
      <c r="DG28" s="20">
        <v>2.18E-2</v>
      </c>
      <c r="DH28" s="20">
        <v>1.2500000000000001E-2</v>
      </c>
      <c r="DI28" s="20">
        <v>3.8E-3</v>
      </c>
      <c r="DJ28" s="20">
        <v>2.1899999999999999E-2</v>
      </c>
      <c r="DK28" s="20">
        <v>2.06E-2</v>
      </c>
      <c r="DL28" s="20">
        <v>2.8E-3</v>
      </c>
      <c r="DM28" s="20">
        <v>2.3199999999999998E-2</v>
      </c>
      <c r="DN28" s="20">
        <v>2.2499999999999999E-2</v>
      </c>
      <c r="DO28" s="17">
        <v>5800</v>
      </c>
      <c r="DP28" s="16"/>
    </row>
    <row r="29" spans="1:120" x14ac:dyDescent="0.3">
      <c r="A29" s="2">
        <v>2025</v>
      </c>
      <c r="B29" s="2">
        <v>3</v>
      </c>
      <c r="C29" s="2" t="s">
        <v>16</v>
      </c>
      <c r="D29" s="2">
        <v>55000</v>
      </c>
      <c r="E29" s="2">
        <v>2259146</v>
      </c>
      <c r="F29" s="2">
        <v>947649</v>
      </c>
      <c r="G29" s="2">
        <v>3898372</v>
      </c>
      <c r="H29" s="2">
        <v>1325276</v>
      </c>
      <c r="I29" s="2">
        <v>1823855</v>
      </c>
      <c r="J29" s="2">
        <v>66605</v>
      </c>
      <c r="K29" s="2">
        <v>3029026</v>
      </c>
      <c r="L29" s="2">
        <v>2151663</v>
      </c>
      <c r="M29" s="2">
        <v>2496847</v>
      </c>
      <c r="N29" s="2">
        <v>2397784</v>
      </c>
      <c r="O29" s="2">
        <v>2967326</v>
      </c>
      <c r="P29" s="12">
        <v>0.56999999999999995</v>
      </c>
      <c r="Q29" s="2">
        <v>87</v>
      </c>
      <c r="R29" s="2">
        <v>15</v>
      </c>
      <c r="S29" s="2">
        <v>91</v>
      </c>
      <c r="T29" s="2">
        <v>67</v>
      </c>
      <c r="U29" s="2">
        <v>1</v>
      </c>
      <c r="V29" s="12">
        <v>0.7</v>
      </c>
      <c r="W29" s="12">
        <v>0.22</v>
      </c>
      <c r="X29" s="12">
        <v>0.74</v>
      </c>
      <c r="Y29" s="12">
        <v>0.5</v>
      </c>
      <c r="Z29" s="12">
        <v>0.85</v>
      </c>
      <c r="AA29" s="12">
        <v>0.88</v>
      </c>
      <c r="AB29" s="12">
        <v>0.99</v>
      </c>
      <c r="AC29" s="12">
        <v>0.2</v>
      </c>
      <c r="AD29" s="12">
        <v>0.48</v>
      </c>
      <c r="AE29" s="12">
        <v>0.56000000000000005</v>
      </c>
      <c r="AF29" s="12">
        <v>0.62</v>
      </c>
      <c r="AG29" s="12">
        <v>0.87</v>
      </c>
      <c r="AH29" s="12">
        <v>0.52</v>
      </c>
      <c r="AI29" s="12">
        <v>0.32</v>
      </c>
      <c r="AJ29" s="12">
        <v>0.91</v>
      </c>
      <c r="AK29" s="12">
        <v>0.3</v>
      </c>
      <c r="AL29" s="12">
        <v>0.51</v>
      </c>
      <c r="AM29" s="12">
        <v>0.26</v>
      </c>
      <c r="AN29" s="12">
        <v>0.41</v>
      </c>
      <c r="AO29" s="12">
        <v>0.87</v>
      </c>
      <c r="AP29" s="12">
        <v>0.11</v>
      </c>
      <c r="AQ29" s="12">
        <v>0.22</v>
      </c>
      <c r="AR29" s="12">
        <v>0.42</v>
      </c>
      <c r="AS29" s="12">
        <v>0.26</v>
      </c>
      <c r="AT29" s="12">
        <v>0.1</v>
      </c>
      <c r="AU29" s="12">
        <v>0.13</v>
      </c>
      <c r="AV29" s="12">
        <v>0.46</v>
      </c>
      <c r="AW29" s="12">
        <v>0.28000000000000003</v>
      </c>
      <c r="AX29" s="12">
        <v>0.33</v>
      </c>
      <c r="AY29" s="12">
        <v>0.39</v>
      </c>
      <c r="AZ29" s="12">
        <v>0.2</v>
      </c>
      <c r="BA29" s="12">
        <v>0.82</v>
      </c>
      <c r="BB29" s="12">
        <v>0.41</v>
      </c>
      <c r="BC29" s="12">
        <v>0.32</v>
      </c>
      <c r="BD29" s="12">
        <v>0.35</v>
      </c>
      <c r="BE29" s="12">
        <v>0.15</v>
      </c>
      <c r="BF29" s="12">
        <v>0.12</v>
      </c>
      <c r="BG29" s="12">
        <v>0.19</v>
      </c>
      <c r="BH29" s="12">
        <v>0.91</v>
      </c>
      <c r="BI29" s="12">
        <v>0.59</v>
      </c>
      <c r="BJ29" s="12">
        <v>0.54</v>
      </c>
      <c r="BK29" s="12">
        <v>0.64</v>
      </c>
      <c r="BL29" s="12">
        <v>0.46</v>
      </c>
      <c r="BM29" s="12">
        <v>0.19</v>
      </c>
      <c r="BN29" s="12">
        <v>0.28999999999999998</v>
      </c>
      <c r="BO29" s="12">
        <v>0.17</v>
      </c>
      <c r="BP29" s="12">
        <v>0.42</v>
      </c>
      <c r="BQ29" s="12">
        <v>0.5</v>
      </c>
      <c r="BR29" s="12">
        <v>0.47</v>
      </c>
      <c r="BS29" s="12">
        <v>0.42</v>
      </c>
      <c r="BT29" s="12">
        <v>0.52</v>
      </c>
      <c r="BU29" s="12">
        <v>0.56000000000000005</v>
      </c>
      <c r="BV29" s="12">
        <v>0.41</v>
      </c>
      <c r="BW29" s="12">
        <v>0.59</v>
      </c>
      <c r="BX29" s="12">
        <v>0.25</v>
      </c>
      <c r="BY29" s="12">
        <v>0.39</v>
      </c>
      <c r="BZ29" s="12">
        <v>0.31</v>
      </c>
      <c r="CA29" s="12">
        <v>0.59</v>
      </c>
      <c r="CB29" s="12">
        <v>0.36</v>
      </c>
      <c r="CC29" s="12">
        <v>0.55000000000000004</v>
      </c>
      <c r="CD29" s="12">
        <v>0.35</v>
      </c>
      <c r="CE29" s="12">
        <v>0.98</v>
      </c>
      <c r="CF29" s="12">
        <v>0.16</v>
      </c>
      <c r="CG29" s="12">
        <v>0.08</v>
      </c>
      <c r="CH29" s="12">
        <v>0.1</v>
      </c>
      <c r="CI29" s="12">
        <v>0.14000000000000001</v>
      </c>
      <c r="CJ29" s="12">
        <v>0.33</v>
      </c>
      <c r="CK29" s="12">
        <v>0.17</v>
      </c>
      <c r="CL29" s="12">
        <v>0.17</v>
      </c>
      <c r="CM29" s="12">
        <v>0.03</v>
      </c>
      <c r="CN29" s="12">
        <v>0.16</v>
      </c>
      <c r="CO29" s="12">
        <v>0.7</v>
      </c>
      <c r="CP29" s="12">
        <v>1</v>
      </c>
      <c r="CQ29" s="12">
        <v>0.06</v>
      </c>
      <c r="CR29" s="12">
        <v>0.17</v>
      </c>
      <c r="CS29" s="12">
        <v>0.06</v>
      </c>
      <c r="CT29" s="12">
        <v>0.2</v>
      </c>
      <c r="CU29" s="12">
        <v>0.13</v>
      </c>
      <c r="CV29" s="12">
        <v>0.03</v>
      </c>
      <c r="CW29" s="12">
        <v>0.42</v>
      </c>
      <c r="CX29" s="12">
        <v>0.08</v>
      </c>
      <c r="CY29" s="12">
        <v>0.04</v>
      </c>
      <c r="CZ29" s="20">
        <v>2.0999999999999999E-3</v>
      </c>
      <c r="DA29" s="20">
        <v>3.0000000000000001E-3</v>
      </c>
      <c r="DB29" s="20">
        <v>4.4999999999999997E-3</v>
      </c>
      <c r="DC29" s="20">
        <v>7.3000000000000001E-3</v>
      </c>
      <c r="DD29" s="20">
        <v>7.4999999999999997E-3</v>
      </c>
      <c r="DE29" s="20">
        <v>1.38E-2</v>
      </c>
      <c r="DF29" s="20">
        <v>5.3E-3</v>
      </c>
      <c r="DG29" s="20">
        <v>8.0000000000000002E-3</v>
      </c>
      <c r="DH29" s="20">
        <v>1.8200000000000001E-2</v>
      </c>
      <c r="DI29" s="20">
        <v>5.7000000000000002E-3</v>
      </c>
      <c r="DJ29" s="20">
        <v>2.18E-2</v>
      </c>
      <c r="DK29" s="20">
        <v>1.8700000000000001E-2</v>
      </c>
      <c r="DL29" s="20">
        <v>7.7000000000000002E-3</v>
      </c>
      <c r="DM29" s="20">
        <v>2.2700000000000001E-2</v>
      </c>
      <c r="DN29" s="20">
        <v>2.1499999999999998E-2</v>
      </c>
      <c r="DO29" s="17">
        <v>5500</v>
      </c>
      <c r="DP29" s="16"/>
    </row>
    <row r="30" spans="1:120" x14ac:dyDescent="0.3">
      <c r="A30" s="2">
        <v>2025</v>
      </c>
      <c r="B30" s="2">
        <v>4</v>
      </c>
      <c r="C30" s="2" t="s">
        <v>17</v>
      </c>
      <c r="D30" s="2">
        <v>44000</v>
      </c>
      <c r="E30" s="2">
        <v>2231022</v>
      </c>
      <c r="F30" s="2">
        <v>3765245</v>
      </c>
      <c r="G30" s="2">
        <v>3169978</v>
      </c>
      <c r="H30" s="2">
        <v>3857160</v>
      </c>
      <c r="I30" s="2">
        <v>2408512</v>
      </c>
      <c r="J30" s="2">
        <v>2065556</v>
      </c>
      <c r="K30" s="2">
        <v>2672122</v>
      </c>
      <c r="L30" s="2">
        <v>3848846</v>
      </c>
      <c r="M30" s="2">
        <v>696917</v>
      </c>
      <c r="N30" s="2">
        <v>1590852</v>
      </c>
      <c r="O30" s="2">
        <v>3197967</v>
      </c>
      <c r="P30" s="12">
        <v>0.67</v>
      </c>
      <c r="Q30" s="2">
        <v>68</v>
      </c>
      <c r="R30" s="2">
        <v>42</v>
      </c>
      <c r="S30" s="2">
        <v>60</v>
      </c>
      <c r="T30" s="2">
        <v>59</v>
      </c>
      <c r="U30" s="2">
        <v>0</v>
      </c>
      <c r="V30" s="12">
        <v>0.93</v>
      </c>
      <c r="W30" s="12">
        <v>0.42</v>
      </c>
      <c r="X30" s="12">
        <v>0.63</v>
      </c>
      <c r="Y30" s="12">
        <v>0.75</v>
      </c>
      <c r="Z30" s="12">
        <v>0.25</v>
      </c>
      <c r="AA30" s="12">
        <v>0.28000000000000003</v>
      </c>
      <c r="AB30" s="12">
        <v>0.6</v>
      </c>
      <c r="AC30" s="12">
        <v>0.74</v>
      </c>
      <c r="AD30" s="12">
        <v>0.39</v>
      </c>
      <c r="AE30" s="12">
        <v>0.62</v>
      </c>
      <c r="AF30" s="12">
        <v>0.88</v>
      </c>
      <c r="AG30" s="12">
        <v>0.92</v>
      </c>
      <c r="AH30" s="12">
        <v>0.76</v>
      </c>
      <c r="AI30" s="12">
        <v>0.35</v>
      </c>
      <c r="AJ30" s="12">
        <v>0.97</v>
      </c>
      <c r="AK30" s="12">
        <v>0.51</v>
      </c>
      <c r="AL30" s="12">
        <v>0.64</v>
      </c>
      <c r="AM30" s="12">
        <v>0.95</v>
      </c>
      <c r="AN30" s="12">
        <v>0.79</v>
      </c>
      <c r="AO30" s="12">
        <v>0.45</v>
      </c>
      <c r="AP30" s="12">
        <v>0.1</v>
      </c>
      <c r="AQ30" s="12">
        <v>0.38</v>
      </c>
      <c r="AR30" s="12">
        <v>0.32</v>
      </c>
      <c r="AS30" s="12">
        <v>0.14000000000000001</v>
      </c>
      <c r="AT30" s="12">
        <v>0.31</v>
      </c>
      <c r="AU30" s="12">
        <v>0.45</v>
      </c>
      <c r="AV30" s="12">
        <v>0.19</v>
      </c>
      <c r="AW30" s="12">
        <v>0.42</v>
      </c>
      <c r="AX30" s="12">
        <v>0.46</v>
      </c>
      <c r="AY30" s="12">
        <v>0.13</v>
      </c>
      <c r="AZ30" s="12">
        <v>0.2</v>
      </c>
      <c r="BA30" s="12">
        <v>0</v>
      </c>
      <c r="BB30" s="12">
        <v>0.28000000000000003</v>
      </c>
      <c r="BC30" s="12">
        <v>0.51</v>
      </c>
      <c r="BD30" s="12">
        <v>0.72</v>
      </c>
      <c r="BE30" s="12">
        <v>0.55000000000000004</v>
      </c>
      <c r="BF30" s="12">
        <v>0.5</v>
      </c>
      <c r="BG30" s="12">
        <v>0.18</v>
      </c>
      <c r="BH30" s="12">
        <v>0.19</v>
      </c>
      <c r="BI30" s="12">
        <v>0.45</v>
      </c>
      <c r="BJ30" s="12">
        <v>0.23</v>
      </c>
      <c r="BK30" s="12">
        <v>0.54</v>
      </c>
      <c r="BL30" s="12">
        <v>0.67</v>
      </c>
      <c r="BM30" s="12">
        <v>0.67</v>
      </c>
      <c r="BN30" s="12">
        <v>0.56999999999999995</v>
      </c>
      <c r="BO30" s="12">
        <v>0.5</v>
      </c>
      <c r="BP30" s="12">
        <v>0.48</v>
      </c>
      <c r="BQ30" s="12">
        <v>0.41</v>
      </c>
      <c r="BR30" s="12">
        <v>0.47</v>
      </c>
      <c r="BS30" s="12">
        <v>0.39</v>
      </c>
      <c r="BT30" s="12">
        <v>0.24</v>
      </c>
      <c r="BU30" s="12">
        <v>0.63</v>
      </c>
      <c r="BV30" s="12">
        <v>0.66</v>
      </c>
      <c r="BW30" s="12">
        <v>0.46</v>
      </c>
      <c r="BX30" s="12">
        <v>0.69</v>
      </c>
      <c r="BY30" s="12">
        <v>0.72</v>
      </c>
      <c r="BZ30" s="12">
        <v>0.69</v>
      </c>
      <c r="CA30" s="12">
        <v>0.37</v>
      </c>
      <c r="CB30" s="12">
        <v>0.66</v>
      </c>
      <c r="CC30" s="12">
        <v>0.22</v>
      </c>
      <c r="CD30" s="12">
        <v>0.55000000000000004</v>
      </c>
      <c r="CE30" s="12">
        <v>0.92</v>
      </c>
      <c r="CF30" s="12">
        <v>0.18</v>
      </c>
      <c r="CG30" s="12">
        <v>0.09</v>
      </c>
      <c r="CH30" s="12">
        <v>0.04</v>
      </c>
      <c r="CI30" s="12">
        <v>0.49</v>
      </c>
      <c r="CJ30" s="12">
        <v>0.28999999999999998</v>
      </c>
      <c r="CK30" s="12">
        <v>0.28999999999999998</v>
      </c>
      <c r="CL30" s="12">
        <v>0.17</v>
      </c>
      <c r="CM30" s="12">
        <v>0.03</v>
      </c>
      <c r="CN30" s="12">
        <v>0.15</v>
      </c>
      <c r="CO30" s="12">
        <v>0.23</v>
      </c>
      <c r="CP30" s="12">
        <v>1</v>
      </c>
      <c r="CQ30" s="12">
        <v>7.0000000000000007E-2</v>
      </c>
      <c r="CR30" s="12">
        <v>0.26</v>
      </c>
      <c r="CS30" s="12">
        <v>0.04</v>
      </c>
      <c r="CT30" s="12">
        <v>0.5</v>
      </c>
      <c r="CU30" s="12">
        <v>0.15</v>
      </c>
      <c r="CV30" s="12">
        <v>7.0000000000000007E-2</v>
      </c>
      <c r="CW30" s="12">
        <v>0.4</v>
      </c>
      <c r="CX30" s="12">
        <v>0.1</v>
      </c>
      <c r="CY30" s="12">
        <v>0.09</v>
      </c>
      <c r="CZ30" s="20">
        <v>6.0000000000000001E-3</v>
      </c>
      <c r="DA30" s="20">
        <v>6.1999999999999998E-3</v>
      </c>
      <c r="DB30" s="20">
        <v>1.8E-3</v>
      </c>
      <c r="DC30" s="20">
        <v>1.0699999999999999E-2</v>
      </c>
      <c r="DD30" s="20">
        <v>1.09E-2</v>
      </c>
      <c r="DE30" s="20">
        <v>4.7999999999999996E-3</v>
      </c>
      <c r="DF30" s="20">
        <v>3.5000000000000001E-3</v>
      </c>
      <c r="DG30" s="20">
        <v>1.4E-2</v>
      </c>
      <c r="DH30" s="20">
        <v>1.03E-2</v>
      </c>
      <c r="DI30" s="20">
        <v>3.5000000000000001E-3</v>
      </c>
      <c r="DJ30" s="20">
        <v>1.9300000000000001E-2</v>
      </c>
      <c r="DK30" s="20">
        <v>1.67E-2</v>
      </c>
      <c r="DL30" s="20">
        <v>4.5999999999999999E-3</v>
      </c>
      <c r="DM30" s="20">
        <v>2.29E-2</v>
      </c>
      <c r="DN30" s="20">
        <v>2.1499999999999998E-2</v>
      </c>
      <c r="DO30" s="17">
        <v>4200</v>
      </c>
      <c r="DP30" s="16"/>
    </row>
    <row r="31" spans="1:120" x14ac:dyDescent="0.3">
      <c r="A31" s="2">
        <v>2025</v>
      </c>
      <c r="B31" s="2">
        <v>5</v>
      </c>
      <c r="C31" s="2" t="s">
        <v>13</v>
      </c>
      <c r="D31" s="2">
        <v>44000</v>
      </c>
      <c r="E31" s="2">
        <v>3704180</v>
      </c>
      <c r="F31" s="2">
        <v>1305961</v>
      </c>
      <c r="G31" s="2">
        <v>72985</v>
      </c>
      <c r="H31" s="2">
        <v>3614775</v>
      </c>
      <c r="I31" s="2">
        <v>3521151</v>
      </c>
      <c r="J31" s="2">
        <v>1710843</v>
      </c>
      <c r="K31" s="2">
        <v>3662614</v>
      </c>
      <c r="L31" s="2">
        <v>1555006</v>
      </c>
      <c r="M31" s="2">
        <v>3829173</v>
      </c>
      <c r="N31" s="2">
        <v>949213</v>
      </c>
      <c r="O31" s="2">
        <v>864554</v>
      </c>
      <c r="P31" s="12">
        <v>0.53</v>
      </c>
      <c r="Q31" s="2">
        <v>60</v>
      </c>
      <c r="R31" s="2">
        <v>20</v>
      </c>
      <c r="S31" s="2">
        <v>65</v>
      </c>
      <c r="T31" s="2">
        <v>77</v>
      </c>
      <c r="U31" s="2">
        <v>1</v>
      </c>
      <c r="V31" s="12">
        <v>0.53</v>
      </c>
      <c r="W31" s="12">
        <v>0.84</v>
      </c>
      <c r="X31" s="12">
        <v>0.51</v>
      </c>
      <c r="Y31" s="12">
        <v>0.3</v>
      </c>
      <c r="Z31" s="12">
        <v>0.24</v>
      </c>
      <c r="AA31" s="12">
        <v>0.6</v>
      </c>
      <c r="AB31" s="12">
        <v>0.56999999999999995</v>
      </c>
      <c r="AC31" s="12">
        <v>0.25</v>
      </c>
      <c r="AD31" s="12">
        <v>0.39</v>
      </c>
      <c r="AE31" s="12">
        <v>0.72</v>
      </c>
      <c r="AF31" s="12">
        <v>0.34</v>
      </c>
      <c r="AG31" s="12">
        <v>0.23</v>
      </c>
      <c r="AH31" s="12">
        <v>0.57999999999999996</v>
      </c>
      <c r="AI31" s="12">
        <v>0.94</v>
      </c>
      <c r="AJ31" s="12">
        <v>0.62</v>
      </c>
      <c r="AK31" s="12">
        <v>0.21</v>
      </c>
      <c r="AL31" s="12">
        <v>0.47</v>
      </c>
      <c r="AM31" s="12">
        <v>0.69</v>
      </c>
      <c r="AN31" s="12">
        <v>0.28999999999999998</v>
      </c>
      <c r="AO31" s="12">
        <v>0.36</v>
      </c>
      <c r="AP31" s="12">
        <v>0.28000000000000003</v>
      </c>
      <c r="AQ31" s="12">
        <v>0.22</v>
      </c>
      <c r="AR31" s="12">
        <v>0.47</v>
      </c>
      <c r="AS31" s="12">
        <v>0.21</v>
      </c>
      <c r="AT31" s="12">
        <v>0.19</v>
      </c>
      <c r="AU31" s="12">
        <v>0.12</v>
      </c>
      <c r="AV31" s="12">
        <v>0.38</v>
      </c>
      <c r="AW31" s="12">
        <v>0.17</v>
      </c>
      <c r="AX31" s="12">
        <v>0.46</v>
      </c>
      <c r="AY31" s="12">
        <v>0.26</v>
      </c>
      <c r="AZ31" s="12">
        <v>0.31</v>
      </c>
      <c r="BA31" s="12">
        <v>0.95</v>
      </c>
      <c r="BB31" s="12">
        <v>0.3</v>
      </c>
      <c r="BC31" s="12">
        <v>0.83</v>
      </c>
      <c r="BD31" s="12">
        <v>0.45</v>
      </c>
      <c r="BE31" s="12">
        <v>0.85</v>
      </c>
      <c r="BF31" s="12">
        <v>0.11</v>
      </c>
      <c r="BG31" s="12">
        <v>0</v>
      </c>
      <c r="BH31" s="12">
        <v>0</v>
      </c>
      <c r="BI31" s="12">
        <v>0.51</v>
      </c>
      <c r="BJ31" s="12">
        <v>0.31</v>
      </c>
      <c r="BK31" s="12">
        <v>0.3</v>
      </c>
      <c r="BL31" s="12">
        <v>0.66</v>
      </c>
      <c r="BM31" s="12">
        <v>0.55000000000000004</v>
      </c>
      <c r="BN31" s="12">
        <v>0.48</v>
      </c>
      <c r="BO31" s="12">
        <v>0.55000000000000004</v>
      </c>
      <c r="BP31" s="12">
        <v>0.52</v>
      </c>
      <c r="BQ31" s="12">
        <v>0.38</v>
      </c>
      <c r="BR31" s="12">
        <v>0.52</v>
      </c>
      <c r="BS31" s="12">
        <v>0.2</v>
      </c>
      <c r="BT31" s="12">
        <v>0.59</v>
      </c>
      <c r="BU31" s="12">
        <v>0.62</v>
      </c>
      <c r="BV31" s="12">
        <v>0.16</v>
      </c>
      <c r="BW31" s="12">
        <v>0.44</v>
      </c>
      <c r="BX31" s="12">
        <v>0.54</v>
      </c>
      <c r="BY31" s="12">
        <v>0.55000000000000004</v>
      </c>
      <c r="BZ31" s="12">
        <v>0.53</v>
      </c>
      <c r="CA31" s="12">
        <v>0.61</v>
      </c>
      <c r="CB31" s="12">
        <v>0.26</v>
      </c>
      <c r="CC31" s="12">
        <v>0.34</v>
      </c>
      <c r="CD31" s="12">
        <v>0.65</v>
      </c>
      <c r="CE31" s="12">
        <v>0.6</v>
      </c>
      <c r="CF31" s="12">
        <v>0.14000000000000001</v>
      </c>
      <c r="CG31" s="12">
        <v>0.04</v>
      </c>
      <c r="CH31" s="12">
        <v>7.0000000000000007E-2</v>
      </c>
      <c r="CI31" s="12">
        <v>0.3</v>
      </c>
      <c r="CJ31" s="12">
        <v>0.2</v>
      </c>
      <c r="CK31" s="12">
        <v>0.14000000000000001</v>
      </c>
      <c r="CL31" s="12">
        <v>0.19</v>
      </c>
      <c r="CM31" s="12">
        <v>0.04</v>
      </c>
      <c r="CN31" s="12">
        <v>0.26</v>
      </c>
      <c r="CO31" s="12">
        <v>0.4</v>
      </c>
      <c r="CP31" s="12">
        <v>1</v>
      </c>
      <c r="CQ31" s="12">
        <v>0.1</v>
      </c>
      <c r="CR31" s="12">
        <v>0.24</v>
      </c>
      <c r="CS31" s="12">
        <v>0.03</v>
      </c>
      <c r="CT31" s="12">
        <v>0.21</v>
      </c>
      <c r="CU31" s="12">
        <v>0.15</v>
      </c>
      <c r="CV31" s="12">
        <v>0.09</v>
      </c>
      <c r="CW31" s="12">
        <v>0.39</v>
      </c>
      <c r="CX31" s="12">
        <v>0.25</v>
      </c>
      <c r="CY31" s="12">
        <v>0.09</v>
      </c>
      <c r="CZ31" s="20">
        <v>3.3E-3</v>
      </c>
      <c r="DA31" s="20">
        <v>2.5999999999999999E-3</v>
      </c>
      <c r="DB31" s="20">
        <v>5.4999999999999997E-3</v>
      </c>
      <c r="DC31" s="20">
        <v>4.8999999999999998E-3</v>
      </c>
      <c r="DD31" s="20">
        <v>3.5000000000000001E-3</v>
      </c>
      <c r="DE31" s="20">
        <v>1.7000000000000001E-2</v>
      </c>
      <c r="DF31" s="20">
        <v>4.1000000000000003E-3</v>
      </c>
      <c r="DG31" s="20">
        <v>7.6E-3</v>
      </c>
      <c r="DH31" s="20">
        <v>1.78E-2</v>
      </c>
      <c r="DI31" s="20">
        <v>7.0000000000000001E-3</v>
      </c>
      <c r="DJ31" s="20">
        <v>9.4999999999999998E-3</v>
      </c>
      <c r="DK31" s="20">
        <v>1.7899999999999999E-2</v>
      </c>
      <c r="DL31" s="20">
        <v>2.5000000000000001E-3</v>
      </c>
      <c r="DM31" s="20">
        <v>1.3100000000000001E-2</v>
      </c>
      <c r="DN31" s="20">
        <v>1.9300000000000001E-2</v>
      </c>
      <c r="DO31" s="17">
        <v>6600</v>
      </c>
      <c r="DP31" s="16"/>
    </row>
    <row r="32" spans="1:120" x14ac:dyDescent="0.3">
      <c r="A32" s="2">
        <v>2025</v>
      </c>
      <c r="B32" s="2">
        <v>6</v>
      </c>
      <c r="C32" s="2" t="s">
        <v>18</v>
      </c>
      <c r="D32" s="2">
        <v>70000</v>
      </c>
      <c r="E32" s="2">
        <v>92957</v>
      </c>
      <c r="F32" s="2">
        <v>976183</v>
      </c>
      <c r="G32" s="2">
        <v>826773</v>
      </c>
      <c r="H32" s="2">
        <v>1025842</v>
      </c>
      <c r="I32" s="2">
        <v>193760</v>
      </c>
      <c r="J32" s="2">
        <v>336589</v>
      </c>
      <c r="K32" s="2">
        <v>2570890</v>
      </c>
      <c r="L32" s="2">
        <v>687546</v>
      </c>
      <c r="M32" s="2">
        <v>1699332</v>
      </c>
      <c r="N32" s="2">
        <v>2364765</v>
      </c>
      <c r="O32" s="2">
        <v>2572775</v>
      </c>
      <c r="P32" s="12">
        <v>0.43</v>
      </c>
      <c r="Q32" s="2">
        <v>66</v>
      </c>
      <c r="R32" s="2">
        <v>46</v>
      </c>
      <c r="S32" s="2">
        <v>42</v>
      </c>
      <c r="T32" s="2">
        <v>67</v>
      </c>
      <c r="U32" s="2">
        <v>1</v>
      </c>
      <c r="V32" s="12">
        <v>0.32</v>
      </c>
      <c r="W32" s="12">
        <v>0.44</v>
      </c>
      <c r="X32" s="12">
        <v>0.37</v>
      </c>
      <c r="Y32" s="12">
        <v>0.55000000000000004</v>
      </c>
      <c r="Z32" s="12">
        <v>0.77</v>
      </c>
      <c r="AA32" s="12">
        <v>0.5</v>
      </c>
      <c r="AB32" s="12">
        <v>0.5</v>
      </c>
      <c r="AC32" s="12">
        <v>0.96</v>
      </c>
      <c r="AD32" s="12">
        <v>0.73</v>
      </c>
      <c r="AE32" s="12">
        <v>0.85</v>
      </c>
      <c r="AF32" s="12">
        <v>0.86</v>
      </c>
      <c r="AG32" s="12">
        <v>0.63</v>
      </c>
      <c r="AH32" s="12">
        <v>0.39</v>
      </c>
      <c r="AI32" s="12">
        <v>0.33</v>
      </c>
      <c r="AJ32" s="12">
        <v>0.35</v>
      </c>
      <c r="AK32" s="12">
        <v>0.21</v>
      </c>
      <c r="AL32" s="12">
        <v>0.33</v>
      </c>
      <c r="AM32" s="12">
        <v>0.54</v>
      </c>
      <c r="AN32" s="12">
        <v>0.24</v>
      </c>
      <c r="AO32" s="12">
        <v>0.51</v>
      </c>
      <c r="AP32" s="12">
        <v>0.18</v>
      </c>
      <c r="AQ32" s="12">
        <v>0.17</v>
      </c>
      <c r="AR32" s="12">
        <v>0.27</v>
      </c>
      <c r="AS32" s="12">
        <v>0.45</v>
      </c>
      <c r="AT32" s="12">
        <v>0.14000000000000001</v>
      </c>
      <c r="AU32" s="12">
        <v>0.31</v>
      </c>
      <c r="AV32" s="12">
        <v>0.32</v>
      </c>
      <c r="AW32" s="12">
        <v>0.48</v>
      </c>
      <c r="AX32" s="12">
        <v>0.25</v>
      </c>
      <c r="AY32" s="12">
        <v>0.27</v>
      </c>
      <c r="AZ32" s="12">
        <v>0</v>
      </c>
      <c r="BA32" s="12">
        <v>0.99</v>
      </c>
      <c r="BB32" s="12">
        <v>0</v>
      </c>
      <c r="BC32" s="12">
        <v>0.11</v>
      </c>
      <c r="BD32" s="12">
        <v>0.64</v>
      </c>
      <c r="BE32" s="12">
        <v>0.61</v>
      </c>
      <c r="BF32" s="12">
        <v>0.42</v>
      </c>
      <c r="BG32" s="12">
        <v>0</v>
      </c>
      <c r="BH32" s="12">
        <v>0</v>
      </c>
      <c r="BI32" s="12">
        <v>0.34</v>
      </c>
      <c r="BJ32" s="12">
        <v>0.15</v>
      </c>
      <c r="BK32" s="12">
        <v>0.52</v>
      </c>
      <c r="BL32" s="12">
        <v>0.35</v>
      </c>
      <c r="BM32" s="12">
        <v>0.7</v>
      </c>
      <c r="BN32" s="12">
        <v>0.15</v>
      </c>
      <c r="BO32" s="12">
        <v>0.27</v>
      </c>
      <c r="BP32" s="12">
        <v>0.53</v>
      </c>
      <c r="BQ32" s="12">
        <v>0.75</v>
      </c>
      <c r="BR32" s="12">
        <v>0.5</v>
      </c>
      <c r="BS32" s="12">
        <v>0.53</v>
      </c>
      <c r="BT32" s="12">
        <v>0.54</v>
      </c>
      <c r="BU32" s="12">
        <v>0.26</v>
      </c>
      <c r="BV32" s="12">
        <v>0.32</v>
      </c>
      <c r="BW32" s="12">
        <v>0.45</v>
      </c>
      <c r="BX32" s="12">
        <v>0.64</v>
      </c>
      <c r="BY32" s="12">
        <v>0.42</v>
      </c>
      <c r="BZ32" s="12">
        <v>0.19</v>
      </c>
      <c r="CA32" s="12">
        <v>0.21</v>
      </c>
      <c r="CB32" s="12">
        <v>0.64</v>
      </c>
      <c r="CC32" s="12">
        <v>0.35</v>
      </c>
      <c r="CD32" s="12">
        <v>0.24</v>
      </c>
      <c r="CE32" s="12">
        <v>0.49</v>
      </c>
      <c r="CF32" s="12">
        <v>0.05</v>
      </c>
      <c r="CG32" s="12">
        <v>0.08</v>
      </c>
      <c r="CH32" s="12">
        <v>0.1</v>
      </c>
      <c r="CI32" s="12">
        <v>0.24</v>
      </c>
      <c r="CJ32" s="12">
        <v>0.38</v>
      </c>
      <c r="CK32" s="12">
        <v>0.2</v>
      </c>
      <c r="CL32" s="12">
        <v>0.28999999999999998</v>
      </c>
      <c r="CM32" s="12">
        <v>0.05</v>
      </c>
      <c r="CN32" s="12">
        <v>0.22</v>
      </c>
      <c r="CO32" s="12">
        <v>0.41</v>
      </c>
      <c r="CP32" s="12">
        <v>1</v>
      </c>
      <c r="CQ32" s="12">
        <v>0.06</v>
      </c>
      <c r="CR32" s="12">
        <v>0.19</v>
      </c>
      <c r="CS32" s="12">
        <v>0.06</v>
      </c>
      <c r="CT32" s="12">
        <v>0.19</v>
      </c>
      <c r="CU32" s="12">
        <v>0.2</v>
      </c>
      <c r="CV32" s="12">
        <v>0.1</v>
      </c>
      <c r="CW32" s="12">
        <v>0.32</v>
      </c>
      <c r="CX32" s="12">
        <v>0.23</v>
      </c>
      <c r="CY32" s="12">
        <v>0.09</v>
      </c>
      <c r="CZ32" s="20">
        <v>7.9000000000000008E-3</v>
      </c>
      <c r="DA32" s="20">
        <v>4.1999999999999997E-3</v>
      </c>
      <c r="DB32" s="20">
        <v>1.8E-3</v>
      </c>
      <c r="DC32" s="20">
        <v>1.2999999999999999E-2</v>
      </c>
      <c r="DD32" s="20">
        <v>8.3000000000000001E-3</v>
      </c>
      <c r="DE32" s="20">
        <v>2.5000000000000001E-3</v>
      </c>
      <c r="DF32" s="20">
        <v>6.4000000000000003E-3</v>
      </c>
      <c r="DG32" s="20">
        <v>1.35E-2</v>
      </c>
      <c r="DH32" s="20">
        <v>2.5999999999999999E-3</v>
      </c>
      <c r="DI32" s="20">
        <v>4.1999999999999997E-3</v>
      </c>
      <c r="DJ32" s="20">
        <v>1.78E-2</v>
      </c>
      <c r="DK32" s="20">
        <v>1.23E-2</v>
      </c>
      <c r="DL32" s="20">
        <v>3.8999999999999998E-3</v>
      </c>
      <c r="DM32" s="20">
        <v>1.9199999999999998E-2</v>
      </c>
      <c r="DN32" s="20">
        <v>1.9599999999999999E-2</v>
      </c>
      <c r="DO32" s="17">
        <v>7000</v>
      </c>
      <c r="DP32" s="16"/>
    </row>
    <row r="33" spans="1:120" x14ac:dyDescent="0.3">
      <c r="A33" s="2">
        <v>2025</v>
      </c>
      <c r="B33" s="2">
        <v>7</v>
      </c>
      <c r="C33" s="2" t="s">
        <v>19</v>
      </c>
      <c r="D33" s="2">
        <v>87000</v>
      </c>
      <c r="E33" s="2">
        <v>3495466</v>
      </c>
      <c r="F33" s="2">
        <v>429761</v>
      </c>
      <c r="G33" s="2">
        <v>1726088</v>
      </c>
      <c r="H33" s="2">
        <v>1259010</v>
      </c>
      <c r="I33" s="2">
        <v>1185745</v>
      </c>
      <c r="J33" s="2">
        <v>3184096</v>
      </c>
      <c r="K33" s="2">
        <v>1518523</v>
      </c>
      <c r="L33" s="2">
        <v>3393532</v>
      </c>
      <c r="M33" s="2">
        <v>3592910</v>
      </c>
      <c r="N33" s="2">
        <v>3608319</v>
      </c>
      <c r="O33" s="2">
        <v>2326764</v>
      </c>
      <c r="P33" s="12">
        <v>0.57999999999999996</v>
      </c>
      <c r="Q33" s="2">
        <v>46</v>
      </c>
      <c r="R33" s="2">
        <v>30</v>
      </c>
      <c r="S33" s="2">
        <v>33</v>
      </c>
      <c r="T33" s="2">
        <v>94</v>
      </c>
      <c r="U33" s="2">
        <v>1</v>
      </c>
      <c r="V33" s="12">
        <v>0.52</v>
      </c>
      <c r="W33" s="12">
        <v>0.32</v>
      </c>
      <c r="X33" s="12">
        <v>0.85</v>
      </c>
      <c r="Y33" s="12">
        <v>0.87</v>
      </c>
      <c r="Z33" s="12">
        <v>0.47</v>
      </c>
      <c r="AA33" s="12">
        <v>0.39</v>
      </c>
      <c r="AB33" s="12">
        <v>0.51</v>
      </c>
      <c r="AC33" s="12">
        <v>0.99</v>
      </c>
      <c r="AD33" s="12">
        <v>0.78</v>
      </c>
      <c r="AE33" s="12">
        <v>0.48</v>
      </c>
      <c r="AF33" s="12">
        <v>0.61</v>
      </c>
      <c r="AG33" s="12">
        <v>0.97</v>
      </c>
      <c r="AH33" s="12">
        <v>0.87</v>
      </c>
      <c r="AI33" s="12">
        <v>0.5</v>
      </c>
      <c r="AJ33" s="12">
        <v>0.69</v>
      </c>
      <c r="AK33" s="12">
        <v>0.4</v>
      </c>
      <c r="AL33" s="12">
        <v>0.56000000000000005</v>
      </c>
      <c r="AM33" s="12">
        <v>0.2</v>
      </c>
      <c r="AN33" s="12">
        <v>0.81</v>
      </c>
      <c r="AO33" s="12">
        <v>0.6</v>
      </c>
      <c r="AP33" s="12">
        <v>0.36</v>
      </c>
      <c r="AQ33" s="12">
        <v>0.12</v>
      </c>
      <c r="AR33" s="12">
        <v>0.13</v>
      </c>
      <c r="AS33" s="12">
        <v>0.18</v>
      </c>
      <c r="AT33" s="12">
        <v>0.14000000000000001</v>
      </c>
      <c r="AU33" s="12">
        <v>0.46</v>
      </c>
      <c r="AV33" s="12">
        <v>0.31</v>
      </c>
      <c r="AW33" s="12">
        <v>0.41</v>
      </c>
      <c r="AX33" s="12">
        <v>0.2</v>
      </c>
      <c r="AY33" s="12">
        <v>0.32</v>
      </c>
      <c r="AZ33" s="12">
        <v>0.97</v>
      </c>
      <c r="BA33" s="12">
        <v>0.85</v>
      </c>
      <c r="BB33" s="12">
        <v>0.7</v>
      </c>
      <c r="BC33" s="12">
        <v>0.62</v>
      </c>
      <c r="BD33" s="12">
        <v>0.3</v>
      </c>
      <c r="BE33" s="12">
        <v>0.83</v>
      </c>
      <c r="BF33" s="12">
        <v>0.27</v>
      </c>
      <c r="BG33" s="12">
        <v>0.28000000000000003</v>
      </c>
      <c r="BH33" s="12">
        <v>0.53</v>
      </c>
      <c r="BI33" s="12">
        <v>0.19</v>
      </c>
      <c r="BJ33" s="12">
        <v>0.64</v>
      </c>
      <c r="BK33" s="12">
        <v>0.17</v>
      </c>
      <c r="BL33" s="12">
        <v>0.47</v>
      </c>
      <c r="BM33" s="12">
        <v>0.35</v>
      </c>
      <c r="BN33" s="12">
        <v>0.17</v>
      </c>
      <c r="BO33" s="12">
        <v>0.68</v>
      </c>
      <c r="BP33" s="12">
        <v>0.41</v>
      </c>
      <c r="BQ33" s="12">
        <v>0.53</v>
      </c>
      <c r="BR33" s="12">
        <v>0.32</v>
      </c>
      <c r="BS33" s="12">
        <v>0.54</v>
      </c>
      <c r="BT33" s="12">
        <v>0.72</v>
      </c>
      <c r="BU33" s="12">
        <v>0.4</v>
      </c>
      <c r="BV33" s="12">
        <v>0.15</v>
      </c>
      <c r="BW33" s="12">
        <v>0.38</v>
      </c>
      <c r="BX33" s="12">
        <v>0.34</v>
      </c>
      <c r="BY33" s="12">
        <v>0.67</v>
      </c>
      <c r="BZ33" s="12">
        <v>0.35</v>
      </c>
      <c r="CA33" s="12">
        <v>0.28999999999999998</v>
      </c>
      <c r="CB33" s="12">
        <v>0.21</v>
      </c>
      <c r="CC33" s="12">
        <v>0.61</v>
      </c>
      <c r="CD33" s="12">
        <v>0.65</v>
      </c>
      <c r="CE33" s="12">
        <v>0.41</v>
      </c>
      <c r="CF33" s="12">
        <v>0.15</v>
      </c>
      <c r="CG33" s="12">
        <v>7.0000000000000007E-2</v>
      </c>
      <c r="CH33" s="12">
        <v>0.1</v>
      </c>
      <c r="CI33" s="12">
        <v>0.5</v>
      </c>
      <c r="CJ33" s="12">
        <v>0.37</v>
      </c>
      <c r="CK33" s="12">
        <v>0.21</v>
      </c>
      <c r="CL33" s="12">
        <v>0.3</v>
      </c>
      <c r="CM33" s="12">
        <v>0.03</v>
      </c>
      <c r="CN33" s="12">
        <v>0.25</v>
      </c>
      <c r="CO33" s="12">
        <v>0.27</v>
      </c>
      <c r="CP33" s="12">
        <v>1</v>
      </c>
      <c r="CQ33" s="12">
        <v>0.03</v>
      </c>
      <c r="CR33" s="12">
        <v>0.14000000000000001</v>
      </c>
      <c r="CS33" s="12">
        <v>0.08</v>
      </c>
      <c r="CT33" s="12">
        <v>0.45</v>
      </c>
      <c r="CU33" s="12">
        <v>0.12</v>
      </c>
      <c r="CV33" s="12">
        <v>0.05</v>
      </c>
      <c r="CW33" s="12">
        <v>0.24</v>
      </c>
      <c r="CX33" s="12">
        <v>0.2</v>
      </c>
      <c r="CY33" s="12">
        <v>0.05</v>
      </c>
      <c r="CZ33" s="20">
        <v>5.7000000000000002E-3</v>
      </c>
      <c r="DA33" s="20">
        <v>2.2000000000000001E-3</v>
      </c>
      <c r="DB33" s="20">
        <v>1.9E-3</v>
      </c>
      <c r="DC33" s="20">
        <v>6.4999999999999997E-3</v>
      </c>
      <c r="DD33" s="20">
        <v>2.8999999999999998E-3</v>
      </c>
      <c r="DE33" s="20">
        <v>3.5000000000000001E-3</v>
      </c>
      <c r="DF33" s="20">
        <v>5.0000000000000001E-3</v>
      </c>
      <c r="DG33" s="20">
        <v>3.7000000000000002E-3</v>
      </c>
      <c r="DH33" s="20">
        <v>3.8E-3</v>
      </c>
      <c r="DI33" s="20">
        <v>2.8E-3</v>
      </c>
      <c r="DJ33" s="20">
        <v>6.8999999999999999E-3</v>
      </c>
      <c r="DK33" s="20">
        <v>1.2800000000000001E-2</v>
      </c>
      <c r="DL33" s="20">
        <v>5.5999999999999999E-3</v>
      </c>
      <c r="DM33" s="20">
        <v>1.7600000000000001E-2</v>
      </c>
      <c r="DN33" s="20">
        <v>2.0899999999999998E-2</v>
      </c>
      <c r="DO33" s="17">
        <v>5000</v>
      </c>
      <c r="DP33" s="16"/>
    </row>
    <row r="34" spans="1:120" x14ac:dyDescent="0.3">
      <c r="A34" s="2">
        <v>2025</v>
      </c>
      <c r="B34" s="2">
        <v>8</v>
      </c>
      <c r="C34" s="2" t="s">
        <v>20</v>
      </c>
      <c r="D34" s="2">
        <v>69000</v>
      </c>
      <c r="E34" s="2">
        <v>3681615</v>
      </c>
      <c r="F34" s="2">
        <v>3695063</v>
      </c>
      <c r="G34" s="2">
        <v>755702</v>
      </c>
      <c r="H34" s="2">
        <v>1432084</v>
      </c>
      <c r="I34" s="2">
        <v>1519103</v>
      </c>
      <c r="J34" s="2">
        <v>2030598</v>
      </c>
      <c r="K34" s="2">
        <v>2717675</v>
      </c>
      <c r="L34" s="2">
        <v>3495175</v>
      </c>
      <c r="M34" s="2">
        <v>2822198</v>
      </c>
      <c r="N34" s="2">
        <v>1751201</v>
      </c>
      <c r="O34" s="2">
        <v>3426232</v>
      </c>
      <c r="P34" s="12">
        <v>0.68</v>
      </c>
      <c r="Q34" s="2">
        <v>73</v>
      </c>
      <c r="R34" s="2">
        <v>67</v>
      </c>
      <c r="S34" s="2">
        <v>92</v>
      </c>
      <c r="T34" s="2">
        <v>74</v>
      </c>
      <c r="U34" s="2">
        <v>0</v>
      </c>
      <c r="V34" s="12">
        <v>0.83</v>
      </c>
      <c r="W34" s="12">
        <v>0.66</v>
      </c>
      <c r="X34" s="12">
        <v>0.89</v>
      </c>
      <c r="Y34" s="12">
        <v>0.37</v>
      </c>
      <c r="Z34" s="12">
        <v>0.81</v>
      </c>
      <c r="AA34" s="12">
        <v>0.31</v>
      </c>
      <c r="AB34" s="12">
        <v>0.23</v>
      </c>
      <c r="AC34" s="12">
        <v>0.34</v>
      </c>
      <c r="AD34" s="12">
        <v>1</v>
      </c>
      <c r="AE34" s="12">
        <v>0.85</v>
      </c>
      <c r="AF34" s="12">
        <v>0.85</v>
      </c>
      <c r="AG34" s="12">
        <v>0.5</v>
      </c>
      <c r="AH34" s="12">
        <v>0.34</v>
      </c>
      <c r="AI34" s="12">
        <v>0.26</v>
      </c>
      <c r="AJ34" s="12">
        <v>0.23</v>
      </c>
      <c r="AK34" s="12">
        <v>0.68</v>
      </c>
      <c r="AL34" s="12">
        <v>0.37</v>
      </c>
      <c r="AM34" s="12">
        <v>0.94</v>
      </c>
      <c r="AN34" s="12">
        <v>0.61</v>
      </c>
      <c r="AO34" s="12">
        <v>0.87</v>
      </c>
      <c r="AP34" s="12">
        <v>0.28999999999999998</v>
      </c>
      <c r="AQ34" s="12">
        <v>0.4</v>
      </c>
      <c r="AR34" s="12">
        <v>0.36</v>
      </c>
      <c r="AS34" s="12">
        <v>0.28000000000000003</v>
      </c>
      <c r="AT34" s="12">
        <v>0.19</v>
      </c>
      <c r="AU34" s="12">
        <v>0.4</v>
      </c>
      <c r="AV34" s="12">
        <v>0.17</v>
      </c>
      <c r="AW34" s="12">
        <v>0.37</v>
      </c>
      <c r="AX34" s="12">
        <v>0.1</v>
      </c>
      <c r="AY34" s="12">
        <v>0.44</v>
      </c>
      <c r="AZ34" s="12">
        <v>0</v>
      </c>
      <c r="BA34" s="12">
        <v>0.91</v>
      </c>
      <c r="BB34" s="12">
        <v>0.52</v>
      </c>
      <c r="BC34" s="12">
        <v>0.55000000000000004</v>
      </c>
      <c r="BD34" s="12">
        <v>0</v>
      </c>
      <c r="BE34" s="12">
        <v>0.2</v>
      </c>
      <c r="BF34" s="12">
        <v>0.75</v>
      </c>
      <c r="BG34" s="12">
        <v>0.35</v>
      </c>
      <c r="BH34" s="12">
        <v>0.64</v>
      </c>
      <c r="BI34" s="12">
        <v>0.19</v>
      </c>
      <c r="BJ34" s="12">
        <v>0.2</v>
      </c>
      <c r="BK34" s="12">
        <v>0.4</v>
      </c>
      <c r="BL34" s="12">
        <v>0.66</v>
      </c>
      <c r="BM34" s="12">
        <v>0.59</v>
      </c>
      <c r="BN34" s="12">
        <v>0.2</v>
      </c>
      <c r="BO34" s="12">
        <v>0.33</v>
      </c>
      <c r="BP34" s="12">
        <v>0.44</v>
      </c>
      <c r="BQ34" s="12">
        <v>0.49</v>
      </c>
      <c r="BR34" s="12">
        <v>0.31</v>
      </c>
      <c r="BS34" s="12">
        <v>0.38</v>
      </c>
      <c r="BT34" s="12">
        <v>0.66</v>
      </c>
      <c r="BU34" s="12">
        <v>0.37</v>
      </c>
      <c r="BV34" s="12">
        <v>0.3</v>
      </c>
      <c r="BW34" s="12">
        <v>0.5</v>
      </c>
      <c r="BX34" s="12">
        <v>0.48</v>
      </c>
      <c r="BY34" s="12">
        <v>0.68</v>
      </c>
      <c r="BZ34" s="12">
        <v>0.27</v>
      </c>
      <c r="CA34" s="12">
        <v>0.31</v>
      </c>
      <c r="CB34" s="12">
        <v>0.64</v>
      </c>
      <c r="CC34" s="12">
        <v>0.16</v>
      </c>
      <c r="CD34" s="12">
        <v>0.54</v>
      </c>
      <c r="CE34" s="12">
        <v>0.97</v>
      </c>
      <c r="CF34" s="12">
        <v>0.16</v>
      </c>
      <c r="CG34" s="12">
        <v>0.1</v>
      </c>
      <c r="CH34" s="12">
        <v>0.04</v>
      </c>
      <c r="CI34" s="12">
        <v>0.48</v>
      </c>
      <c r="CJ34" s="12">
        <v>0.27</v>
      </c>
      <c r="CK34" s="12">
        <v>0.21</v>
      </c>
      <c r="CL34" s="12">
        <v>0.41</v>
      </c>
      <c r="CM34" s="12">
        <v>0.06</v>
      </c>
      <c r="CN34" s="12">
        <v>0.47</v>
      </c>
      <c r="CO34" s="12">
        <v>0.41</v>
      </c>
      <c r="CP34" s="12">
        <v>1</v>
      </c>
      <c r="CQ34" s="12">
        <v>0.06</v>
      </c>
      <c r="CR34" s="12">
        <v>0.19</v>
      </c>
      <c r="CS34" s="12">
        <v>0.08</v>
      </c>
      <c r="CT34" s="12">
        <v>0.33</v>
      </c>
      <c r="CU34" s="12">
        <v>0.09</v>
      </c>
      <c r="CV34" s="12">
        <v>0.04</v>
      </c>
      <c r="CW34" s="12">
        <v>0.28000000000000003</v>
      </c>
      <c r="CX34" s="12">
        <v>0.14000000000000001</v>
      </c>
      <c r="CY34" s="12">
        <v>0.05</v>
      </c>
      <c r="CZ34" s="20">
        <v>5.8999999999999999E-3</v>
      </c>
      <c r="DA34" s="20">
        <v>1.5E-3</v>
      </c>
      <c r="DB34" s="20">
        <v>7.4999999999999997E-3</v>
      </c>
      <c r="DC34" s="20">
        <v>8.0000000000000002E-3</v>
      </c>
      <c r="DD34" s="20">
        <v>1.09E-2</v>
      </c>
      <c r="DE34" s="20">
        <v>9.1000000000000004E-3</v>
      </c>
      <c r="DF34" s="20">
        <v>7.9000000000000008E-3</v>
      </c>
      <c r="DG34" s="20">
        <v>1.78E-2</v>
      </c>
      <c r="DH34" s="20">
        <v>1.1299999999999999E-2</v>
      </c>
      <c r="DI34" s="20">
        <v>5.7999999999999996E-3</v>
      </c>
      <c r="DJ34" s="20">
        <v>1.9900000000000001E-2</v>
      </c>
      <c r="DK34" s="20">
        <v>1.4500000000000001E-2</v>
      </c>
      <c r="DL34" s="20">
        <v>3.5999999999999999E-3</v>
      </c>
      <c r="DM34" s="20">
        <v>2.1600000000000001E-2</v>
      </c>
      <c r="DN34" s="20">
        <v>2.0500000000000001E-2</v>
      </c>
      <c r="DO34" s="17">
        <v>5300</v>
      </c>
      <c r="DP34" s="16"/>
    </row>
    <row r="35" spans="1:120" x14ac:dyDescent="0.3">
      <c r="A35" s="2">
        <v>2025</v>
      </c>
      <c r="B35" s="2">
        <v>9</v>
      </c>
      <c r="C35" s="2" t="s">
        <v>21</v>
      </c>
      <c r="D35" s="2">
        <v>62000</v>
      </c>
      <c r="E35" s="2">
        <v>586898</v>
      </c>
      <c r="F35" s="2">
        <v>3285803</v>
      </c>
      <c r="G35" s="2">
        <v>436983</v>
      </c>
      <c r="H35" s="2">
        <v>1236365</v>
      </c>
      <c r="I35" s="2">
        <v>2975367</v>
      </c>
      <c r="J35" s="2">
        <v>3494721</v>
      </c>
      <c r="K35" s="2">
        <v>3037442</v>
      </c>
      <c r="L35" s="2">
        <v>3114013</v>
      </c>
      <c r="M35" s="2">
        <v>3752482</v>
      </c>
      <c r="N35" s="2">
        <v>3643405</v>
      </c>
      <c r="O35" s="2">
        <v>679762</v>
      </c>
      <c r="P35" s="12">
        <v>0.75</v>
      </c>
      <c r="Q35" s="2">
        <v>64</v>
      </c>
      <c r="R35" s="2">
        <v>38</v>
      </c>
      <c r="S35" s="2">
        <v>44</v>
      </c>
      <c r="T35" s="2">
        <v>94</v>
      </c>
      <c r="U35" s="2">
        <v>1</v>
      </c>
      <c r="V35" s="12">
        <v>0.74</v>
      </c>
      <c r="W35" s="12">
        <v>0.35</v>
      </c>
      <c r="X35" s="12">
        <v>0.28000000000000003</v>
      </c>
      <c r="Y35" s="12">
        <v>0.77</v>
      </c>
      <c r="Z35" s="12">
        <v>0.6</v>
      </c>
      <c r="AA35" s="12">
        <v>0.45</v>
      </c>
      <c r="AB35" s="12">
        <v>0.53</v>
      </c>
      <c r="AC35" s="12">
        <v>0.82</v>
      </c>
      <c r="AD35" s="12">
        <v>0.53</v>
      </c>
      <c r="AE35" s="12">
        <v>0.4</v>
      </c>
      <c r="AF35" s="12">
        <v>0.76</v>
      </c>
      <c r="AG35" s="12">
        <v>0.81</v>
      </c>
      <c r="AH35" s="12">
        <v>0.92</v>
      </c>
      <c r="AI35" s="12">
        <v>0.47</v>
      </c>
      <c r="AJ35" s="12">
        <v>0.88</v>
      </c>
      <c r="AK35" s="12">
        <v>0.99</v>
      </c>
      <c r="AL35" s="12">
        <v>0.5</v>
      </c>
      <c r="AM35" s="12">
        <v>0.6</v>
      </c>
      <c r="AN35" s="12">
        <v>0.62</v>
      </c>
      <c r="AO35" s="12">
        <v>0.55000000000000004</v>
      </c>
      <c r="AP35" s="12">
        <v>0.19</v>
      </c>
      <c r="AQ35" s="12">
        <v>0.22</v>
      </c>
      <c r="AR35" s="12">
        <v>0.46</v>
      </c>
      <c r="AS35" s="12">
        <v>0.45</v>
      </c>
      <c r="AT35" s="12">
        <v>0.5</v>
      </c>
      <c r="AU35" s="12">
        <v>0.39</v>
      </c>
      <c r="AV35" s="12">
        <v>0.27</v>
      </c>
      <c r="AW35" s="12">
        <v>0.26</v>
      </c>
      <c r="AX35" s="12">
        <v>0.33</v>
      </c>
      <c r="AY35" s="12">
        <v>0.16</v>
      </c>
      <c r="AZ35" s="12">
        <v>0.08</v>
      </c>
      <c r="BA35" s="12">
        <v>0.75</v>
      </c>
      <c r="BB35" s="12">
        <v>0.19</v>
      </c>
      <c r="BC35" s="12">
        <v>0.54</v>
      </c>
      <c r="BD35" s="12">
        <v>0.68</v>
      </c>
      <c r="BE35" s="12">
        <v>0.42</v>
      </c>
      <c r="BF35" s="12">
        <v>1</v>
      </c>
      <c r="BG35" s="12">
        <v>0.68</v>
      </c>
      <c r="BH35" s="12">
        <v>0</v>
      </c>
      <c r="BI35" s="12">
        <v>0.15</v>
      </c>
      <c r="BJ35" s="12">
        <v>0.25</v>
      </c>
      <c r="BK35" s="12">
        <v>0.4</v>
      </c>
      <c r="BL35" s="12">
        <v>0.53</v>
      </c>
      <c r="BM35" s="12">
        <v>0.48</v>
      </c>
      <c r="BN35" s="12">
        <v>0.47</v>
      </c>
      <c r="BO35" s="12">
        <v>0.18</v>
      </c>
      <c r="BP35" s="12">
        <v>0.66</v>
      </c>
      <c r="BQ35" s="12">
        <v>0.73</v>
      </c>
      <c r="BR35" s="12">
        <v>0.28000000000000003</v>
      </c>
      <c r="BS35" s="12">
        <v>0.49</v>
      </c>
      <c r="BT35" s="12">
        <v>0.39</v>
      </c>
      <c r="BU35" s="12">
        <v>0.62</v>
      </c>
      <c r="BV35" s="12">
        <v>0.41</v>
      </c>
      <c r="BW35" s="12">
        <v>0.43</v>
      </c>
      <c r="BX35" s="12">
        <v>0.18</v>
      </c>
      <c r="BY35" s="12">
        <v>0.26</v>
      </c>
      <c r="BZ35" s="12">
        <v>0.65</v>
      </c>
      <c r="CA35" s="12">
        <v>0.54</v>
      </c>
      <c r="CB35" s="12">
        <v>0.35</v>
      </c>
      <c r="CC35" s="12">
        <v>0.21</v>
      </c>
      <c r="CD35" s="12">
        <v>0.3</v>
      </c>
      <c r="CE35" s="12">
        <v>0.55000000000000004</v>
      </c>
      <c r="CF35" s="12">
        <v>0.14000000000000001</v>
      </c>
      <c r="CG35" s="12">
        <v>0.06</v>
      </c>
      <c r="CH35" s="12">
        <v>0.1</v>
      </c>
      <c r="CI35" s="12">
        <v>0.49</v>
      </c>
      <c r="CJ35" s="12">
        <v>0.15</v>
      </c>
      <c r="CK35" s="12">
        <v>0.12</v>
      </c>
      <c r="CL35" s="12">
        <v>0.34</v>
      </c>
      <c r="CM35" s="12">
        <v>0.04</v>
      </c>
      <c r="CN35" s="12">
        <v>0.31</v>
      </c>
      <c r="CO35" s="12">
        <v>0.57999999999999996</v>
      </c>
      <c r="CP35" s="12">
        <v>1</v>
      </c>
      <c r="CQ35" s="12">
        <v>0.03</v>
      </c>
      <c r="CR35" s="12">
        <v>0.27</v>
      </c>
      <c r="CS35" s="12">
        <v>0.03</v>
      </c>
      <c r="CT35" s="12">
        <v>0.48</v>
      </c>
      <c r="CU35" s="12">
        <v>0.08</v>
      </c>
      <c r="CV35" s="12">
        <v>0.03</v>
      </c>
      <c r="CW35" s="12">
        <v>0.5</v>
      </c>
      <c r="CX35" s="12">
        <v>0.08</v>
      </c>
      <c r="CY35" s="12">
        <v>0.06</v>
      </c>
      <c r="CZ35" s="20">
        <v>1.8E-3</v>
      </c>
      <c r="DA35" s="20">
        <v>5.1999999999999998E-3</v>
      </c>
      <c r="DB35" s="20">
        <v>3.3999999999999998E-3</v>
      </c>
      <c r="DC35" s="20">
        <v>8.6999999999999994E-3</v>
      </c>
      <c r="DD35" s="20">
        <v>7.1000000000000004E-3</v>
      </c>
      <c r="DE35" s="20">
        <v>7.7000000000000002E-3</v>
      </c>
      <c r="DF35" s="20">
        <v>5.1000000000000004E-3</v>
      </c>
      <c r="DG35" s="20">
        <v>9.1999999999999998E-3</v>
      </c>
      <c r="DH35" s="20">
        <v>1.03E-2</v>
      </c>
      <c r="DI35" s="20">
        <v>6.8999999999999999E-3</v>
      </c>
      <c r="DJ35" s="20">
        <v>1.3599999999999999E-2</v>
      </c>
      <c r="DK35" s="20">
        <v>1.8599999999999998E-2</v>
      </c>
      <c r="DL35" s="20">
        <v>2.7000000000000001E-3</v>
      </c>
      <c r="DM35" s="20">
        <v>1.37E-2</v>
      </c>
      <c r="DN35" s="20">
        <v>2.3199999999999998E-2</v>
      </c>
      <c r="DO35" s="17">
        <v>8500</v>
      </c>
      <c r="DP35" s="16"/>
    </row>
    <row r="36" spans="1:120" x14ac:dyDescent="0.3">
      <c r="A36" s="2">
        <v>2025</v>
      </c>
      <c r="B36" s="2">
        <v>10</v>
      </c>
      <c r="C36" s="2" t="s">
        <v>22</v>
      </c>
      <c r="D36" s="2">
        <v>53000</v>
      </c>
      <c r="E36" s="2">
        <v>3637999</v>
      </c>
      <c r="F36" s="2">
        <v>2767298</v>
      </c>
      <c r="G36" s="2">
        <v>3318897</v>
      </c>
      <c r="H36" s="2">
        <v>3118141</v>
      </c>
      <c r="I36" s="2">
        <v>3524751</v>
      </c>
      <c r="J36" s="2">
        <v>854493</v>
      </c>
      <c r="K36" s="2">
        <v>3603318</v>
      </c>
      <c r="L36" s="2">
        <v>870383</v>
      </c>
      <c r="M36" s="2">
        <v>3986154</v>
      </c>
      <c r="N36" s="2">
        <v>1000565</v>
      </c>
      <c r="O36" s="2">
        <v>851213</v>
      </c>
      <c r="P36" s="12">
        <v>0.89</v>
      </c>
      <c r="Q36" s="2">
        <v>78</v>
      </c>
      <c r="R36" s="2">
        <v>70</v>
      </c>
      <c r="S36" s="2">
        <v>22</v>
      </c>
      <c r="T36" s="2">
        <v>76</v>
      </c>
      <c r="U36" s="2">
        <v>0</v>
      </c>
      <c r="V36" s="12">
        <v>0.71</v>
      </c>
      <c r="W36" s="12">
        <v>0.83</v>
      </c>
      <c r="X36" s="12">
        <v>0.92</v>
      </c>
      <c r="Y36" s="12">
        <v>0.37</v>
      </c>
      <c r="Z36" s="12">
        <v>0.71</v>
      </c>
      <c r="AA36" s="12">
        <v>0.75</v>
      </c>
      <c r="AB36" s="12">
        <v>0.6</v>
      </c>
      <c r="AC36" s="12">
        <v>0.4</v>
      </c>
      <c r="AD36" s="12">
        <v>0.31</v>
      </c>
      <c r="AE36" s="12">
        <v>0.49</v>
      </c>
      <c r="AF36" s="12">
        <v>0.78</v>
      </c>
      <c r="AG36" s="12">
        <v>0.36</v>
      </c>
      <c r="AH36" s="12">
        <v>0.34</v>
      </c>
      <c r="AI36" s="12">
        <v>0.51</v>
      </c>
      <c r="AJ36" s="12">
        <v>0.44</v>
      </c>
      <c r="AK36" s="12">
        <v>0.65</v>
      </c>
      <c r="AL36" s="12">
        <v>0.56999999999999995</v>
      </c>
      <c r="AM36" s="12">
        <v>0.41</v>
      </c>
      <c r="AN36" s="12">
        <v>0.53</v>
      </c>
      <c r="AO36" s="12">
        <v>0.37</v>
      </c>
      <c r="AP36" s="12">
        <v>0.19</v>
      </c>
      <c r="AQ36" s="12">
        <v>0.44</v>
      </c>
      <c r="AR36" s="12">
        <v>0.48</v>
      </c>
      <c r="AS36" s="12">
        <v>0.39</v>
      </c>
      <c r="AT36" s="12">
        <v>0.42</v>
      </c>
      <c r="AU36" s="12">
        <v>0.41</v>
      </c>
      <c r="AV36" s="12">
        <v>0.11</v>
      </c>
      <c r="AW36" s="12">
        <v>0.32</v>
      </c>
      <c r="AX36" s="12">
        <v>0.5</v>
      </c>
      <c r="AY36" s="12">
        <v>0.42</v>
      </c>
      <c r="AZ36" s="12">
        <v>0.7</v>
      </c>
      <c r="BA36" s="12">
        <v>0.37</v>
      </c>
      <c r="BB36" s="12">
        <v>0.17</v>
      </c>
      <c r="BC36" s="12">
        <v>0.63</v>
      </c>
      <c r="BD36" s="12">
        <v>0.74</v>
      </c>
      <c r="BE36" s="12">
        <v>0.65</v>
      </c>
      <c r="BF36" s="12">
        <v>0.9</v>
      </c>
      <c r="BG36" s="12">
        <v>0</v>
      </c>
      <c r="BH36" s="12">
        <v>0.36</v>
      </c>
      <c r="BI36" s="12">
        <v>0.87</v>
      </c>
      <c r="BJ36" s="12">
        <v>0.31</v>
      </c>
      <c r="BK36" s="12">
        <v>0.47</v>
      </c>
      <c r="BL36" s="12">
        <v>0.2</v>
      </c>
      <c r="BM36" s="12">
        <v>0.33</v>
      </c>
      <c r="BN36" s="12">
        <v>0.66</v>
      </c>
      <c r="BO36" s="12">
        <v>0.56999999999999995</v>
      </c>
      <c r="BP36" s="12">
        <v>0.26</v>
      </c>
      <c r="BQ36" s="12">
        <v>0.17</v>
      </c>
      <c r="BR36" s="12">
        <v>0.54</v>
      </c>
      <c r="BS36" s="12">
        <v>0.63</v>
      </c>
      <c r="BT36" s="12">
        <v>0.53</v>
      </c>
      <c r="BU36" s="12">
        <v>0.28999999999999998</v>
      </c>
      <c r="BV36" s="12">
        <v>0.18</v>
      </c>
      <c r="BW36" s="12">
        <v>0.25</v>
      </c>
      <c r="BX36" s="12">
        <v>0.62</v>
      </c>
      <c r="BY36" s="12">
        <v>0.34</v>
      </c>
      <c r="BZ36" s="12">
        <v>0.75</v>
      </c>
      <c r="CA36" s="12">
        <v>0.72</v>
      </c>
      <c r="CB36" s="12">
        <v>0.25</v>
      </c>
      <c r="CC36" s="12">
        <v>0.53</v>
      </c>
      <c r="CD36" s="12">
        <v>0.2</v>
      </c>
      <c r="CE36" s="12">
        <v>0.89</v>
      </c>
      <c r="CF36" s="12">
        <v>0.11</v>
      </c>
      <c r="CG36" s="12">
        <v>0.05</v>
      </c>
      <c r="CH36" s="12">
        <v>0.08</v>
      </c>
      <c r="CI36" s="12">
        <v>0.49</v>
      </c>
      <c r="CJ36" s="12">
        <v>0.39</v>
      </c>
      <c r="CK36" s="12">
        <v>0.13</v>
      </c>
      <c r="CL36" s="12">
        <v>0.34</v>
      </c>
      <c r="CM36" s="12">
        <v>0.08</v>
      </c>
      <c r="CN36" s="12">
        <v>0.33</v>
      </c>
      <c r="CO36" s="12">
        <v>0.21</v>
      </c>
      <c r="CP36" s="12">
        <v>1</v>
      </c>
      <c r="CQ36" s="12">
        <v>0.08</v>
      </c>
      <c r="CR36" s="12">
        <v>0.13</v>
      </c>
      <c r="CS36" s="12">
        <v>0.1</v>
      </c>
      <c r="CT36" s="12">
        <v>0.24</v>
      </c>
      <c r="CU36" s="12">
        <v>0.14000000000000001</v>
      </c>
      <c r="CV36" s="12">
        <v>0.03</v>
      </c>
      <c r="CW36" s="12">
        <v>0.24</v>
      </c>
      <c r="CX36" s="12">
        <v>0.28000000000000003</v>
      </c>
      <c r="CY36" s="12">
        <v>0.05</v>
      </c>
      <c r="CZ36" s="20">
        <v>3.5999999999999999E-3</v>
      </c>
      <c r="DA36" s="20">
        <v>1.5E-3</v>
      </c>
      <c r="DB36" s="20">
        <v>1.52E-2</v>
      </c>
      <c r="DC36" s="20">
        <v>4.1000000000000003E-3</v>
      </c>
      <c r="DD36" s="20">
        <v>3.2000000000000002E-3</v>
      </c>
      <c r="DE36" s="20">
        <v>1.61E-2</v>
      </c>
      <c r="DF36" s="20">
        <v>3.8999999999999998E-3</v>
      </c>
      <c r="DG36" s="20">
        <v>7.3000000000000001E-3</v>
      </c>
      <c r="DH36" s="20">
        <v>1.9599999999999999E-2</v>
      </c>
      <c r="DI36" s="20">
        <v>4.0000000000000001E-3</v>
      </c>
      <c r="DJ36" s="20">
        <v>1.8200000000000001E-2</v>
      </c>
      <c r="DK36" s="20">
        <v>2.12E-2</v>
      </c>
      <c r="DL36" s="20">
        <v>5.8999999999999999E-3</v>
      </c>
      <c r="DM36" s="20">
        <v>1.9300000000000001E-2</v>
      </c>
      <c r="DN36" s="20">
        <v>2.12E-2</v>
      </c>
      <c r="DO36" s="17">
        <v>9000</v>
      </c>
      <c r="DP36" s="16"/>
    </row>
    <row r="37" spans="1:120" x14ac:dyDescent="0.3">
      <c r="A37" s="2">
        <v>2025</v>
      </c>
      <c r="B37" s="2">
        <v>11</v>
      </c>
      <c r="C37" s="2" t="s">
        <v>23</v>
      </c>
      <c r="D37" s="2">
        <v>86000</v>
      </c>
      <c r="E37" s="2">
        <v>2032680</v>
      </c>
      <c r="F37" s="2">
        <v>154531</v>
      </c>
      <c r="G37" s="2">
        <v>2518700</v>
      </c>
      <c r="H37" s="2">
        <v>3381289</v>
      </c>
      <c r="I37" s="2">
        <v>2369378</v>
      </c>
      <c r="J37" s="2">
        <v>149929</v>
      </c>
      <c r="K37" s="2">
        <v>778488</v>
      </c>
      <c r="L37" s="2">
        <v>3025410</v>
      </c>
      <c r="M37" s="2">
        <v>2800501</v>
      </c>
      <c r="N37" s="2">
        <v>3620589</v>
      </c>
      <c r="O37" s="2">
        <v>2975140</v>
      </c>
      <c r="P37" s="12">
        <v>1</v>
      </c>
      <c r="Q37" s="2">
        <v>92</v>
      </c>
      <c r="R37" s="2">
        <v>53</v>
      </c>
      <c r="S37" s="2">
        <v>28</v>
      </c>
      <c r="T37" s="2">
        <v>79</v>
      </c>
      <c r="U37" s="2">
        <v>0</v>
      </c>
      <c r="V37" s="12">
        <v>0.5</v>
      </c>
      <c r="W37" s="12">
        <v>0.25</v>
      </c>
      <c r="X37" s="12">
        <v>0.3</v>
      </c>
      <c r="Y37" s="12">
        <v>0.63</v>
      </c>
      <c r="Z37" s="12">
        <v>0.93</v>
      </c>
      <c r="AA37" s="12">
        <v>0.52</v>
      </c>
      <c r="AB37" s="12">
        <v>0.53</v>
      </c>
      <c r="AC37" s="12">
        <v>0.92</v>
      </c>
      <c r="AD37" s="12">
        <v>0.68</v>
      </c>
      <c r="AE37" s="12">
        <v>0.8</v>
      </c>
      <c r="AF37" s="12">
        <v>0.25</v>
      </c>
      <c r="AG37" s="12">
        <v>0.88</v>
      </c>
      <c r="AH37" s="12">
        <v>0.43</v>
      </c>
      <c r="AI37" s="12">
        <v>0.97</v>
      </c>
      <c r="AJ37" s="12">
        <v>0.4</v>
      </c>
      <c r="AK37" s="12">
        <v>0.55000000000000004</v>
      </c>
      <c r="AL37" s="12">
        <v>0.55000000000000004</v>
      </c>
      <c r="AM37" s="12">
        <v>0.76</v>
      </c>
      <c r="AN37" s="12">
        <v>0.41</v>
      </c>
      <c r="AO37" s="12">
        <v>1</v>
      </c>
      <c r="AP37" s="12">
        <v>0.21</v>
      </c>
      <c r="AQ37" s="12">
        <v>0.3</v>
      </c>
      <c r="AR37" s="12">
        <v>0.32</v>
      </c>
      <c r="AS37" s="12">
        <v>0.2</v>
      </c>
      <c r="AT37" s="12">
        <v>0.47</v>
      </c>
      <c r="AU37" s="12">
        <v>0.49</v>
      </c>
      <c r="AV37" s="12">
        <v>0.1</v>
      </c>
      <c r="AW37" s="12">
        <v>0.32</v>
      </c>
      <c r="AX37" s="12">
        <v>0.24</v>
      </c>
      <c r="AY37" s="12">
        <v>0.32</v>
      </c>
      <c r="AZ37" s="12">
        <v>0.53</v>
      </c>
      <c r="BA37" s="12">
        <v>0.67</v>
      </c>
      <c r="BB37" s="12">
        <v>0.37</v>
      </c>
      <c r="BC37" s="12">
        <v>0.69</v>
      </c>
      <c r="BD37" s="12">
        <v>0.8</v>
      </c>
      <c r="BE37" s="12">
        <v>0.4</v>
      </c>
      <c r="BF37" s="12">
        <v>0.9</v>
      </c>
      <c r="BG37" s="12">
        <v>0.9</v>
      </c>
      <c r="BH37" s="12">
        <v>0.5</v>
      </c>
      <c r="BI37" s="12">
        <v>0.77</v>
      </c>
      <c r="BJ37" s="12">
        <v>0.3</v>
      </c>
      <c r="BK37" s="12">
        <v>0.75</v>
      </c>
      <c r="BL37" s="12">
        <v>0.59</v>
      </c>
      <c r="BM37" s="12">
        <v>0.36</v>
      </c>
      <c r="BN37" s="12">
        <v>0.33</v>
      </c>
      <c r="BO37" s="12">
        <v>0.47</v>
      </c>
      <c r="BP37" s="12">
        <v>0.27</v>
      </c>
      <c r="BQ37" s="12">
        <v>0.34</v>
      </c>
      <c r="BR37" s="12">
        <v>0.63</v>
      </c>
      <c r="BS37" s="12">
        <v>0.24</v>
      </c>
      <c r="BT37" s="12">
        <v>0.45</v>
      </c>
      <c r="BU37" s="12">
        <v>0.48</v>
      </c>
      <c r="BV37" s="12">
        <v>0.63</v>
      </c>
      <c r="BW37" s="12">
        <v>0.21</v>
      </c>
      <c r="BX37" s="12">
        <v>0.39</v>
      </c>
      <c r="BY37" s="12">
        <v>0.42</v>
      </c>
      <c r="BZ37" s="12">
        <v>0.43</v>
      </c>
      <c r="CA37" s="12">
        <v>0.36</v>
      </c>
      <c r="CB37" s="12">
        <v>0.24</v>
      </c>
      <c r="CC37" s="12">
        <v>0.18</v>
      </c>
      <c r="CD37" s="12">
        <v>0.72</v>
      </c>
      <c r="CE37" s="12">
        <v>0.96</v>
      </c>
      <c r="CF37" s="12">
        <v>0.17</v>
      </c>
      <c r="CG37" s="12">
        <v>0.09</v>
      </c>
      <c r="CH37" s="12">
        <v>0.1</v>
      </c>
      <c r="CI37" s="12">
        <v>0.38</v>
      </c>
      <c r="CJ37" s="12">
        <v>0.34</v>
      </c>
      <c r="CK37" s="12">
        <v>0.15</v>
      </c>
      <c r="CL37" s="12">
        <v>0.38</v>
      </c>
      <c r="CM37" s="12">
        <v>0.06</v>
      </c>
      <c r="CN37" s="12">
        <v>0.24</v>
      </c>
      <c r="CO37" s="12">
        <v>0.3</v>
      </c>
      <c r="CP37" s="12">
        <v>1</v>
      </c>
      <c r="CQ37" s="12">
        <v>0.05</v>
      </c>
      <c r="CR37" s="12">
        <v>0.23</v>
      </c>
      <c r="CS37" s="12">
        <v>0.06</v>
      </c>
      <c r="CT37" s="12">
        <v>0.17</v>
      </c>
      <c r="CU37" s="12">
        <v>0.13</v>
      </c>
      <c r="CV37" s="12">
        <v>0.09</v>
      </c>
      <c r="CW37" s="12">
        <v>0.19</v>
      </c>
      <c r="CX37" s="12">
        <v>0.3</v>
      </c>
      <c r="CY37" s="12">
        <v>0.03</v>
      </c>
      <c r="CZ37" s="20">
        <v>3.0000000000000001E-3</v>
      </c>
      <c r="DA37" s="20">
        <v>4.8999999999999998E-3</v>
      </c>
      <c r="DB37" s="20">
        <v>1.8E-3</v>
      </c>
      <c r="DC37" s="20">
        <v>8.0000000000000002E-3</v>
      </c>
      <c r="DD37" s="20">
        <v>9.1000000000000004E-3</v>
      </c>
      <c r="DE37" s="20">
        <v>5.3E-3</v>
      </c>
      <c r="DF37" s="20">
        <v>7.3000000000000001E-3</v>
      </c>
      <c r="DG37" s="20">
        <v>1.3599999999999999E-2</v>
      </c>
      <c r="DH37" s="20">
        <v>5.4999999999999997E-3</v>
      </c>
      <c r="DI37" s="20">
        <v>4.1000000000000003E-3</v>
      </c>
      <c r="DJ37" s="20">
        <v>1.6299999999999999E-2</v>
      </c>
      <c r="DK37" s="20">
        <v>1.8499999999999999E-2</v>
      </c>
      <c r="DL37" s="20">
        <v>6.1999999999999998E-3</v>
      </c>
      <c r="DM37" s="20">
        <v>2.23E-2</v>
      </c>
      <c r="DN37" s="20">
        <v>0.02</v>
      </c>
      <c r="DO37" s="17">
        <v>7000</v>
      </c>
      <c r="DP37" s="16"/>
    </row>
    <row r="38" spans="1:120" x14ac:dyDescent="0.3">
      <c r="A38" s="2">
        <v>2025</v>
      </c>
      <c r="B38" s="2">
        <v>12</v>
      </c>
      <c r="C38" s="2" t="s">
        <v>24</v>
      </c>
      <c r="D38" s="2">
        <v>85000</v>
      </c>
      <c r="E38" s="2">
        <v>392954</v>
      </c>
      <c r="F38" s="2">
        <v>3114503</v>
      </c>
      <c r="G38" s="2">
        <v>904398</v>
      </c>
      <c r="H38" s="2">
        <v>2335321</v>
      </c>
      <c r="I38" s="2">
        <v>1443940</v>
      </c>
      <c r="J38" s="2">
        <v>932793</v>
      </c>
      <c r="K38" s="2">
        <v>2496222</v>
      </c>
      <c r="L38" s="2">
        <v>3812694</v>
      </c>
      <c r="M38" s="2">
        <v>3884580</v>
      </c>
      <c r="N38" s="2">
        <v>966600</v>
      </c>
      <c r="O38" s="2">
        <v>3842674</v>
      </c>
      <c r="P38" s="12">
        <v>0.9</v>
      </c>
      <c r="Q38" s="2">
        <v>56</v>
      </c>
      <c r="R38" s="2">
        <v>58</v>
      </c>
      <c r="S38" s="2">
        <v>31</v>
      </c>
      <c r="T38" s="2">
        <v>84</v>
      </c>
      <c r="U38" s="2">
        <v>1</v>
      </c>
      <c r="V38" s="12">
        <v>0.76</v>
      </c>
      <c r="W38" s="12">
        <v>0.45</v>
      </c>
      <c r="X38" s="12">
        <v>0.61</v>
      </c>
      <c r="Y38" s="12">
        <v>0.53</v>
      </c>
      <c r="Z38" s="12">
        <v>0.84</v>
      </c>
      <c r="AA38" s="12">
        <v>0.85</v>
      </c>
      <c r="AB38" s="12">
        <v>0.28999999999999998</v>
      </c>
      <c r="AC38" s="12">
        <v>0.54</v>
      </c>
      <c r="AD38" s="12">
        <v>0.32</v>
      </c>
      <c r="AE38" s="12">
        <v>0.38</v>
      </c>
      <c r="AF38" s="12">
        <v>0.55000000000000004</v>
      </c>
      <c r="AG38" s="12">
        <v>0.62</v>
      </c>
      <c r="AH38" s="12">
        <v>0.37</v>
      </c>
      <c r="AI38" s="12">
        <v>0.97</v>
      </c>
      <c r="AJ38" s="12">
        <v>0.22</v>
      </c>
      <c r="AK38" s="12">
        <v>0.76</v>
      </c>
      <c r="AL38" s="12">
        <v>0.43</v>
      </c>
      <c r="AM38" s="12">
        <v>1</v>
      </c>
      <c r="AN38" s="12">
        <v>0.36</v>
      </c>
      <c r="AO38" s="12">
        <v>0.33</v>
      </c>
      <c r="AP38" s="12">
        <v>0.48</v>
      </c>
      <c r="AQ38" s="12">
        <v>0.42</v>
      </c>
      <c r="AR38" s="12">
        <v>0.18</v>
      </c>
      <c r="AS38" s="12">
        <v>0.5</v>
      </c>
      <c r="AT38" s="12">
        <v>0.3</v>
      </c>
      <c r="AU38" s="12">
        <v>0.42</v>
      </c>
      <c r="AV38" s="12">
        <v>0.27</v>
      </c>
      <c r="AW38" s="12">
        <v>0.24</v>
      </c>
      <c r="AX38" s="12">
        <v>0.36</v>
      </c>
      <c r="AY38" s="12">
        <v>0.22</v>
      </c>
      <c r="AZ38" s="12">
        <v>0.19</v>
      </c>
      <c r="BA38" s="12">
        <v>0.88</v>
      </c>
      <c r="BB38" s="12">
        <v>0.45</v>
      </c>
      <c r="BC38" s="12">
        <v>0.1</v>
      </c>
      <c r="BD38" s="12">
        <v>0.24</v>
      </c>
      <c r="BE38" s="12">
        <v>0.93</v>
      </c>
      <c r="BF38" s="12">
        <v>0.24</v>
      </c>
      <c r="BG38" s="12">
        <v>0.36</v>
      </c>
      <c r="BH38" s="12">
        <v>0.09</v>
      </c>
      <c r="BI38" s="12">
        <v>0</v>
      </c>
      <c r="BJ38" s="12">
        <v>0.51</v>
      </c>
      <c r="BK38" s="12">
        <v>0.75</v>
      </c>
      <c r="BL38" s="12">
        <v>0.66</v>
      </c>
      <c r="BM38" s="12">
        <v>0.62</v>
      </c>
      <c r="BN38" s="12">
        <v>0.34</v>
      </c>
      <c r="BO38" s="12">
        <v>0.71</v>
      </c>
      <c r="BP38" s="12">
        <v>0.48</v>
      </c>
      <c r="BQ38" s="12">
        <v>0.48</v>
      </c>
      <c r="BR38" s="12">
        <v>0.27</v>
      </c>
      <c r="BS38" s="12">
        <v>0.64</v>
      </c>
      <c r="BT38" s="12">
        <v>0.72</v>
      </c>
      <c r="BU38" s="12">
        <v>0.31</v>
      </c>
      <c r="BV38" s="12">
        <v>0.28999999999999998</v>
      </c>
      <c r="BW38" s="12">
        <v>0.16</v>
      </c>
      <c r="BX38" s="12">
        <v>0.48</v>
      </c>
      <c r="BY38" s="12">
        <v>0.16</v>
      </c>
      <c r="BZ38" s="12">
        <v>0.68</v>
      </c>
      <c r="CA38" s="12">
        <v>0.53</v>
      </c>
      <c r="CB38" s="12">
        <v>0.63</v>
      </c>
      <c r="CC38" s="12">
        <v>0.57999999999999996</v>
      </c>
      <c r="CD38" s="12">
        <v>0.17</v>
      </c>
      <c r="CE38" s="12">
        <v>0.49</v>
      </c>
      <c r="CF38" s="12">
        <v>0.05</v>
      </c>
      <c r="CG38" s="12">
        <v>0.05</v>
      </c>
      <c r="CH38" s="12">
        <v>7.0000000000000007E-2</v>
      </c>
      <c r="CI38" s="12">
        <v>0.28999999999999998</v>
      </c>
      <c r="CJ38" s="12">
        <v>0.4</v>
      </c>
      <c r="CK38" s="12">
        <v>0.17</v>
      </c>
      <c r="CL38" s="12">
        <v>0.47</v>
      </c>
      <c r="CM38" s="12">
        <v>0.03</v>
      </c>
      <c r="CN38" s="12">
        <v>0.39</v>
      </c>
      <c r="CO38" s="12">
        <v>0.19</v>
      </c>
      <c r="CP38" s="12">
        <v>1</v>
      </c>
      <c r="CQ38" s="12">
        <v>0.05</v>
      </c>
      <c r="CR38" s="12">
        <v>0.28999999999999998</v>
      </c>
      <c r="CS38" s="12">
        <v>0.04</v>
      </c>
      <c r="CT38" s="12">
        <v>0.16</v>
      </c>
      <c r="CU38" s="12">
        <v>0.09</v>
      </c>
      <c r="CV38" s="12">
        <v>0.1</v>
      </c>
      <c r="CW38" s="12">
        <v>0.21</v>
      </c>
      <c r="CX38" s="12">
        <v>0.28000000000000003</v>
      </c>
      <c r="CY38" s="12">
        <v>0.05</v>
      </c>
      <c r="CZ38" s="20">
        <v>4.8999999999999998E-3</v>
      </c>
      <c r="DA38" s="20">
        <v>4.4999999999999997E-3</v>
      </c>
      <c r="DB38" s="20">
        <v>7.0000000000000001E-3</v>
      </c>
      <c r="DC38" s="20">
        <v>7.6E-3</v>
      </c>
      <c r="DD38" s="20">
        <v>5.1999999999999998E-3</v>
      </c>
      <c r="DE38" s="20">
        <v>1.12E-2</v>
      </c>
      <c r="DF38" s="20">
        <v>6.8999999999999999E-3</v>
      </c>
      <c r="DG38" s="20">
        <v>6.7999999999999996E-3</v>
      </c>
      <c r="DH38" s="20">
        <v>1.95E-2</v>
      </c>
      <c r="DI38" s="20">
        <v>2.8999999999999998E-3</v>
      </c>
      <c r="DJ38" s="20">
        <v>1.03E-2</v>
      </c>
      <c r="DK38" s="20">
        <v>2.2599999999999999E-2</v>
      </c>
      <c r="DL38" s="20">
        <v>2.8E-3</v>
      </c>
      <c r="DM38" s="20">
        <v>2.01E-2</v>
      </c>
      <c r="DN38" s="20">
        <v>2.35E-2</v>
      </c>
      <c r="DO38" s="17">
        <v>9900</v>
      </c>
      <c r="DP38" s="16"/>
    </row>
  </sheetData>
  <sortState xmlns:xlrd2="http://schemas.microsoft.com/office/spreadsheetml/2017/richdata2" ref="A3:A38">
    <sortCondition ref="A3:A38"/>
  </sortState>
  <mergeCells count="12">
    <mergeCell ref="CE1:CY1"/>
    <mergeCell ref="CZ1:DN1"/>
    <mergeCell ref="D1:H1"/>
    <mergeCell ref="I1:K1"/>
    <mergeCell ref="L1:O1"/>
    <mergeCell ref="Q1:R1"/>
    <mergeCell ref="S1:U1"/>
    <mergeCell ref="V1:AE1"/>
    <mergeCell ref="AF1:AO1"/>
    <mergeCell ref="AP1:AY1"/>
    <mergeCell ref="AZ1:BI1"/>
    <mergeCell ref="BJ1:C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48F1-AF96-44DE-A98E-8E8EFED32C12}">
  <sheetPr codeName="Sheet3"/>
  <dimension ref="A1:A13"/>
  <sheetViews>
    <sheetView workbookViewId="0">
      <selection activeCell="N21" sqref="N21"/>
    </sheetView>
  </sheetViews>
  <sheetFormatPr defaultRowHeight="14.4" x14ac:dyDescent="0.3"/>
  <sheetData>
    <row r="1" spans="1:1" x14ac:dyDescent="0.3">
      <c r="A1" t="s">
        <v>65</v>
      </c>
    </row>
    <row r="2" spans="1:1" x14ac:dyDescent="0.3">
      <c r="A2">
        <v>1</v>
      </c>
    </row>
    <row r="3" spans="1:1" x14ac:dyDescent="0.3">
      <c r="A3">
        <v>2</v>
      </c>
    </row>
    <row r="4" spans="1:1" x14ac:dyDescent="0.3">
      <c r="A4">
        <v>3</v>
      </c>
    </row>
    <row r="5" spans="1:1" x14ac:dyDescent="0.3">
      <c r="A5">
        <v>4</v>
      </c>
    </row>
    <row r="6" spans="1:1" x14ac:dyDescent="0.3">
      <c r="A6">
        <v>5</v>
      </c>
    </row>
    <row r="7" spans="1:1" x14ac:dyDescent="0.3">
      <c r="A7">
        <v>6</v>
      </c>
    </row>
    <row r="8" spans="1:1" x14ac:dyDescent="0.3">
      <c r="A8">
        <v>7</v>
      </c>
    </row>
    <row r="9" spans="1:1" x14ac:dyDescent="0.3">
      <c r="A9">
        <v>8</v>
      </c>
    </row>
    <row r="10" spans="1:1" x14ac:dyDescent="0.3">
      <c r="A10">
        <v>9</v>
      </c>
    </row>
    <row r="11" spans="1:1" x14ac:dyDescent="0.3">
      <c r="A11">
        <v>10</v>
      </c>
    </row>
    <row r="12" spans="1:1" x14ac:dyDescent="0.3">
      <c r="A12">
        <v>11</v>
      </c>
    </row>
    <row r="13" spans="1:1" x14ac:dyDescent="0.3">
      <c r="A13">
        <v>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Processing</vt:lpstr>
      <vt:lpstr>Control</vt:lpstr>
      <vt:lpstr>Data</vt:lpstr>
      <vt:lpstr>Resources</vt:lpstr>
      <vt:lpstr>mydata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Ivanyk</dc:creator>
  <cp:lastModifiedBy>Welcome Home</cp:lastModifiedBy>
  <dcterms:created xsi:type="dcterms:W3CDTF">2024-02-07T07:08:01Z</dcterms:created>
  <dcterms:modified xsi:type="dcterms:W3CDTF">2024-08-15T13:35:39Z</dcterms:modified>
</cp:coreProperties>
</file>