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C44DE8F-3E39-4878-8A10-9EBDF834C706}" xr6:coauthVersionLast="47" xr6:coauthVersionMax="47" xr10:uidLastSave="{00000000-0000-0000-0000-000000000000}"/>
  <bookViews>
    <workbookView xWindow="-120" yWindow="-120" windowWidth="29040" windowHeight="15720" firstSheet="3" activeTab="8" xr2:uid="{00000000-000D-0000-FFFF-FFFF00000000}"/>
  </bookViews>
  <sheets>
    <sheet name="README" sheetId="1" r:id="rId1"/>
    <sheet name="Methodology" sheetId="2" r:id="rId2"/>
    <sheet name="Input Parameters" sheetId="3" r:id="rId3"/>
    <sheet name="Executive Summary" sheetId="4" r:id="rId4"/>
    <sheet name="Contribution Breakdown" sheetId="5" r:id="rId5"/>
    <sheet name="Sankey Diagrams" sheetId="6" r:id="rId6"/>
    <sheet name="Monte Carlo Uncertainty" sheetId="7" r:id="rId7"/>
    <sheet name="Credit Issuance" sheetId="8" r:id="rId8"/>
    <sheet name="Benchmarking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9" l="1"/>
  <c r="B6" i="9"/>
  <c r="C8" i="9"/>
  <c r="B8" i="9"/>
  <c r="G15" i="7"/>
  <c r="G14" i="7"/>
  <c r="G13" i="7"/>
  <c r="G12" i="7"/>
  <c r="G10" i="7"/>
  <c r="F15" i="7"/>
  <c r="F14" i="7"/>
  <c r="F13" i="7"/>
  <c r="F12" i="7"/>
  <c r="F10" i="7"/>
  <c r="E15" i="7"/>
  <c r="E14" i="7"/>
  <c r="E13" i="7"/>
  <c r="E12" i="7"/>
  <c r="E11" i="7"/>
  <c r="E10" i="7"/>
  <c r="D15" i="7"/>
  <c r="D14" i="7"/>
  <c r="D13" i="7"/>
  <c r="D12" i="7"/>
  <c r="D10" i="7"/>
  <c r="C15" i="7"/>
  <c r="C14" i="7"/>
  <c r="C13" i="7"/>
  <c r="C12" i="7"/>
  <c r="C11" i="7"/>
  <c r="C10" i="7"/>
  <c r="B15" i="7"/>
  <c r="B14" i="7"/>
  <c r="B13" i="7"/>
  <c r="B12" i="7"/>
  <c r="B11" i="7"/>
  <c r="B10" i="7"/>
  <c r="G11" i="7"/>
  <c r="F11" i="7"/>
  <c r="D11" i="7"/>
  <c r="G11" i="5"/>
  <c r="F11" i="5"/>
  <c r="E11" i="5"/>
  <c r="D11" i="5"/>
  <c r="C11" i="5"/>
  <c r="B11" i="5"/>
  <c r="B33" i="4"/>
  <c r="G11" i="4"/>
  <c r="G10" i="4"/>
  <c r="G9" i="4"/>
  <c r="G8" i="4"/>
  <c r="G7" i="4"/>
  <c r="D7" i="4"/>
  <c r="B34" i="4" s="1"/>
  <c r="D8" i="4"/>
  <c r="B35" i="4" s="1"/>
  <c r="D9" i="4"/>
  <c r="B36" i="4" s="1"/>
  <c r="D10" i="4"/>
  <c r="B37" i="4" s="1"/>
  <c r="D11" i="4"/>
  <c r="B38" i="4" s="1"/>
  <c r="D6" i="4"/>
  <c r="G6" i="4"/>
</calcChain>
</file>

<file path=xl/sharedStrings.xml><?xml version="1.0" encoding="utf-8"?>
<sst xmlns="http://schemas.openxmlformats.org/spreadsheetml/2006/main" count="411" uniqueCount="304">
  <si>
    <t>HOW TO USE THIS WORKBOOK</t>
  </si>
  <si>
    <t>►</t>
  </si>
  <si>
    <t>PURPOSE</t>
  </si>
  <si>
    <t>This workbook presents the Life Cycle Assessment (LCA) results for Carbon Nest, a 100 tCO₂/yr modular Direct Air Capture (DAC) facility in Kenya. It compares 6 energy and process scenarios to identify the configuration with the lowest carbon intensity per tonne of CO₂ captured.</t>
  </si>
  <si>
    <t>FUNCTIONAL UNIT</t>
  </si>
  <si>
    <t>All results are reported per 1 kg CO₂ captured at the plant gate (kgCO₂eq/kgCO₂). To convert to per-tonne: multiply by 1,000.</t>
  </si>
  <si>
    <t>WHAT THE NUMBERS MEAN</t>
  </si>
  <si>
    <t>A value of 0.65 kgCO₂eq/kgCO₂ means: for every 1 kg of CO₂ you pull from the atmosphere, you emit 0.65 kg of CO₂eq across the full supply chain. If this value is below 1.0, the facility is net-negative (removes more than it emits). If above 1.0, it is a net emitter.</t>
  </si>
  <si>
    <t>SHEET GUIDE</t>
  </si>
  <si>
    <t>COLOR CODING</t>
  </si>
  <si>
    <t>Blue text = editable input assumption. Black text = formula/calculated. Green highlight = net-negative. Red highlight = net-positive / warning. Yellow highlight = key result. Grey rows = alternating stripe for readability.</t>
  </si>
  <si>
    <t>UNITS</t>
  </si>
  <si>
    <t>kgCO₂eq/kgCO₂ = kilograms of CO₂-equivalent emitted per kilogram of CO₂ captured. tCO₂ = tonnes of CO₂. MWh = megawatt-hour. GWP100 = 100-year Global Warming Potential.</t>
  </si>
  <si>
    <t>CHARTS</t>
  </si>
  <si>
    <t>All charts in this workbook are dynamic Excel charts linked to the data tables. If you update values, charts update automatically.</t>
  </si>
  <si>
    <t>CONTACT</t>
  </si>
  <si>
    <t>LCA METHODOLOGY &amp; SYSTEM BOUNDARY</t>
  </si>
  <si>
    <t>Carbon Nest — 100 tCO₂/yr Modular DAC Facility, Kenya</t>
  </si>
  <si>
    <t>STUDY GOAL</t>
  </si>
  <si>
    <t>Quantify GHG emissions of DAC facility operation and infrastructure under different energy scenarios to determine the carbon intensity of CO₂ removal and support strategic decision-making.</t>
  </si>
  <si>
    <t>1 kg of CO₂ captured at the plant gate (liquid CO₂ after compression). All results in kgCO₂eq/kgCO₂ captured, using IPCC 2021 GWP100.</t>
  </si>
  <si>
    <t>SYSTEM BOUNDARY — CO₂</t>
  </si>
  <si>
    <t>Cradle-to-gate. Includes all upstream emissions from energy, materials, sorbent, and solvent supply through to CO₂ liquefaction. Excludes downstream transport, storage, and utilization of captured CO₂.</t>
  </si>
  <si>
    <t>SYSTEM BOUNDARY — INFRASTRUCTURE</t>
  </si>
  <si>
    <t>Cradle-to-grave. Includes raw material extraction, manufacturing, international shipping (China → Mombasa), domestic transport (Mombasa → site), construction, 10-year operation, and end-of-life treatment.</t>
  </si>
  <si>
    <t>LCA SOFTWARE</t>
  </si>
  <si>
    <t>Activity Browser (Brightway2 front-end)</t>
  </si>
  <si>
    <t>BACKGROUND DATABASE</t>
  </si>
  <si>
    <t>ecoinvent 3.12, cut-off system model</t>
  </si>
  <si>
    <t>IMPACT METHOD</t>
  </si>
  <si>
    <t>IPCC 2021 — Climate Change — Global Warming Potential (GWP100)</t>
  </si>
  <si>
    <t>GEOGRAPHIC SCOPE</t>
  </si>
  <si>
    <t>ALLOCATION</t>
  </si>
  <si>
    <t>Cut-off (recycled content) approach per ecoinvent 3.12 system model.</t>
  </si>
  <si>
    <t>UNCERTAINTY</t>
  </si>
  <si>
    <t>Monte Carlo simulation (30 iterations) propagating ecoinvent parameter uncertainties. Results reported as mean, std dev, min, max, and % of runs achieving net-negative status.</t>
  </si>
  <si>
    <t>KEY EXCLUSIONS</t>
  </si>
  <si>
    <t>• CO₂ transport and storage/utilization (downstream)
• Detailed solvent recovery unit CAPEX
• Worker commuting and office operations
• Water consumption impacts (single-impact study: GWP only)</t>
  </si>
  <si>
    <t>KEY PROXIES &amp; LIMITATIONS</t>
  </si>
  <si>
    <t>• PEI sorbent modeled as high-density polyethylene (proxy)
• Equipment modeled via mass-based industrial machine proxy
• Transport distances based on standard shipping routes
• Land carbon stock factors from IPCC literature values</t>
  </si>
  <si>
    <t>CORE INPUT PARAMETERS</t>
  </si>
  <si>
    <t>Blue text = measured/editable values  |  All parameters used in Activity Browser model</t>
  </si>
  <si>
    <t>Parameter</t>
  </si>
  <si>
    <t>Value</t>
  </si>
  <si>
    <t>Unit</t>
  </si>
  <si>
    <t>Category</t>
  </si>
  <si>
    <t>Source</t>
  </si>
  <si>
    <t>Notes</t>
  </si>
  <si>
    <t>Plant capture capacity</t>
  </si>
  <si>
    <t>tCO₂/year</t>
  </si>
  <si>
    <t>Operational</t>
  </si>
  <si>
    <t>Measured</t>
  </si>
  <si>
    <t>Design capacity</t>
  </si>
  <si>
    <t>Plant lifetime</t>
  </si>
  <si>
    <t>years</t>
  </si>
  <si>
    <t>Design</t>
  </si>
  <si>
    <t>Assumed for amortization</t>
  </si>
  <si>
    <t>Total lifetime capture</t>
  </si>
  <si>
    <t>tCO₂</t>
  </si>
  <si>
    <t>Calculated</t>
  </si>
  <si>
    <t>Electricity consumption</t>
  </si>
  <si>
    <t>kWh/kgCO₂</t>
  </si>
  <si>
    <t>Split: 27% direct, 73% boiler</t>
  </si>
  <si>
    <t>Direct electrical load share</t>
  </si>
  <si>
    <t>fraction</t>
  </si>
  <si>
    <t>Fans, pumps, compressor</t>
  </si>
  <si>
    <t>Electric boiler share</t>
  </si>
  <si>
    <t>Steam generation (grid scenarios)</t>
  </si>
  <si>
    <t>Steam consumption</t>
  </si>
  <si>
    <t>kg steam/kgCO₂</t>
  </si>
  <si>
    <t>4 bar saturated steam</t>
  </si>
  <si>
    <t>Steam enthalpy (4 bar)</t>
  </si>
  <si>
    <t>kJ/kg</t>
  </si>
  <si>
    <t>Physical</t>
  </si>
  <si>
    <t>Literature</t>
  </si>
  <si>
    <t>Saturated steam tables</t>
  </si>
  <si>
    <t>Boiler efficiency</t>
  </si>
  <si>
    <t>Manufacturer</t>
  </si>
  <si>
    <t>Electric boiler</t>
  </si>
  <si>
    <t>kgCO₂/kWh</t>
  </si>
  <si>
    <t>Energy</t>
  </si>
  <si>
    <t>ecoinvent 3.12</t>
  </si>
  <si>
    <t>Kenya grid EF (EPRA)</t>
  </si>
  <si>
    <t>EPRA Kenya</t>
  </si>
  <si>
    <t>National emission factor</t>
  </si>
  <si>
    <t>Geothermal elec EF</t>
  </si>
  <si>
    <t>~0.004</t>
  </si>
  <si>
    <t>Deep geothermal, KE</t>
  </si>
  <si>
    <t>Geothermal steam EF</t>
  </si>
  <si>
    <t>kgCO₂/MJ thermal</t>
  </si>
  <si>
    <t>Dissolved CO₂ + infrastructure</t>
  </si>
  <si>
    <t>PEI reload mass</t>
  </si>
  <si>
    <t>kg/reload</t>
  </si>
  <si>
    <t>Sorbent</t>
  </si>
  <si>
    <t>Per functionalization batch</t>
  </si>
  <si>
    <t>Functionalization interval</t>
  </si>
  <si>
    <t>Monolith re-coating cycle</t>
  </si>
  <si>
    <t>Methanol per batch</t>
  </si>
  <si>
    <t>kg/batch</t>
  </si>
  <si>
    <t>Solvent</t>
  </si>
  <si>
    <t>89L × 0.792 kg/L density</t>
  </si>
  <si>
    <t>Methanol recovery rate</t>
  </si>
  <si>
    <t>0 or 0.9</t>
  </si>
  <si>
    <t>Scenario</t>
  </si>
  <si>
    <t>Assumption</t>
  </si>
  <si>
    <t>0 = base, 0.9 = optimized</t>
  </si>
  <si>
    <t>Steel (chromium 18/8)</t>
  </si>
  <si>
    <t>kg/unit</t>
  </si>
  <si>
    <t>Embodied</t>
  </si>
  <si>
    <t>Hot rolled, RoW</t>
  </si>
  <si>
    <t>Shipping containers</t>
  </si>
  <si>
    <t>units</t>
  </si>
  <si>
    <t>40-ft intermodal, GLO</t>
  </si>
  <si>
    <t>Aluminium (primary)</t>
  </si>
  <si>
    <t>Ingot, IAI Africa</t>
  </si>
  <si>
    <t>Mild steel (low-alloyed)</t>
  </si>
  <si>
    <t>Electric, CH</t>
  </si>
  <si>
    <t>Equipment (industrial machine)</t>
  </si>
  <si>
    <t>Proxy</t>
  </si>
  <si>
    <t>Mass-based ecoinvent proxy</t>
  </si>
  <si>
    <t>Land area</t>
  </si>
  <si>
    <t>acres</t>
  </si>
  <si>
    <t>Land Use</t>
  </si>
  <si>
    <t>Site footprint</t>
  </si>
  <si>
    <t>Diesel (land clearing)</t>
  </si>
  <si>
    <t>MJ</t>
  </si>
  <si>
    <t>Building machine fuel</t>
  </si>
  <si>
    <t>Total embodied emissions</t>
  </si>
  <si>
    <t>kgCO₂eq</t>
  </si>
  <si>
    <t>LCA result</t>
  </si>
  <si>
    <t>Over full facility lifetime</t>
  </si>
  <si>
    <t>Amortized embodied</t>
  </si>
  <si>
    <t>kgCO₂eq/tCO₂</t>
  </si>
  <si>
    <t>SCENARIO COMPARISON — EXECUTIVE SUMMARY</t>
  </si>
  <si>
    <t>IPCC 2021 GWP100  |  FU: 1 kgCO₂ captured at gate  |  Kenya  |  100 tCO₂/yr  |  10 yr lifetime</t>
  </si>
  <si>
    <t>HEADLINE RESULTS</t>
  </si>
  <si>
    <t>Total GWP100
(kgCO₂eq/kgCO₂)</t>
  </si>
  <si>
    <t>Net Removal
Efficiency (%)</t>
  </si>
  <si>
    <t>Net Status</t>
  </si>
  <si>
    <t>Condition</t>
  </si>
  <si>
    <t>Reduction
vs S1 (%)</t>
  </si>
  <si>
    <t>Electricity
Source</t>
  </si>
  <si>
    <t>Steam
Source</t>
  </si>
  <si>
    <t>S1: Grid + Boiler</t>
  </si>
  <si>
    <t>NET EMITTER ✗</t>
  </si>
  <si>
    <t>Base</t>
  </si>
  <si>
    <t>Kenya Grid</t>
  </si>
  <si>
    <t>Electric Boiler</t>
  </si>
  <si>
    <t>S2: Grid + Geo Steam</t>
  </si>
  <si>
    <t>Geothermal</t>
  </si>
  <si>
    <t>S3: Geo Elec + Geo Steam</t>
  </si>
  <si>
    <t>S4: Opt Grid + Boiler</t>
  </si>
  <si>
    <t>Optimized</t>
  </si>
  <si>
    <t>S5: Opt Grid + Geo Steam</t>
  </si>
  <si>
    <t>NET NEGATIVE ✓</t>
  </si>
  <si>
    <t>S6: Opt Geo + Geo Steam</t>
  </si>
  <si>
    <t>Net Efficiency (%)</t>
  </si>
  <si>
    <t>S1</t>
  </si>
  <si>
    <t>S2</t>
  </si>
  <si>
    <t>S3</t>
  </si>
  <si>
    <t>S4</t>
  </si>
  <si>
    <t>S5</t>
  </si>
  <si>
    <t>S6</t>
  </si>
  <si>
    <t>KEY FINDINGS</t>
  </si>
  <si>
    <t xml:space="preserve">  1. Only S5 and S6 achieve net-negative carbon removal (total GWP &lt; 1.0 kgCO₂eq/kgCO₂ captured).</t>
  </si>
  <si>
    <t xml:space="preserve">  2. Switching from electric boiler to geothermal steam reduces emissions by 47–48%.</t>
  </si>
  <si>
    <t xml:space="preserve">  3. Process optimization (reduced electricity and steam demand) cuts emissions by a further 56–66%.</t>
  </si>
  <si>
    <t xml:space="preserve">  4. Best scenario (S6) achieves 0.652 kgCO₂eq/kgCO₂ — meaning 35% net removal efficiency.</t>
  </si>
  <si>
    <t xml:space="preserve">  5. Steam supply is the dominant emission source (42–70% of total depending on scenario).</t>
  </si>
  <si>
    <t>FIRST-TIER CONTRIBUTION BREAKDOWN</t>
  </si>
  <si>
    <t>What drives emissions in each scenario? | Units: kgCO₂eq per kgCO₂ captured</t>
  </si>
  <si>
    <t>ABSOLUTE CONTRIBUTIONS (kgCO₂eq / kgCO₂)</t>
  </si>
  <si>
    <t>Component</t>
  </si>
  <si>
    <t>Steam Supply</t>
  </si>
  <si>
    <t>Electricity</t>
  </si>
  <si>
    <t>Facility Embodied</t>
  </si>
  <si>
    <t>Methanol</t>
  </si>
  <si>
    <t>PEI Sorbent</t>
  </si>
  <si>
    <t>TOTAL</t>
  </si>
  <si>
    <t>RELATIVE SHARE (%)</t>
  </si>
  <si>
    <t>S6 Component</t>
  </si>
  <si>
    <t>kgCO₂eq/kgCO₂</t>
  </si>
  <si>
    <t>PEI</t>
  </si>
  <si>
    <t>HOW TO READ THIS</t>
  </si>
  <si>
    <t xml:space="preserve">  • Steam Supply = emissions from generating 29 kg steam per kgCO₂ (electric boiler or geothermal well).</t>
  </si>
  <si>
    <t xml:space="preserve">  • Electricity = emissions from 30 kWh/kgCO₂ electrical demand (Kenya grid or geothermal).</t>
  </si>
  <si>
    <t xml:space="preserve">  • Facility Embodied = amortized construction emissions (steel, containers, equipment) over 10yr/1000t lifetime.</t>
  </si>
  <si>
    <t xml:space="preserve">  • Methanol = upstream emissions from producing methanol used as wash solvent (82.71 kg/batch).</t>
  </si>
  <si>
    <t xml:space="preserve">  • PEI Sorbent = upstream emissions from manufacturing PEI reload material (22.29 kg every 1.5 yr).</t>
  </si>
  <si>
    <t xml:space="preserve">  • Key insight: when fossil energy is removed, embodied + consumables become the dominant contributors.</t>
  </si>
  <si>
    <t>PROCESS FLOW SANKEY DIAGRAMS (from Activity Browser)</t>
  </si>
  <si>
    <t>These diagrams show the contribution of each upstream process to the total GWP. Line thickness and percentage labels indicate relative contribution. Generated in Activity Browser.</t>
  </si>
  <si>
    <t>S1: Grid Elec + Boiler Steam</t>
  </si>
  <si>
    <t>S2: Grid Elec + Geothermal Steam</t>
  </si>
  <si>
    <t>S3: Geothermal Elec + Geothermal Steam</t>
  </si>
  <si>
    <t>S4: Optimized Grid + Boiler</t>
  </si>
  <si>
    <t>S5: Optimized Grid + Geothermal Steam</t>
  </si>
  <si>
    <t>S6: Optimized Geo + Geo Steam</t>
  </si>
  <si>
    <t>MONTE CARLO UNCERTAINTY ANALYSIS</t>
  </si>
  <si>
    <t>30 iterations per scenario | Propagates ecoinvent parameter distributions | IPCC 2021 GWP100</t>
  </si>
  <si>
    <t>WHAT THIS SHOWS: Each scenario was run 30 times with randomly sampled parameter values from ecoinvent uncertainty distributions.</t>
  </si>
  <si>
    <t>WHY IT MATTERS: The deterministic result is a single "best estimate." Monte Carlo shows the range of plausible outcomes and your confidence in net-negative claims.</t>
  </si>
  <si>
    <t>HOW TO READ: If most runs fall below 1.0, you can claim net-negative with high confidence. Wide spread = sensitive to background data assumptions.</t>
  </si>
  <si>
    <t>SUMMARY STATISTICS</t>
  </si>
  <si>
    <t>Deterministic
(kgCO₂eq/kgCO₂)</t>
  </si>
  <si>
    <t>MC Mean</t>
  </si>
  <si>
    <t>MC Std Dev</t>
  </si>
  <si>
    <t>MC Min</t>
  </si>
  <si>
    <t>MC Max</t>
  </si>
  <si>
    <t>% Runs &lt; 1.0
(Net Negative)</t>
  </si>
  <si>
    <t>Run #</t>
  </si>
  <si>
    <t>ACTIVITY BROWSER HISTOGRAMS (original outputs):</t>
  </si>
  <si>
    <t>S1 Histogram</t>
  </si>
  <si>
    <t>S3 Histogram</t>
  </si>
  <si>
    <t>S5 Histogram</t>
  </si>
  <si>
    <t>S6 Histogram</t>
  </si>
  <si>
    <t>INTERPRETATION</t>
  </si>
  <si>
    <t>CARBON CREDIT ISSUANCE MODEL</t>
  </si>
  <si>
    <t>ASSUMPTIONS (S6)</t>
  </si>
  <si>
    <t>Annual gross capture</t>
  </si>
  <si>
    <t>100 tCO₂/yr</t>
  </si>
  <si>
    <t>Annual operational emissions</t>
  </si>
  <si>
    <t>43.5 tCO₂eq/yr</t>
  </si>
  <si>
    <t>Annual net removal (before embodied)</t>
  </si>
  <si>
    <t>56.5 tCO₂/yr</t>
  </si>
  <si>
    <t>221.79 tCO₂eq</t>
  </si>
  <si>
    <t>Embodied payback period</t>
  </si>
  <si>
    <t>3.93 years</t>
  </si>
  <si>
    <t>YEAR-BY-YEAR COMPARISON (tCO₂)</t>
  </si>
  <si>
    <t>Method / Year</t>
  </si>
  <si>
    <t>Yr 0
(Build)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</si>
  <si>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</si>
  <si>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</si>
  <si>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</si>
  <si>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</si>
  <si>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</si>
  <si>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</si>
  <si>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</si>
  <si>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</si>
  <si>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</si>
  <si>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</si>
  <si>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A: AMORTIZE credits/yr</t>
  </si>
  <si>
    <t>A: Cumulative credits</t>
  </si>
  <si>
    <t>B: PAYBACK FIRST credits/yr</t>
  </si>
  <si>
    <t>B: Cumulative credits</t>
  </si>
  <si>
    <t>METHOD EXPLANATIONS</t>
  </si>
  <si>
    <t>A: AMORTIZE (Climeworks method)</t>
  </si>
  <si>
    <t>Spread 221.79 tCO₂eq evenly over 10 years (22.18 t/yr deduction). Issue credits from year 1. Simple and immediate revenue, BUT: Calyx Global downgraded Climeworks to Tier 3 (lowest) partly because of this approach. Risk: if plant shuts down early, issued credits exceed actual net removal.</t>
  </si>
  <si>
    <t>B: PAYBACK FIRST (Calyx/Meta recommended)</t>
  </si>
  <si>
    <t>Issue zero credits until cumulative net removal equals embodied debt (221.79 t). First credits in year 4. Zero revenue for ~4 years, BUT: guarantees atmosphere has genuinely benefited at every point. Highest market credibility. Recommended for new projects.</t>
  </si>
  <si>
    <t>BENCHMARKING — CARBON NEST vs CLIMEWORKS ORCA</t>
  </si>
  <si>
    <t>Metric</t>
  </si>
  <si>
    <t>Carbon Nest
Best (S6)</t>
  </si>
  <si>
    <t>Carbon Nest
Mid (S5)</t>
  </si>
  <si>
    <t>Climeworks Orca
Actual (2023)</t>
  </si>
  <si>
    <t>Climeworks Orca
Design Target</t>
  </si>
  <si>
    <t>Total grey emissions (kgCO₂eq/kgCO₂)</t>
  </si>
  <si>
    <t>0.20 – 0.25</t>
  </si>
  <si>
    <t>&lt; 0.10</t>
  </si>
  <si>
    <t>Net removal efficiency</t>
  </si>
  <si>
    <t>75 – 80%</t>
  </si>
  <si>
    <t>&gt; 90%</t>
  </si>
  <si>
    <t>Embodied emissions (kgCO₂eq/kgCO₂)</t>
  </si>
  <si>
    <t>~0.015</t>
  </si>
  <si>
    <t>&lt; 0.015</t>
  </si>
  <si>
    <t>Embodied as % of total</t>
  </si>
  <si>
    <t>~6 – 8%</t>
  </si>
  <si>
    <t>&lt; 10%</t>
  </si>
  <si>
    <t>Annual capture capacity (tCO₂/yr)</t>
  </si>
  <si>
    <t>4,000 (design)</t>
  </si>
  <si>
    <t>4,000+</t>
  </si>
  <si>
    <t>Energy source</t>
  </si>
  <si>
    <t>Grid + Geothermal</t>
  </si>
  <si>
    <t>Geothermal (Iceland)</t>
  </si>
  <si>
    <t>Low-carbon required</t>
  </si>
  <si>
    <t>Amortized over 12 yr</t>
  </si>
  <si>
    <t>Upfront deduction</t>
  </si>
  <si>
    <t>Calyx Global rating risk</t>
  </si>
  <si>
    <t>Tier 3 (lowest)</t>
  </si>
  <si>
    <t>Target: Tier 1</t>
  </si>
  <si>
    <t>BeZero Carbon rating</t>
  </si>
  <si>
    <t>N/A</t>
  </si>
  <si>
    <t>AAA (highest)</t>
  </si>
  <si>
    <t>KEY GAPS TO CLOSE</t>
  </si>
  <si>
    <t>• README — You are here. Start here.
• Methodology — System boundary, database, impact method, key assumptions.
• Input Parameters — All model inputs with units, sources, and categories.
• Executive Summary — Headline results, scenario comparison, key findings.
• Contribution Breakdown — What drives emissions in each scenario.
• Sankey Diagrams — Activity Browser process flow diagrams (images).
• Monte Carlo — Uncertainty analysis histograms and statistics.
• Credit Issuance — Year-by-year carbon credit model under 3 accounting methods.
• Benchmarking — Carbon Nest vs Climeworks Orca.
• Improvement Pathway — Prioritized recommendations.</t>
  </si>
  <si>
    <t>For questions about this LCA, contact the MRV Associate</t>
  </si>
  <si>
    <t>Foreground: Kenya (KE). Background: ecoinvent Rest-of-World (RoW), Global (GLO), China (CN)</t>
  </si>
  <si>
    <t>capacity *lifetime</t>
  </si>
  <si>
    <t>Threshold</t>
  </si>
  <si>
    <t>S2: Grid + Geothermal</t>
  </si>
  <si>
    <t>S4 Histogram</t>
  </si>
  <si>
    <t>S2 Histogram</t>
  </si>
  <si>
    <t xml:space="preserve">  1. S1 has extreme variance (σ=8.308) — the fossil fuel supply chain introduces massive uncertainty.</t>
  </si>
  <si>
    <t xml:space="preserve">  2. S6 is the most stable (σ=0.15) — geothermal energy has narrow uncertainty bands in ecoinvent.</t>
  </si>
  <si>
    <t xml:space="preserve">  3. MC mean for S6 (0.68) &gt; deterministic (0.65) — use MC mean for conservative carbon accounting.</t>
  </si>
  <si>
    <t xml:space="preserve">  4. The "% &lt; 1.0" column is your confidence level for net-negative claims.</t>
  </si>
  <si>
    <t xml:space="preserve">  5. LIMITATION: 30 iterations is low.</t>
  </si>
  <si>
    <t>THE PROBLEM: Your facility emits 221.79 tCO₂eq during construction before capturing anything. This "carbon debt" must be accounted for before issuing carbon removal credits. Two methods exist, each with different credibility implications.</t>
  </si>
  <si>
    <t>Amortized over 10 years</t>
  </si>
  <si>
    <t xml:space="preserve">Scenario S6 (Opt Geo+Geo, 0.652 kgCO₂eq/kgCO₂) | </t>
  </si>
  <si>
    <t xml:space="preserve">  6. Embodied emissions (0.217 kgCO₂eq/kgCO₂) are fixed.</t>
  </si>
  <si>
    <t xml:space="preserve">  1. The embodied emissions (0.217) are ~14x higher than Climeworks (~0.015). Primary driver: scale (100 t vs 4,000 t).</t>
  </si>
  <si>
    <t xml:space="preserve">  2. The net removal efficiency (35%) is roughly half of Orca actual (75-80%).</t>
  </si>
  <si>
    <t xml:space="preserve">  3. Scaling to 1,000+ t/yr is the single most impactful move to close the embodied emissions gap.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</si>
</sst>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"/>
    <numFmt numFmtId="166" formatCode="0.0&quot;%&quot;"/>
    <numFmt numFmtId="167" formatCode="0.000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1"/>
      <color rgb="FF1F4E79"/>
      <name val="Arial"/>
      <family val="2"/>
    </font>
    <font>
      <sz val="10"/>
      <name val="Arial"/>
      <family val="2"/>
    </font>
    <font>
      <i/>
      <sz val="10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9"/>
      <color rgb="FF666666"/>
      <name val="Arial"/>
      <family val="2"/>
    </font>
    <font>
      <sz val="10"/>
      <color rgb="FF0000FF"/>
      <name val="Arial"/>
      <family val="2"/>
    </font>
    <font>
      <b/>
      <sz val="10"/>
      <color rgb="FF9C0006"/>
      <name val="Arial"/>
      <family val="2"/>
    </font>
    <font>
      <b/>
      <sz val="10"/>
      <color rgb="FF006100"/>
      <name val="Arial"/>
      <family val="2"/>
    </font>
    <font>
      <b/>
      <sz val="10"/>
      <color rgb="FFED7D31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34678C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center" vertical="top"/>
    </xf>
    <xf numFmtId="0" fontId="2" fillId="0" borderId="1" xfId="0" applyFont="1" applyBorder="1"/>
    <xf numFmtId="0" fontId="3" fillId="0" borderId="0" xfId="0" applyFont="1" applyAlignment="1">
      <alignment vertical="top" wrapText="1"/>
    </xf>
    <xf numFmtId="0" fontId="5" fillId="0" borderId="1" xfId="0" applyFont="1" applyBorder="1"/>
    <xf numFmtId="0" fontId="6" fillId="4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165" fontId="3" fillId="5" borderId="2" xfId="0" applyNumberFormat="1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164" fontId="3" fillId="6" borderId="2" xfId="0" applyNumberFormat="1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8" fillId="0" borderId="0" xfId="0" applyFont="1"/>
    <xf numFmtId="0" fontId="3" fillId="0" borderId="0" xfId="0" applyFont="1"/>
    <xf numFmtId="0" fontId="7" fillId="9" borderId="2" xfId="0" applyFont="1" applyFill="1" applyBorder="1" applyAlignment="1">
      <alignment horizontal="left" vertical="center" wrapText="1"/>
    </xf>
    <xf numFmtId="164" fontId="7" fillId="9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166" fontId="3" fillId="5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167" fontId="3" fillId="5" borderId="2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9" fillId="0" borderId="0" xfId="0" applyFont="1"/>
    <xf numFmtId="0" fontId="12" fillId="0" borderId="0" xfId="0" applyFont="1"/>
    <xf numFmtId="0" fontId="3" fillId="0" borderId="2" xfId="0" applyFont="1" applyBorder="1" applyAlignment="1">
      <alignment horizontal="center" vertical="center" wrapText="1"/>
    </xf>
    <xf numFmtId="0" fontId="11" fillId="0" borderId="0" xfId="0" applyFont="1"/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49" fontId="8" fillId="5" borderId="2" xfId="0" applyNumberFormat="1" applyFont="1" applyFill="1" applyBorder="1" applyAlignment="1">
      <alignment horizontal="left" vertical="center" wrapText="1"/>
    </xf>
    <xf numFmtId="2" fontId="3" fillId="5" borderId="2" xfId="0" applyNumberFormat="1" applyFont="1" applyFill="1" applyBorder="1" applyAlignment="1">
      <alignment horizontal="center" vertical="center" wrapText="1"/>
    </xf>
    <xf numFmtId="165" fontId="8" fillId="0" borderId="0" xfId="0" applyNumberFormat="1" applyFont="1"/>
    <xf numFmtId="167" fontId="8" fillId="0" borderId="0" xfId="0" applyNumberFormat="1" applyFont="1"/>
    <xf numFmtId="9" fontId="7" fillId="5" borderId="2" xfId="1" applyFont="1" applyFill="1" applyBorder="1" applyAlignment="1">
      <alignment horizontal="center" vertical="center" wrapText="1"/>
    </xf>
    <xf numFmtId="10" fontId="3" fillId="6" borderId="2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0" fillId="0" borderId="0" xfId="0"/>
    <xf numFmtId="0" fontId="2" fillId="0" borderId="1" xfId="0" applyFont="1" applyBorder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/>
                </a:solidFill>
              </a:rPr>
              <a:t>Total GWP100 by Scenario</a:t>
            </a:r>
          </a:p>
        </c:rich>
      </c:tx>
      <c:layout>
        <c:manualLayout>
          <c:xMode val="edge"/>
          <c:yMode val="edge"/>
          <c:x val="0.3412082239720035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3F-451E-90E1-377EDAB22ACB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33F-451E-90E1-377EDAB22ACB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3F-451E-90E1-377EDAB22AC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33F-451E-90E1-377EDAB22ACB}"/>
              </c:ext>
            </c:extLst>
          </c:dPt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3F-451E-90E1-377EDAB22ACB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33F-451E-90E1-377EDAB22ACB}"/>
              </c:ext>
            </c:extLst>
          </c:dPt>
          <c:dLbls>
            <c:dLbl>
              <c:idx val="4"/>
              <c:layout>
                <c:manualLayout>
                  <c:x val="-1.0185067526415994E-16"/>
                  <c:y val="-4.62962962962962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3F-451E-90E1-377EDAB22ACB}"/>
                </c:ext>
              </c:extLst>
            </c:dLbl>
            <c:dLbl>
              <c:idx val="5"/>
              <c:layout>
                <c:manualLayout>
                  <c:x val="-2.2988505747128123E-3"/>
                  <c:y val="-3.219801410839487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3F-451E-90E1-377EDAB22A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'Executive Summary'!$A$6:$A$11</c:f>
              <c:strCache>
                <c:ptCount val="6"/>
                <c:pt idx="0">
                  <c:v>S1: Grid + Boiler</c:v>
                </c:pt>
                <c:pt idx="1">
                  <c:v>S2: Grid + Geo Steam</c:v>
                </c:pt>
                <c:pt idx="2">
                  <c:v>S3: Geo Elec + Geo Steam</c:v>
                </c:pt>
                <c:pt idx="3">
                  <c:v>S4: Opt Grid + Boiler</c:v>
                </c:pt>
                <c:pt idx="4">
                  <c:v>S5: Opt Grid + Geo Steam</c:v>
                </c:pt>
                <c:pt idx="5">
                  <c:v>S6: Opt Geo + Geo Steam</c:v>
                </c:pt>
              </c:strCache>
            </c:strRef>
          </c:cat>
          <c:val>
            <c:numRef>
              <c:f>'Executive Summary'!$B$6:$B$11</c:f>
              <c:numCache>
                <c:formatCode>0.0000</c:formatCode>
                <c:ptCount val="6"/>
                <c:pt idx="0">
                  <c:v>4.8342000000000001</c:v>
                </c:pt>
                <c:pt idx="1">
                  <c:v>2.0912000000000002</c:v>
                </c:pt>
                <c:pt idx="2">
                  <c:v>1.9382999999999999</c:v>
                </c:pt>
                <c:pt idx="3">
                  <c:v>1.2263999999999999</c:v>
                </c:pt>
                <c:pt idx="4">
                  <c:v>0.65890000000000004</c:v>
                </c:pt>
                <c:pt idx="5">
                  <c:v>0.65180000000000005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F-451E-90E1-377EDAB22AC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07742543"/>
        <c:axId val="707738703"/>
      </c:barChart>
      <c:lineChart>
        <c:grouping val="standard"/>
        <c:varyColors val="0"/>
        <c:ser>
          <c:idx val="1"/>
          <c:order val="1"/>
          <c:tx>
            <c:v>Net negative threshold</c:v>
          </c:tx>
          <c:spPr>
            <a:ln w="28575" cap="rnd">
              <a:solidFill>
                <a:schemeClr val="tx2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'Executive Summary'!$C$6:$C$11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F-451E-90E1-377EDAB22A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07742543"/>
        <c:axId val="707738703"/>
      </c:lineChart>
      <c:catAx>
        <c:axId val="707742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738703"/>
        <c:crosses val="autoZero"/>
        <c:auto val="1"/>
        <c:lblAlgn val="ctr"/>
        <c:lblOffset val="100"/>
        <c:noMultiLvlLbl val="0"/>
      </c:catAx>
      <c:valAx>
        <c:axId val="707738703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/>
                    </a:solidFill>
                  </a:rPr>
                  <a:t>kgCO2eq / kgCO2 captured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74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ayout>
        <c:manualLayout>
          <c:xMode val="edge"/>
          <c:yMode val="edge"/>
          <c:x val="0.66954891845415876"/>
          <c:y val="0.11542577306346755"/>
          <c:w val="0.31837342745949854"/>
          <c:h val="6.5693880384868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solidFill>
                  <a:sysClr val="windowText" lastClr="000000"/>
                </a:solidFill>
              </a:rPr>
              <a:t>Net Carbon Removal Efficiency By Scenario</a:t>
            </a:r>
          </a:p>
        </c:rich>
      </c:tx>
      <c:layout>
        <c:manualLayout>
          <c:xMode val="edge"/>
          <c:yMode val="edge"/>
          <c:x val="0.13830555555555554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'Executive Summary'!$A$33:$A$38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'Executive Summary'!$B$33:$B$38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34.11</c:v>
                </c:pt>
                <c:pt idx="5">
                  <c:v>34.819999999999993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5F-4B7A-85EF-56381FEFED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98362751"/>
        <c:axId val="298365151"/>
      </c:barChart>
      <c:catAx>
        <c:axId val="298362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65151"/>
        <c:crosses val="autoZero"/>
        <c:auto val="1"/>
        <c:lblAlgn val="ctr"/>
        <c:lblOffset val="100"/>
        <c:noMultiLvlLbl val="0"/>
      </c:catAx>
      <c:valAx>
        <c:axId val="2983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 b="1">
                    <a:solidFill>
                      <a:sysClr val="windowText" lastClr="000000"/>
                    </a:solidFill>
                  </a:rPr>
                  <a:t>Net</a:t>
                </a:r>
                <a:r>
                  <a:rPr lang="en-US" b="1" baseline="0">
                    <a:solidFill>
                      <a:sysClr val="windowText" lastClr="000000"/>
                    </a:solidFill>
                  </a:rPr>
                  <a:t> Removal Efficiency</a:t>
                </a:r>
                <a:endParaRPr lang="en-US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62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GWP100 Breakdown by Component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Steam Supply</c:v>
          </c:tx>
          <c:spPr>
            <a:solidFill>
              <a:srgbClr val="C00000"/>
            </a:solidFill>
            <a:ln>
              <a:prstDash val="solid"/>
            </a:ln>
          </c:spPr>
          <c:invertIfNegative val="1"/>
          <c:cat>
            <c:strRef>
              <c:f>'Contribution Breakdown'!$B$5:$G$5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'Contribution Breakdown'!$B$6:$G$6</c:f>
              <c:numCache>
                <c:formatCode>0.0000</c:formatCode>
                <c:ptCount val="6"/>
                <c:pt idx="0">
                  <c:v>4.0532000000000004</c:v>
                </c:pt>
                <c:pt idx="1">
                  <c:v>1.3101</c:v>
                </c:pt>
                <c:pt idx="2">
                  <c:v>1.3101</c:v>
                </c:pt>
                <c:pt idx="3">
                  <c:v>0.83860000000000001</c:v>
                </c:pt>
                <c:pt idx="4">
                  <c:v>0.27110000000000001</c:v>
                </c:pt>
                <c:pt idx="5">
                  <c:v>0.27110000000000001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3CD-46B1-BF35-9C7F82295D40}"/>
            </c:ext>
          </c:extLst>
        </c:ser>
        <c:ser>
          <c:idx val="1"/>
          <c:order val="1"/>
          <c:tx>
            <c:v>Electricity</c:v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cat>
            <c:strRef>
              <c:f>'Contribution Breakdown'!$B$5:$G$5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'Contribution Breakdown'!$B$7:$G$7</c:f>
              <c:numCache>
                <c:formatCode>0.0000</c:formatCode>
                <c:ptCount val="6"/>
                <c:pt idx="0">
                  <c:v>0.41216000000000003</c:v>
                </c:pt>
                <c:pt idx="1">
                  <c:v>0.41220000000000001</c:v>
                </c:pt>
                <c:pt idx="2">
                  <c:v>0.25929999999999997</c:v>
                </c:pt>
                <c:pt idx="3">
                  <c:v>1.8894999999999999E-2</c:v>
                </c:pt>
                <c:pt idx="4">
                  <c:v>1.8894999999999999E-2</c:v>
                </c:pt>
                <c:pt idx="5">
                  <c:v>1.1886000000000001E-2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3CD-46B1-BF35-9C7F82295D40}"/>
            </c:ext>
          </c:extLst>
        </c:ser>
        <c:ser>
          <c:idx val="2"/>
          <c:order val="2"/>
          <c:tx>
            <c:v>Facility Embodied</c:v>
          </c:tx>
          <c:spPr>
            <a:solidFill>
              <a:srgbClr val="ED7D31"/>
            </a:solidFill>
            <a:ln>
              <a:prstDash val="solid"/>
            </a:ln>
          </c:spPr>
          <c:invertIfNegative val="1"/>
          <c:cat>
            <c:strRef>
              <c:f>'Contribution Breakdown'!$B$5:$G$5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'Contribution Breakdown'!$B$8:$G$8</c:f>
              <c:numCache>
                <c:formatCode>0.0000</c:formatCode>
                <c:ptCount val="6"/>
                <c:pt idx="0">
                  <c:v>0.2167</c:v>
                </c:pt>
                <c:pt idx="1">
                  <c:v>0.2167</c:v>
                </c:pt>
                <c:pt idx="2">
                  <c:v>0.2167</c:v>
                </c:pt>
                <c:pt idx="3">
                  <c:v>0.2167</c:v>
                </c:pt>
                <c:pt idx="4">
                  <c:v>0.2167</c:v>
                </c:pt>
                <c:pt idx="5">
                  <c:v>0.2167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3CD-46B1-BF35-9C7F82295D40}"/>
            </c:ext>
          </c:extLst>
        </c:ser>
        <c:ser>
          <c:idx val="3"/>
          <c:order val="3"/>
          <c:tx>
            <c:v>Methanol</c:v>
          </c:tx>
          <c:spPr>
            <a:solidFill>
              <a:srgbClr val="7030A0"/>
            </a:solidFill>
            <a:ln>
              <a:prstDash val="solid"/>
            </a:ln>
          </c:spPr>
          <c:invertIfNegative val="1"/>
          <c:cat>
            <c:strRef>
              <c:f>'Contribution Breakdown'!$B$5:$G$5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'Contribution Breakdown'!$B$9:$G$9</c:f>
              <c:numCache>
                <c:formatCode>0.0000</c:formatCode>
                <c:ptCount val="6"/>
                <c:pt idx="0">
                  <c:v>8.3400000000000002E-2</c:v>
                </c:pt>
                <c:pt idx="1">
                  <c:v>8.3400000000000002E-2</c:v>
                </c:pt>
                <c:pt idx="2">
                  <c:v>8.3400000000000002E-2</c:v>
                </c:pt>
                <c:pt idx="3">
                  <c:v>8.3400000000000002E-2</c:v>
                </c:pt>
                <c:pt idx="4">
                  <c:v>8.3400000000000002E-2</c:v>
                </c:pt>
                <c:pt idx="5">
                  <c:v>8.3400000000000002E-2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3CD-46B1-BF35-9C7F82295D40}"/>
            </c:ext>
          </c:extLst>
        </c:ser>
        <c:ser>
          <c:idx val="4"/>
          <c:order val="4"/>
          <c:tx>
            <c:v>PEI Sorbent</c:v>
          </c:tx>
          <c:spPr>
            <a:solidFill>
              <a:srgbClr val="FFC000"/>
            </a:solidFill>
            <a:ln>
              <a:prstDash val="solid"/>
            </a:ln>
          </c:spPr>
          <c:invertIfNegative val="1"/>
          <c:cat>
            <c:strRef>
              <c:f>'Contribution Breakdown'!$B$5:$G$5</c:f>
              <c:strCache>
                <c:ptCount val="6"/>
                <c:pt idx="0">
                  <c:v>S1</c:v>
                </c:pt>
                <c:pt idx="1">
                  <c:v>S2</c:v>
                </c:pt>
                <c:pt idx="2">
                  <c:v>S3</c:v>
                </c:pt>
                <c:pt idx="3">
                  <c:v>S4</c:v>
                </c:pt>
                <c:pt idx="4">
                  <c:v>S5</c:v>
                </c:pt>
                <c:pt idx="5">
                  <c:v>S6</c:v>
                </c:pt>
              </c:strCache>
            </c:strRef>
          </c:cat>
          <c:val>
            <c:numRef>
              <c:f>'Contribution Breakdown'!$B$10:$G$10</c:f>
              <c:numCache>
                <c:formatCode>0.0000</c:formatCode>
                <c:ptCount val="6"/>
                <c:pt idx="0">
                  <c:v>6.88E-2</c:v>
                </c:pt>
                <c:pt idx="1">
                  <c:v>6.88E-2</c:v>
                </c:pt>
                <c:pt idx="2">
                  <c:v>6.88E-2</c:v>
                </c:pt>
                <c:pt idx="3">
                  <c:v>6.88E-2</c:v>
                </c:pt>
                <c:pt idx="4">
                  <c:v>6.88E-2</c:v>
                </c:pt>
                <c:pt idx="5">
                  <c:v>6.88E-2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93CD-46B1-BF35-9C7F82295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kgCO₂eq / kgCO₂</a:t>
                </a:r>
              </a:p>
            </c:rich>
          </c:tx>
          <c:overlay val="1"/>
        </c:title>
        <c:numFmt formatCode="0.0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S6 (Best Scenario) — Contribution Share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'Contribution Breakdown'!$B$42</c:f>
              <c:strCache>
                <c:ptCount val="1"/>
                <c:pt idx="0">
                  <c:v>kgCO₂eq/kgCO₂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C00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A5-43FB-86D2-AD760A33474F}"/>
              </c:ext>
            </c:extLst>
          </c:dPt>
          <c:dPt>
            <c:idx val="1"/>
            <c:bubble3D val="0"/>
            <c:spPr>
              <a:solidFill>
                <a:srgbClr val="2E75B6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A5-43FB-86D2-AD760A33474F}"/>
              </c:ext>
            </c:extLst>
          </c:dPt>
          <c:dPt>
            <c:idx val="2"/>
            <c:bubble3D val="0"/>
            <c:spPr>
              <a:solidFill>
                <a:srgbClr val="ED7D31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0A5-43FB-86D2-AD760A33474F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0A5-43FB-86D2-AD760A33474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0A5-43FB-86D2-AD760A33474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'Contribution Breakdown'!$A$43:$A$47</c:f>
              <c:strCache>
                <c:ptCount val="5"/>
                <c:pt idx="0">
                  <c:v>Steam Supply</c:v>
                </c:pt>
                <c:pt idx="1">
                  <c:v>Electricity</c:v>
                </c:pt>
                <c:pt idx="2">
                  <c:v>Embodied</c:v>
                </c:pt>
                <c:pt idx="3">
                  <c:v>Methanol</c:v>
                </c:pt>
                <c:pt idx="4">
                  <c:v>PEI</c:v>
                </c:pt>
              </c:strCache>
            </c:strRef>
          </c:cat>
          <c:val>
            <c:numRef>
              <c:f>'Contribution Breakdown'!$B$43:$B$47</c:f>
              <c:numCache>
                <c:formatCode>General</c:formatCode>
                <c:ptCount val="5"/>
                <c:pt idx="0">
                  <c:v>0.27110000000000001</c:v>
                </c:pt>
                <c:pt idx="1">
                  <c:v>1.1900000000000001E-2</c:v>
                </c:pt>
                <c:pt idx="2">
                  <c:v>0.2167</c:v>
                </c:pt>
                <c:pt idx="3">
                  <c:v>8.3400000000000002E-2</c:v>
                </c:pt>
                <c:pt idx="4">
                  <c:v>6.88E-2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A5-43FB-86D2-AD760A334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Monte Carlo Runs — All Scenarios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1.4925213675213675E-2"/>
          <c:y val="0"/>
          <c:w val="0.97014957264957269"/>
          <c:h val="0.94456349206349211"/>
        </c:manualLayout>
      </c:layout>
      <c:lineChart>
        <c:grouping val="standard"/>
        <c:varyColors val="1"/>
        <c:ser>
          <c:idx val="0"/>
          <c:order val="0"/>
          <c:tx>
            <c:strRef>
              <c:f>'Monte Carlo Uncertainty'!$B$18</c:f>
              <c:strCache>
                <c:ptCount val="1"/>
                <c:pt idx="0">
                  <c:v>S1</c:v>
                </c:pt>
              </c:strCache>
            </c:strRef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'Monte Carlo Uncertainty'!$A$19:$A$48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'Monte Carlo Uncertainty'!$B$19:$B$48</c:f>
              <c:numCache>
                <c:formatCode>0.000</c:formatCode>
                <c:ptCount val="30"/>
                <c:pt idx="0">
                  <c:v>-0.161877155616971</c:v>
                </c:pt>
                <c:pt idx="1">
                  <c:v>0.41764814921443277</c:v>
                </c:pt>
                <c:pt idx="2">
                  <c:v>15.958725318767931</c:v>
                </c:pt>
                <c:pt idx="3">
                  <c:v>15.721709091388989</c:v>
                </c:pt>
                <c:pt idx="4">
                  <c:v>-13.630661868844189</c:v>
                </c:pt>
                <c:pt idx="5">
                  <c:v>-0.61318501542625481</c:v>
                </c:pt>
                <c:pt idx="6">
                  <c:v>3.6259059105888358</c:v>
                </c:pt>
                <c:pt idx="7">
                  <c:v>5.2580856767432174</c:v>
                </c:pt>
                <c:pt idx="8">
                  <c:v>6.7953099587016972</c:v>
                </c:pt>
                <c:pt idx="9">
                  <c:v>8.1961423349653124</c:v>
                </c:pt>
                <c:pt idx="10">
                  <c:v>16.029419624909291</c:v>
                </c:pt>
                <c:pt idx="11">
                  <c:v>-2.9093084023655971</c:v>
                </c:pt>
                <c:pt idx="12">
                  <c:v>6.8265737757629563E-2</c:v>
                </c:pt>
                <c:pt idx="13">
                  <c:v>4.337975173062933</c:v>
                </c:pt>
                <c:pt idx="14">
                  <c:v>5.4394940787469963</c:v>
                </c:pt>
                <c:pt idx="15">
                  <c:v>15.06577530827791</c:v>
                </c:pt>
                <c:pt idx="16">
                  <c:v>5.8823601811985817</c:v>
                </c:pt>
                <c:pt idx="17">
                  <c:v>4.3034073358107658</c:v>
                </c:pt>
                <c:pt idx="18">
                  <c:v>-7.5063777400656884</c:v>
                </c:pt>
                <c:pt idx="19">
                  <c:v>4.3393645513314976</c:v>
                </c:pt>
                <c:pt idx="20">
                  <c:v>6.3368887403049277</c:v>
                </c:pt>
                <c:pt idx="21">
                  <c:v>4.1457177860797889E-2</c:v>
                </c:pt>
                <c:pt idx="22">
                  <c:v>3.8273785381309029</c:v>
                </c:pt>
                <c:pt idx="23">
                  <c:v>0.17109595292760951</c:v>
                </c:pt>
                <c:pt idx="24">
                  <c:v>18.814706069741149</c:v>
                </c:pt>
                <c:pt idx="25">
                  <c:v>5.4127184269924689</c:v>
                </c:pt>
                <c:pt idx="26">
                  <c:v>29.198491258879429</c:v>
                </c:pt>
                <c:pt idx="27">
                  <c:v>5.0265879888999461</c:v>
                </c:pt>
                <c:pt idx="28">
                  <c:v>3.7572676449237989</c:v>
                </c:pt>
                <c:pt idx="29">
                  <c:v>11.41307192485678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DE3-46B5-80B2-65AF106C4EA1}"/>
            </c:ext>
          </c:extLst>
        </c:ser>
        <c:ser>
          <c:idx val="1"/>
          <c:order val="1"/>
          <c:tx>
            <c:strRef>
              <c:f>'Monte Carlo Uncertainty'!$C$18</c:f>
              <c:strCache>
                <c:ptCount val="1"/>
                <c:pt idx="0">
                  <c:v>S2</c:v>
                </c:pt>
              </c:strCache>
            </c:strRef>
          </c:tx>
          <c:spPr>
            <a:ln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numRef>
              <c:f>'Monte Carlo Uncertainty'!$A$19:$A$48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'Monte Carlo Uncertainty'!$C$19:$C$48</c:f>
              <c:numCache>
                <c:formatCode>0.000</c:formatCode>
                <c:ptCount val="30"/>
                <c:pt idx="0">
                  <c:v>1.9746343171381531</c:v>
                </c:pt>
                <c:pt idx="1">
                  <c:v>2.2448947085011581</c:v>
                </c:pt>
                <c:pt idx="2">
                  <c:v>2.044027702251888</c:v>
                </c:pt>
                <c:pt idx="3">
                  <c:v>2.2112220138799481</c:v>
                </c:pt>
                <c:pt idx="4">
                  <c:v>2.1061159632262458</c:v>
                </c:pt>
                <c:pt idx="5">
                  <c:v>1.7929456034827469</c:v>
                </c:pt>
                <c:pt idx="6">
                  <c:v>2.1233176841016239</c:v>
                </c:pt>
                <c:pt idx="7">
                  <c:v>2.145284508728543</c:v>
                </c:pt>
                <c:pt idx="8">
                  <c:v>2.2211893548445798</c:v>
                </c:pt>
                <c:pt idx="9">
                  <c:v>2.279646943907641</c:v>
                </c:pt>
                <c:pt idx="10">
                  <c:v>2.0224084542176342</c:v>
                </c:pt>
                <c:pt idx="11">
                  <c:v>2.4417438794162858</c:v>
                </c:pt>
                <c:pt idx="12">
                  <c:v>2.5255435366544612</c:v>
                </c:pt>
                <c:pt idx="13">
                  <c:v>2.1984836127822769</c:v>
                </c:pt>
                <c:pt idx="14">
                  <c:v>2.1232296999896909</c:v>
                </c:pt>
                <c:pt idx="15">
                  <c:v>2.129889137770792</c:v>
                </c:pt>
                <c:pt idx="16">
                  <c:v>2.162773792866687</c:v>
                </c:pt>
                <c:pt idx="17">
                  <c:v>2.2463864975836141</c:v>
                </c:pt>
                <c:pt idx="18">
                  <c:v>2.0702441047803291</c:v>
                </c:pt>
                <c:pt idx="19">
                  <c:v>2.068587562053803</c:v>
                </c:pt>
                <c:pt idx="20">
                  <c:v>1.7469192660808921</c:v>
                </c:pt>
                <c:pt idx="21">
                  <c:v>1.8463255265535199</c:v>
                </c:pt>
                <c:pt idx="22">
                  <c:v>2.1487138493016831</c:v>
                </c:pt>
                <c:pt idx="23">
                  <c:v>2.3263751416960119</c:v>
                </c:pt>
                <c:pt idx="24">
                  <c:v>2.321880778413028</c:v>
                </c:pt>
                <c:pt idx="25">
                  <c:v>2.1999539068431599</c:v>
                </c:pt>
                <c:pt idx="26">
                  <c:v>2.317656365771172</c:v>
                </c:pt>
                <c:pt idx="27">
                  <c:v>1.904227022750443</c:v>
                </c:pt>
                <c:pt idx="28">
                  <c:v>2.1333872677528292</c:v>
                </c:pt>
                <c:pt idx="29">
                  <c:v>1.825960485802161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DE3-46B5-80B2-65AF106C4EA1}"/>
            </c:ext>
          </c:extLst>
        </c:ser>
        <c:ser>
          <c:idx val="2"/>
          <c:order val="2"/>
          <c:tx>
            <c:strRef>
              <c:f>'Monte Carlo Uncertainty'!$D$18</c:f>
              <c:strCache>
                <c:ptCount val="1"/>
                <c:pt idx="0">
                  <c:v>S3</c:v>
                </c:pt>
              </c:strCache>
            </c:strRef>
          </c:tx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cat>
            <c:numRef>
              <c:f>'Monte Carlo Uncertainty'!$A$19:$A$48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'Monte Carlo Uncertainty'!$D$19:$D$48</c:f>
              <c:numCache>
                <c:formatCode>0.000</c:formatCode>
                <c:ptCount val="30"/>
                <c:pt idx="0">
                  <c:v>2.4849147811203678</c:v>
                </c:pt>
                <c:pt idx="1">
                  <c:v>2.125555540992476</c:v>
                </c:pt>
                <c:pt idx="2">
                  <c:v>2.414164944591128</c:v>
                </c:pt>
                <c:pt idx="3">
                  <c:v>2.7915020177618759</c:v>
                </c:pt>
                <c:pt idx="4">
                  <c:v>1.92698944836146</c:v>
                </c:pt>
                <c:pt idx="5">
                  <c:v>2.6531382351751969</c:v>
                </c:pt>
                <c:pt idx="6">
                  <c:v>1.217210955563085</c:v>
                </c:pt>
                <c:pt idx="7">
                  <c:v>1.7109239260571549</c:v>
                </c:pt>
                <c:pt idx="8">
                  <c:v>1.6665636997571409</c:v>
                </c:pt>
                <c:pt idx="9">
                  <c:v>1.925271050061073</c:v>
                </c:pt>
                <c:pt idx="10">
                  <c:v>0.85012113092561703</c:v>
                </c:pt>
                <c:pt idx="11">
                  <c:v>2.0580191855139569</c:v>
                </c:pt>
                <c:pt idx="12">
                  <c:v>2.0144185957312422</c:v>
                </c:pt>
                <c:pt idx="13">
                  <c:v>2.1746902362183982</c:v>
                </c:pt>
                <c:pt idx="14">
                  <c:v>2.044522941248224</c:v>
                </c:pt>
                <c:pt idx="15">
                  <c:v>1.795442537450133</c:v>
                </c:pt>
                <c:pt idx="16">
                  <c:v>1.6819973371185379</c:v>
                </c:pt>
                <c:pt idx="17">
                  <c:v>2.1575270718238708</c:v>
                </c:pt>
                <c:pt idx="18">
                  <c:v>1.2253889210229749</c:v>
                </c:pt>
                <c:pt idx="19">
                  <c:v>1.7804564678005601</c:v>
                </c:pt>
                <c:pt idx="20">
                  <c:v>2.543572459259364</c:v>
                </c:pt>
                <c:pt idx="21">
                  <c:v>9.1513841015425381</c:v>
                </c:pt>
                <c:pt idx="22">
                  <c:v>1.805074805641989</c:v>
                </c:pt>
                <c:pt idx="23">
                  <c:v>1.7825434656633801</c:v>
                </c:pt>
                <c:pt idx="24">
                  <c:v>3.1870547521245549</c:v>
                </c:pt>
                <c:pt idx="25">
                  <c:v>1.649890827752128</c:v>
                </c:pt>
                <c:pt idx="26">
                  <c:v>3.087119911041281</c:v>
                </c:pt>
                <c:pt idx="27">
                  <c:v>2.3928769859733472</c:v>
                </c:pt>
                <c:pt idx="28">
                  <c:v>1.9029531513035971</c:v>
                </c:pt>
                <c:pt idx="29">
                  <c:v>2.0480032681470548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DE3-46B5-80B2-65AF106C4EA1}"/>
            </c:ext>
          </c:extLst>
        </c:ser>
        <c:ser>
          <c:idx val="3"/>
          <c:order val="3"/>
          <c:tx>
            <c:strRef>
              <c:f>'Monte Carlo Uncertainty'!$E$18</c:f>
              <c:strCache>
                <c:ptCount val="1"/>
                <c:pt idx="0">
                  <c:v>S4</c:v>
                </c:pt>
              </c:strCache>
            </c:strRef>
          </c:tx>
          <c:spPr>
            <a:ln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numRef>
              <c:f>'Monte Carlo Uncertainty'!$A$19:$A$48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'Monte Carlo Uncertainty'!$E$19:$E$48</c:f>
              <c:numCache>
                <c:formatCode>0.000</c:formatCode>
                <c:ptCount val="30"/>
                <c:pt idx="0">
                  <c:v>1.535029706374609</c:v>
                </c:pt>
                <c:pt idx="1">
                  <c:v>-4.1541816312319013E-2</c:v>
                </c:pt>
                <c:pt idx="2">
                  <c:v>2.077959505715282</c:v>
                </c:pt>
                <c:pt idx="3">
                  <c:v>0.57070110513324712</c:v>
                </c:pt>
                <c:pt idx="4">
                  <c:v>1.995233743915817</c:v>
                </c:pt>
                <c:pt idx="5">
                  <c:v>1.5341923944671529</c:v>
                </c:pt>
                <c:pt idx="6">
                  <c:v>7.4180993577713683E-2</c:v>
                </c:pt>
                <c:pt idx="7">
                  <c:v>1.106584183274846</c:v>
                </c:pt>
                <c:pt idx="8">
                  <c:v>2.934866569968273</c:v>
                </c:pt>
                <c:pt idx="9">
                  <c:v>1.584318189432405</c:v>
                </c:pt>
                <c:pt idx="10">
                  <c:v>0.2370430597791072</c:v>
                </c:pt>
                <c:pt idx="11">
                  <c:v>2.003879147809521</c:v>
                </c:pt>
                <c:pt idx="12">
                  <c:v>2.089622621840868</c:v>
                </c:pt>
                <c:pt idx="13">
                  <c:v>1.661838260315911</c:v>
                </c:pt>
                <c:pt idx="14">
                  <c:v>2.2370884505333839</c:v>
                </c:pt>
                <c:pt idx="15">
                  <c:v>1.4281053765349521</c:v>
                </c:pt>
                <c:pt idx="16">
                  <c:v>-0.83195407978052582</c:v>
                </c:pt>
                <c:pt idx="17">
                  <c:v>0.74533410828460933</c:v>
                </c:pt>
                <c:pt idx="18">
                  <c:v>-0.23603072811890199</c:v>
                </c:pt>
                <c:pt idx="19">
                  <c:v>2.0132058010196152</c:v>
                </c:pt>
                <c:pt idx="20">
                  <c:v>0.68682761264523262</c:v>
                </c:pt>
                <c:pt idx="21">
                  <c:v>0.96800256390477801</c:v>
                </c:pt>
                <c:pt idx="22">
                  <c:v>0.53018415382222994</c:v>
                </c:pt>
                <c:pt idx="23">
                  <c:v>2.1353206443642798</c:v>
                </c:pt>
                <c:pt idx="24">
                  <c:v>4.2550088168028459</c:v>
                </c:pt>
                <c:pt idx="25">
                  <c:v>4.4262121460463151</c:v>
                </c:pt>
                <c:pt idx="26">
                  <c:v>2.0334466629416168</c:v>
                </c:pt>
                <c:pt idx="27">
                  <c:v>1.0057138115684821</c:v>
                </c:pt>
                <c:pt idx="28">
                  <c:v>-0.52619614334004083</c:v>
                </c:pt>
                <c:pt idx="29">
                  <c:v>2.3413208490552591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DE3-46B5-80B2-65AF106C4EA1}"/>
            </c:ext>
          </c:extLst>
        </c:ser>
        <c:ser>
          <c:idx val="4"/>
          <c:order val="4"/>
          <c:tx>
            <c:strRef>
              <c:f>'Monte Carlo Uncertainty'!$F$18</c:f>
              <c:strCache>
                <c:ptCount val="1"/>
                <c:pt idx="0">
                  <c:v>S5</c:v>
                </c:pt>
              </c:strCache>
            </c:strRef>
          </c:tx>
          <c:spPr>
            <a:ln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numRef>
              <c:f>'Monte Carlo Uncertainty'!$A$19:$A$48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'Monte Carlo Uncertainty'!$F$19:$F$48</c:f>
              <c:numCache>
                <c:formatCode>0.000</c:formatCode>
                <c:ptCount val="30"/>
                <c:pt idx="0">
                  <c:v>0.91284916548092476</c:v>
                </c:pt>
                <c:pt idx="1">
                  <c:v>0.68958793113443129</c:v>
                </c:pt>
                <c:pt idx="2">
                  <c:v>0.41456494914282049</c:v>
                </c:pt>
                <c:pt idx="3">
                  <c:v>0.61460202990159662</c:v>
                </c:pt>
                <c:pt idx="4">
                  <c:v>-5.6024724953293623E-2</c:v>
                </c:pt>
                <c:pt idx="5">
                  <c:v>0.62385664388875461</c:v>
                </c:pt>
                <c:pt idx="6">
                  <c:v>0.57553226007887803</c:v>
                </c:pt>
                <c:pt idx="7">
                  <c:v>0.75140043725279049</c:v>
                </c:pt>
                <c:pt idx="8">
                  <c:v>0.86570052523375041</c:v>
                </c:pt>
                <c:pt idx="9">
                  <c:v>0.87145609166475047</c:v>
                </c:pt>
                <c:pt idx="10">
                  <c:v>0.51246597398785509</c:v>
                </c:pt>
                <c:pt idx="11">
                  <c:v>0.59679627430610571</c:v>
                </c:pt>
                <c:pt idx="12">
                  <c:v>0.6317776528124075</c:v>
                </c:pt>
                <c:pt idx="13">
                  <c:v>0.28372515007969301</c:v>
                </c:pt>
                <c:pt idx="14">
                  <c:v>1.024718066978453</c:v>
                </c:pt>
                <c:pt idx="15">
                  <c:v>0.51635282836374208</c:v>
                </c:pt>
                <c:pt idx="16">
                  <c:v>0.80517374444999057</c:v>
                </c:pt>
                <c:pt idx="17">
                  <c:v>0.77968105857026104</c:v>
                </c:pt>
                <c:pt idx="18">
                  <c:v>0.5897802728100946</c:v>
                </c:pt>
                <c:pt idx="19">
                  <c:v>0.74220372012984692</c:v>
                </c:pt>
                <c:pt idx="20">
                  <c:v>0.59898601981086108</c:v>
                </c:pt>
                <c:pt idx="21">
                  <c:v>0.61169589923595369</c:v>
                </c:pt>
                <c:pt idx="22">
                  <c:v>0.73136773319146198</c:v>
                </c:pt>
                <c:pt idx="23">
                  <c:v>0.46634710177977062</c:v>
                </c:pt>
                <c:pt idx="24">
                  <c:v>0.80767738679196954</c:v>
                </c:pt>
                <c:pt idx="25">
                  <c:v>1.3383703939493741</c:v>
                </c:pt>
                <c:pt idx="26">
                  <c:v>0.63907625560473358</c:v>
                </c:pt>
                <c:pt idx="27">
                  <c:v>0.84931601363634801</c:v>
                </c:pt>
                <c:pt idx="28">
                  <c:v>0.5327316635380468</c:v>
                </c:pt>
                <c:pt idx="29">
                  <c:v>0.63256136194802337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DE3-46B5-80B2-65AF106C4EA1}"/>
            </c:ext>
          </c:extLst>
        </c:ser>
        <c:ser>
          <c:idx val="5"/>
          <c:order val="5"/>
          <c:tx>
            <c:strRef>
              <c:f>'Monte Carlo Uncertainty'!$G$18</c:f>
              <c:strCache>
                <c:ptCount val="1"/>
                <c:pt idx="0">
                  <c:v>S6</c:v>
                </c:pt>
              </c:strCache>
            </c:strRef>
          </c:tx>
          <c:marker>
            <c:symbol val="none"/>
          </c:marker>
          <c:cat>
            <c:numRef>
              <c:f>'Monte Carlo Uncertainty'!$A$19:$A$48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'Monte Carlo Uncertainty'!$G$19:$G$48</c:f>
              <c:numCache>
                <c:formatCode>0.000</c:formatCode>
                <c:ptCount val="30"/>
                <c:pt idx="0">
                  <c:v>0.82932604113331287</c:v>
                </c:pt>
                <c:pt idx="1">
                  <c:v>0.96058297549142035</c:v>
                </c:pt>
                <c:pt idx="2">
                  <c:v>0.72582377873651283</c:v>
                </c:pt>
                <c:pt idx="3">
                  <c:v>0.52749108538608536</c:v>
                </c:pt>
                <c:pt idx="4">
                  <c:v>0.54501457828074851</c:v>
                </c:pt>
                <c:pt idx="5">
                  <c:v>0.71480969341972855</c:v>
                </c:pt>
                <c:pt idx="6">
                  <c:v>0.8118323401551758</c:v>
                </c:pt>
                <c:pt idx="7">
                  <c:v>0.72291810606858153</c:v>
                </c:pt>
                <c:pt idx="8">
                  <c:v>0.62217802841440051</c:v>
                </c:pt>
                <c:pt idx="9">
                  <c:v>0.80384450694683585</c:v>
                </c:pt>
                <c:pt idx="10">
                  <c:v>0.44576457405944769</c:v>
                </c:pt>
                <c:pt idx="11">
                  <c:v>0.61601983667441207</c:v>
                </c:pt>
                <c:pt idx="12">
                  <c:v>0.86535759379034893</c:v>
                </c:pt>
                <c:pt idx="13">
                  <c:v>0.6937719821117192</c:v>
                </c:pt>
                <c:pt idx="14">
                  <c:v>0.68410549292553724</c:v>
                </c:pt>
                <c:pt idx="15">
                  <c:v>0.69441267374766957</c:v>
                </c:pt>
                <c:pt idx="16">
                  <c:v>0.69033009705080872</c:v>
                </c:pt>
                <c:pt idx="17">
                  <c:v>0.67461747231578406</c:v>
                </c:pt>
                <c:pt idx="18">
                  <c:v>0.661115726169901</c:v>
                </c:pt>
                <c:pt idx="19">
                  <c:v>0.84492779313669453</c:v>
                </c:pt>
                <c:pt idx="20">
                  <c:v>0.54116604416718894</c:v>
                </c:pt>
                <c:pt idx="21">
                  <c:v>0.46590881870347051</c:v>
                </c:pt>
                <c:pt idx="22">
                  <c:v>0.29124365742561598</c:v>
                </c:pt>
                <c:pt idx="23">
                  <c:v>0.76770113746259316</c:v>
                </c:pt>
                <c:pt idx="24">
                  <c:v>0.76346696886254539</c:v>
                </c:pt>
                <c:pt idx="25">
                  <c:v>0.77576771900821984</c:v>
                </c:pt>
                <c:pt idx="26">
                  <c:v>0.73288089176173687</c:v>
                </c:pt>
                <c:pt idx="27">
                  <c:v>0.51128451668155117</c:v>
                </c:pt>
                <c:pt idx="28">
                  <c:v>0.90147358995514537</c:v>
                </c:pt>
                <c:pt idx="29">
                  <c:v>0.65679013410629628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E3-46B5-80B2-65AF106C4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Iteration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kgCO₂eq / kgCO₂</a:t>
                </a:r>
              </a:p>
            </c:rich>
          </c:tx>
          <c:overlay val="1"/>
        </c:title>
        <c:numFmt formatCode="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3668311965811968"/>
          <c:y val="2.5643055555555534E-2"/>
          <c:w val="5.5175854700854697E-2"/>
          <c:h val="0.2759162698412698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Cumulative Carbon Credits Issued — 2 Approaches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A: Amortize</c:v>
          </c:tx>
          <c:spPr>
            <a:ln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'Credit Issuance'!$B$14:$L$14</c:f>
              <c:strCache>
                <c:ptCount val="11"/>
                <c:pt idx="0">
                  <c:v>Yr 0
(Build)</c:v>
                </c:pt>
                <c:pt idx="1">
                  <c:v>Yr 1</c:v>
                </c:pt>
                <c:pt idx="2">
                  <c:v>Yr 2</c:v>
                </c:pt>
                <c:pt idx="3">
                  <c:v>Yr 3</c:v>
                </c:pt>
                <c:pt idx="4">
                  <c:v>Yr 4</c:v>
                </c:pt>
                <c:pt idx="5">
                  <c:v>Yr 5</c:v>
                </c:pt>
                <c:pt idx="6">
                  <c:v>Yr 6</c:v>
                </c:pt>
                <c:pt idx="7">
                  <c:v>Yr 7</c:v>
                </c:pt>
                <c:pt idx="8">
                  <c:v>Yr 8</c:v>
                </c:pt>
                <c:pt idx="9">
                  <c:v>Yr 9</c:v>
                </c:pt>
                <c:pt idx="10">
                  <c:v>Yr 10</c:v>
                </c:pt>
              </c:strCache>
            </c:strRef>
          </c:cat>
          <c:val>
            <c:numRef>
              <c:f>'Credit Issuance'!$B$16:$L$16</c:f>
              <c:numCache>
                <c:formatCode>General</c:formatCode>
                <c:ptCount val="11"/>
                <c:pt idx="0">
                  <c:v>0</c:v>
                </c:pt>
                <c:pt idx="1">
                  <c:v>34.299999999999997</c:v>
                </c:pt>
                <c:pt idx="2">
                  <c:v>68.599999999999994</c:v>
                </c:pt>
                <c:pt idx="3">
                  <c:v>103</c:v>
                </c:pt>
                <c:pt idx="4">
                  <c:v>137.30000000000001</c:v>
                </c:pt>
                <c:pt idx="5">
                  <c:v>171.6</c:v>
                </c:pt>
                <c:pt idx="6">
                  <c:v>205.9</c:v>
                </c:pt>
                <c:pt idx="7">
                  <c:v>240.2</c:v>
                </c:pt>
                <c:pt idx="8">
                  <c:v>274.60000000000002</c:v>
                </c:pt>
                <c:pt idx="9">
                  <c:v>308.89999999999998</c:v>
                </c:pt>
                <c:pt idx="10">
                  <c:v>343.2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F9-4299-A2F5-84E25BD9F0D2}"/>
            </c:ext>
          </c:extLst>
        </c:ser>
        <c:ser>
          <c:idx val="1"/>
          <c:order val="1"/>
          <c:tx>
            <c:v>B: Payback First</c:v>
          </c:tx>
          <c:spPr>
            <a:ln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'Credit Issuance'!$B$14:$L$14</c:f>
              <c:strCache>
                <c:ptCount val="11"/>
                <c:pt idx="0">
                  <c:v>Yr 0
(Build)</c:v>
                </c:pt>
                <c:pt idx="1">
                  <c:v>Yr 1</c:v>
                </c:pt>
                <c:pt idx="2">
                  <c:v>Yr 2</c:v>
                </c:pt>
                <c:pt idx="3">
                  <c:v>Yr 3</c:v>
                </c:pt>
                <c:pt idx="4">
                  <c:v>Yr 4</c:v>
                </c:pt>
                <c:pt idx="5">
                  <c:v>Yr 5</c:v>
                </c:pt>
                <c:pt idx="6">
                  <c:v>Yr 6</c:v>
                </c:pt>
                <c:pt idx="7">
                  <c:v>Yr 7</c:v>
                </c:pt>
                <c:pt idx="8">
                  <c:v>Yr 8</c:v>
                </c:pt>
                <c:pt idx="9">
                  <c:v>Yr 9</c:v>
                </c:pt>
                <c:pt idx="10">
                  <c:v>Yr 10</c:v>
                </c:pt>
              </c:strCache>
            </c:strRef>
          </c:cat>
          <c:val>
            <c:numRef>
              <c:f>'Credit Issuance'!$B$19:$L$19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4.2</c:v>
                </c:pt>
                <c:pt idx="5">
                  <c:v>60.7</c:v>
                </c:pt>
                <c:pt idx="6">
                  <c:v>117.2</c:v>
                </c:pt>
                <c:pt idx="7">
                  <c:v>173.7</c:v>
                </c:pt>
                <c:pt idx="8">
                  <c:v>230.2</c:v>
                </c:pt>
                <c:pt idx="9">
                  <c:v>286.7</c:v>
                </c:pt>
                <c:pt idx="10">
                  <c:v>343.2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3F9-4299-A2F5-84E25BD9F0D2}"/>
            </c:ext>
          </c:extLst>
        </c:ser>
        <c:ser>
          <c:idx val="2"/>
          <c:order val="2"/>
          <c:tx>
            <c:v>C: Upfront Deduct</c:v>
          </c:tx>
          <c:spPr>
            <a:ln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strRef>
              <c:f>'Credit Issuance'!$B$14:$L$14</c:f>
              <c:strCache>
                <c:ptCount val="11"/>
                <c:pt idx="0">
                  <c:v>Yr 0
(Build)</c:v>
                </c:pt>
                <c:pt idx="1">
                  <c:v>Yr 1</c:v>
                </c:pt>
                <c:pt idx="2">
                  <c:v>Yr 2</c:v>
                </c:pt>
                <c:pt idx="3">
                  <c:v>Yr 3</c:v>
                </c:pt>
                <c:pt idx="4">
                  <c:v>Yr 4</c:v>
                </c:pt>
                <c:pt idx="5">
                  <c:v>Yr 5</c:v>
                </c:pt>
                <c:pt idx="6">
                  <c:v>Yr 6</c:v>
                </c:pt>
                <c:pt idx="7">
                  <c:v>Yr 7</c:v>
                </c:pt>
                <c:pt idx="8">
                  <c:v>Yr 8</c:v>
                </c:pt>
                <c:pt idx="9">
                  <c:v>Yr 9</c:v>
                </c:pt>
                <c:pt idx="10">
                  <c:v>Yr 10</c:v>
                </c:pt>
              </c:strCache>
            </c:strRef>
          </c:cat>
          <c:val>
            <c:numRef>
              <c:f>'Credit Issuance'!#REF!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3F9-4299-A2F5-84E25BD9F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Cumulative Credits (tCO₂)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2.png"/><Relationship Id="rId2" Type="http://schemas.openxmlformats.org/officeDocument/2006/relationships/image" Target="../media/image7.png"/><Relationship Id="rId1" Type="http://schemas.openxmlformats.org/officeDocument/2006/relationships/chart" Target="../charts/chart5.xml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1114425</xdr:colOff>
      <xdr:row>13</xdr:row>
      <xdr:rowOff>80961</xdr:rowOff>
    </xdr:from>
    <xdr:to>
      <xdr:col>4</xdr:col>
      <xdr:colOff>838200</xdr:colOff>
      <xdr:row>30</xdr:row>
      <xdr:rowOff>104774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FA5D5C-B777-3906-A760-7C34E08BD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1062036</xdr:colOff>
      <xdr:row>39</xdr:row>
      <xdr:rowOff>138112</xdr:rowOff>
    </xdr:from>
    <xdr:to>
      <xdr:col>4</xdr:col>
      <xdr:colOff>295274</xdr:colOff>
      <xdr:row>54</xdr:row>
      <xdr:rowOff>23812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FB70936-95A4-08A0-0B5B-7DAFFB907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48</xdr:row>
      <xdr:rowOff>0</xdr:rowOff>
    </xdr:from>
    <xdr:ext cx="648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6477000" cy="6858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44</xdr:row>
      <xdr:rowOff>0</xdr:rowOff>
    </xdr:from>
    <xdr:ext cx="6477000" cy="6858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84</xdr:row>
      <xdr:rowOff>0</xdr:rowOff>
    </xdr:from>
    <xdr:ext cx="6477000" cy="6858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0</xdr:rowOff>
    </xdr:from>
    <xdr:ext cx="6477000" cy="6858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164</xdr:row>
      <xdr:rowOff>0</xdr:rowOff>
    </xdr:from>
    <xdr:ext cx="6477000" cy="6858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204</xdr:row>
      <xdr:rowOff>0</xdr:rowOff>
    </xdr:from>
    <xdr:ext cx="6477000" cy="6858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552450</xdr:colOff>
      <xdr:row>19</xdr:row>
      <xdr:rowOff>38100</xdr:rowOff>
    </xdr:from>
    <xdr:ext cx="936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71</xdr:row>
      <xdr:rowOff>104550</xdr:rowOff>
    </xdr:from>
    <xdr:ext cx="5334000" cy="2457900"/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6116075"/>
          <a:ext cx="5334000" cy="2457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88</xdr:row>
      <xdr:rowOff>104550</xdr:rowOff>
    </xdr:from>
    <xdr:ext cx="5334000" cy="2457900"/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9354575"/>
          <a:ext cx="5334000" cy="2457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105</xdr:row>
      <xdr:rowOff>104550</xdr:rowOff>
    </xdr:from>
    <xdr:ext cx="5334000" cy="2457900"/>
    <xdr:pic>
      <xdr:nvPicPr>
        <xdr:cNvPr id="5" name="Imag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2593075"/>
          <a:ext cx="5334000" cy="2457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124</xdr:row>
      <xdr:rowOff>47400</xdr:rowOff>
    </xdr:from>
    <xdr:ext cx="5334000" cy="2457900"/>
    <xdr:pic>
      <xdr:nvPicPr>
        <xdr:cNvPr id="6" name="Imag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/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6155425"/>
          <a:ext cx="5334000" cy="2457900"/>
        </a:xfrm>
        <a:prstGeom prst="rect">
          <a:avLst/>
        </a:prstGeom>
      </xdr:spPr>
    </xdr:pic>
    <xdr:clientData/>
  </xdr:oneCellAnchor>
  <xdr:oneCellAnchor>
    <xdr:from>
      <xdr:col>0</xdr:col>
      <xdr:colOff>1</xdr:colOff>
      <xdr:row>141</xdr:row>
      <xdr:rowOff>0</xdr:rowOff>
    </xdr:from>
    <xdr:ext cx="5333998" cy="2457900"/>
    <xdr:pic>
      <xdr:nvPicPr>
        <xdr:cNvPr id="10" name="Image 5">
          <a:extLst>
            <a:ext uri="{FF2B5EF4-FFF2-40B4-BE49-F238E27FC236}">
              <a16:creationId xmlns:a16="http://schemas.microsoft.com/office/drawing/2014/main" id="{14252466-A40C-44FF-8E6D-77A065BAEEF6}"/>
            </a:ext>
          </a:extLst>
        </xdr:cNvPr>
        <xdr:cNvPicPr/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" y="29346525"/>
          <a:ext cx="5333998" cy="24579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54</xdr:row>
      <xdr:rowOff>104550</xdr:rowOff>
    </xdr:from>
    <xdr:ext cx="5334000" cy="2457900"/>
    <xdr:pic>
      <xdr:nvPicPr>
        <xdr:cNvPr id="12" name="Image 2">
          <a:extLst>
            <a:ext uri="{FF2B5EF4-FFF2-40B4-BE49-F238E27FC236}">
              <a16:creationId xmlns:a16="http://schemas.microsoft.com/office/drawing/2014/main" id="{AE315B3D-780C-485C-82BE-844F7730D345}"/>
            </a:ext>
          </a:extLst>
        </xdr:cNvPr>
        <xdr:cNvPicPr/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12877575"/>
          <a:ext cx="5334000" cy="24579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19</xdr:row>
      <xdr:rowOff>152400</xdr:rowOff>
    </xdr:from>
    <xdr:ext cx="9201150" cy="37814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F25"/>
  <sheetViews>
    <sheetView showGridLines="0" workbookViewId="0">
      <selection activeCell="K7" sqref="K7"/>
    </sheetView>
  </sheetViews>
  <sheetFormatPr defaultRowHeight="15" x14ac:dyDescent="0.25"/>
  <cols>
    <col min="1" max="1" width="3" customWidth="1"/>
    <col min="2" max="2" width="90" customWidth="1"/>
  </cols>
  <sheetData>
    <row r="1" spans="1:6" ht="36" customHeight="1" x14ac:dyDescent="0.25">
      <c r="A1" s="46" t="s">
        <v>0</v>
      </c>
      <c r="B1" s="46"/>
      <c r="C1" s="46"/>
      <c r="D1" s="46"/>
      <c r="E1" s="46"/>
      <c r="F1" s="46"/>
    </row>
    <row r="2" spans="1:6" x14ac:dyDescent="0.25">
      <c r="B2" s="49"/>
      <c r="C2" s="49"/>
      <c r="D2" s="49"/>
      <c r="E2" s="49"/>
      <c r="F2" s="49"/>
    </row>
    <row r="3" spans="1:6" x14ac:dyDescent="0.25">
      <c r="A3" s="1" t="s">
        <v>1</v>
      </c>
      <c r="B3" s="47" t="s">
        <v>2</v>
      </c>
      <c r="C3" s="47"/>
      <c r="D3" s="47"/>
      <c r="E3" s="47"/>
      <c r="F3" s="47"/>
    </row>
    <row r="4" spans="1:6" ht="30" customHeight="1" x14ac:dyDescent="0.25">
      <c r="B4" s="48" t="s">
        <v>3</v>
      </c>
      <c r="C4" s="48"/>
      <c r="D4" s="48"/>
      <c r="E4" s="48"/>
      <c r="F4" s="48"/>
    </row>
    <row r="6" spans="1:6" x14ac:dyDescent="0.25">
      <c r="A6" s="1" t="s">
        <v>1</v>
      </c>
      <c r="B6" s="47" t="s">
        <v>4</v>
      </c>
      <c r="C6" s="47"/>
      <c r="D6" s="47"/>
      <c r="E6" s="47"/>
      <c r="F6" s="47"/>
    </row>
    <row r="7" spans="1:6" ht="30" customHeight="1" x14ac:dyDescent="0.25">
      <c r="B7" s="48" t="s">
        <v>5</v>
      </c>
      <c r="C7" s="48"/>
      <c r="D7" s="48"/>
      <c r="E7" s="48"/>
      <c r="F7" s="48"/>
    </row>
    <row r="9" spans="1:6" x14ac:dyDescent="0.25">
      <c r="A9" s="1" t="s">
        <v>1</v>
      </c>
      <c r="B9" s="47" t="s">
        <v>6</v>
      </c>
      <c r="C9" s="47"/>
      <c r="D9" s="47"/>
      <c r="E9" s="47"/>
      <c r="F9" s="47"/>
    </row>
    <row r="10" spans="1:6" ht="30" customHeight="1" x14ac:dyDescent="0.25">
      <c r="B10" s="48" t="s">
        <v>7</v>
      </c>
      <c r="C10" s="48"/>
      <c r="D10" s="48"/>
      <c r="E10" s="48"/>
      <c r="F10" s="48"/>
    </row>
    <row r="12" spans="1:6" x14ac:dyDescent="0.25">
      <c r="A12" s="1" t="s">
        <v>1</v>
      </c>
      <c r="B12" s="47" t="s">
        <v>8</v>
      </c>
      <c r="C12" s="47"/>
      <c r="D12" s="47"/>
      <c r="E12" s="47"/>
      <c r="F12" s="47"/>
    </row>
    <row r="13" spans="1:6" ht="159.94999999999999" customHeight="1" x14ac:dyDescent="0.25">
      <c r="B13" s="48" t="s">
        <v>284</v>
      </c>
      <c r="C13" s="48"/>
      <c r="D13" s="48"/>
      <c r="E13" s="48"/>
      <c r="F13" s="48"/>
    </row>
    <row r="15" spans="1:6" x14ac:dyDescent="0.25">
      <c r="A15" s="1" t="s">
        <v>1</v>
      </c>
      <c r="B15" s="47" t="s">
        <v>9</v>
      </c>
      <c r="C15" s="47"/>
      <c r="D15" s="47"/>
      <c r="E15" s="47"/>
      <c r="F15" s="47"/>
    </row>
    <row r="16" spans="1:6" ht="30" customHeight="1" x14ac:dyDescent="0.25">
      <c r="B16" s="48" t="s">
        <v>10</v>
      </c>
      <c r="C16" s="48"/>
      <c r="D16" s="48"/>
      <c r="E16" s="48"/>
      <c r="F16" s="48"/>
    </row>
    <row r="18" spans="1:6" x14ac:dyDescent="0.25">
      <c r="A18" s="1" t="s">
        <v>1</v>
      </c>
      <c r="B18" s="47" t="s">
        <v>11</v>
      </c>
      <c r="C18" s="47"/>
      <c r="D18" s="47"/>
      <c r="E18" s="47"/>
      <c r="F18" s="47"/>
    </row>
    <row r="19" spans="1:6" ht="30" customHeight="1" x14ac:dyDescent="0.25">
      <c r="B19" s="48" t="s">
        <v>12</v>
      </c>
      <c r="C19" s="48"/>
      <c r="D19" s="48"/>
      <c r="E19" s="48"/>
      <c r="F19" s="48"/>
    </row>
    <row r="21" spans="1:6" x14ac:dyDescent="0.25">
      <c r="A21" s="1" t="s">
        <v>1</v>
      </c>
      <c r="B21" s="47" t="s">
        <v>13</v>
      </c>
      <c r="C21" s="47"/>
      <c r="D21" s="47"/>
      <c r="E21" s="47"/>
      <c r="F21" s="47"/>
    </row>
    <row r="22" spans="1:6" ht="30" customHeight="1" x14ac:dyDescent="0.25">
      <c r="B22" s="48" t="s">
        <v>14</v>
      </c>
      <c r="C22" s="48"/>
      <c r="D22" s="48"/>
      <c r="E22" s="48"/>
      <c r="F22" s="48"/>
    </row>
    <row r="24" spans="1:6" x14ac:dyDescent="0.25">
      <c r="A24" s="1" t="s">
        <v>1</v>
      </c>
      <c r="B24" s="47" t="s">
        <v>15</v>
      </c>
      <c r="C24" s="47"/>
      <c r="D24" s="47"/>
      <c r="E24" s="47"/>
      <c r="F24" s="47"/>
    </row>
    <row r="25" spans="1:6" ht="30" customHeight="1" x14ac:dyDescent="0.25">
      <c r="B25" s="48" t="s">
        <v>285</v>
      </c>
      <c r="C25" s="48"/>
      <c r="D25" s="48"/>
      <c r="E25" s="48"/>
      <c r="F25" s="48"/>
    </row>
  </sheetData>
  <mergeCells count="18">
    <mergeCell ref="A1:F1"/>
    <mergeCell ref="B2:F2"/>
    <mergeCell ref="B3:F3"/>
    <mergeCell ref="B4:F4"/>
    <mergeCell ref="B6:F6"/>
    <mergeCell ref="B7:F7"/>
    <mergeCell ref="B9:F9"/>
    <mergeCell ref="B10:F10"/>
    <mergeCell ref="B12:F12"/>
    <mergeCell ref="B21:F21"/>
    <mergeCell ref="B22:F22"/>
    <mergeCell ref="B24:F24"/>
    <mergeCell ref="B25:F25"/>
    <mergeCell ref="B13:F13"/>
    <mergeCell ref="B15:F15"/>
    <mergeCell ref="B16:F16"/>
    <mergeCell ref="B18:F18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C26"/>
  <sheetViews>
    <sheetView topLeftCell="A16" workbookViewId="0">
      <selection activeCell="C26" sqref="C26"/>
    </sheetView>
  </sheetViews>
  <sheetFormatPr defaultRowHeight="15" x14ac:dyDescent="0.25"/>
  <cols>
    <col min="1" max="1" width="3" customWidth="1"/>
    <col min="2" max="2" width="43.7109375" customWidth="1"/>
    <col min="3" max="3" width="97.5703125" customWidth="1"/>
  </cols>
  <sheetData>
    <row r="1" spans="1:3" ht="32.1" customHeight="1" x14ac:dyDescent="0.25">
      <c r="A1" s="46" t="s">
        <v>16</v>
      </c>
      <c r="B1" s="44"/>
      <c r="C1" s="44"/>
    </row>
    <row r="2" spans="1:3" x14ac:dyDescent="0.25">
      <c r="A2" s="43" t="s">
        <v>17</v>
      </c>
      <c r="B2" s="44"/>
      <c r="C2" s="44"/>
    </row>
    <row r="4" spans="1:3" ht="27.95" customHeight="1" x14ac:dyDescent="0.25">
      <c r="B4" s="4" t="s">
        <v>18</v>
      </c>
      <c r="C4" s="3" t="s">
        <v>19</v>
      </c>
    </row>
    <row r="6" spans="1:3" ht="27.95" customHeight="1" x14ac:dyDescent="0.25">
      <c r="B6" s="4" t="s">
        <v>4</v>
      </c>
      <c r="C6" s="3" t="s">
        <v>20</v>
      </c>
    </row>
    <row r="8" spans="1:3" ht="27.95" customHeight="1" x14ac:dyDescent="0.25">
      <c r="B8" s="4" t="s">
        <v>21</v>
      </c>
      <c r="C8" s="3" t="s">
        <v>22</v>
      </c>
    </row>
    <row r="10" spans="1:3" ht="27.95" customHeight="1" x14ac:dyDescent="0.25">
      <c r="B10" s="4" t="s">
        <v>23</v>
      </c>
      <c r="C10" s="3" t="s">
        <v>24</v>
      </c>
    </row>
    <row r="12" spans="1:3" ht="27.95" customHeight="1" x14ac:dyDescent="0.25">
      <c r="B12" s="4" t="s">
        <v>25</v>
      </c>
      <c r="C12" s="3" t="s">
        <v>26</v>
      </c>
    </row>
    <row r="14" spans="1:3" ht="27.95" customHeight="1" x14ac:dyDescent="0.25">
      <c r="B14" s="4" t="s">
        <v>27</v>
      </c>
      <c r="C14" s="3" t="s">
        <v>28</v>
      </c>
    </row>
    <row r="16" spans="1:3" ht="27.95" customHeight="1" x14ac:dyDescent="0.25">
      <c r="B16" s="4" t="s">
        <v>29</v>
      </c>
      <c r="C16" s="3" t="s">
        <v>30</v>
      </c>
    </row>
    <row r="18" spans="2:3" ht="27.95" customHeight="1" x14ac:dyDescent="0.25">
      <c r="B18" s="4" t="s">
        <v>31</v>
      </c>
      <c r="C18" s="3" t="s">
        <v>286</v>
      </c>
    </row>
    <row r="20" spans="2:3" ht="27.95" customHeight="1" x14ac:dyDescent="0.25">
      <c r="B20" s="4" t="s">
        <v>32</v>
      </c>
      <c r="C20" s="3" t="s">
        <v>33</v>
      </c>
    </row>
    <row r="22" spans="2:3" ht="27.95" customHeight="1" x14ac:dyDescent="0.25">
      <c r="B22" s="4" t="s">
        <v>34</v>
      </c>
      <c r="C22" s="3" t="s">
        <v>35</v>
      </c>
    </row>
    <row r="24" spans="2:3" ht="63.95" customHeight="1" x14ac:dyDescent="0.25">
      <c r="B24" s="4" t="s">
        <v>36</v>
      </c>
      <c r="C24" s="3" t="s">
        <v>37</v>
      </c>
    </row>
    <row r="26" spans="2:3" ht="63.95" customHeight="1" x14ac:dyDescent="0.25">
      <c r="B26" s="4" t="s">
        <v>38</v>
      </c>
      <c r="C26" s="3" t="s">
        <v>39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F29"/>
  <sheetViews>
    <sheetView workbookViewId="0">
      <selection activeCell="B21" sqref="B21"/>
    </sheetView>
  </sheetViews>
  <sheetFormatPr defaultRowHeight="15" x14ac:dyDescent="0.25"/>
  <cols>
    <col min="1" max="1" width="35" customWidth="1"/>
    <col min="2" max="2" width="16" customWidth="1"/>
    <col min="3" max="3" width="18" customWidth="1"/>
    <col min="4" max="5" width="16" customWidth="1"/>
    <col min="6" max="6" width="30" customWidth="1"/>
  </cols>
  <sheetData>
    <row r="1" spans="1:6" ht="32.1" customHeight="1" x14ac:dyDescent="0.25">
      <c r="A1" s="46" t="s">
        <v>40</v>
      </c>
      <c r="B1" s="44"/>
      <c r="C1" s="44"/>
      <c r="D1" s="44"/>
      <c r="E1" s="44"/>
      <c r="F1" s="44"/>
    </row>
    <row r="2" spans="1:6" x14ac:dyDescent="0.25">
      <c r="A2" s="43" t="s">
        <v>41</v>
      </c>
      <c r="B2" s="44"/>
      <c r="C2" s="44"/>
      <c r="D2" s="44"/>
      <c r="E2" s="44"/>
      <c r="F2" s="44"/>
    </row>
    <row r="4" spans="1:6" x14ac:dyDescent="0.25">
      <c r="A4" s="5" t="s">
        <v>42</v>
      </c>
      <c r="B4" s="5" t="s">
        <v>43</v>
      </c>
      <c r="C4" s="5" t="s">
        <v>44</v>
      </c>
      <c r="D4" s="5" t="s">
        <v>45</v>
      </c>
      <c r="E4" s="5" t="s">
        <v>46</v>
      </c>
      <c r="F4" s="5" t="s">
        <v>47</v>
      </c>
    </row>
    <row r="5" spans="1:6" x14ac:dyDescent="0.25">
      <c r="A5" s="6" t="s">
        <v>48</v>
      </c>
      <c r="B5" s="7">
        <v>100</v>
      </c>
      <c r="C5" s="8" t="s">
        <v>49</v>
      </c>
      <c r="D5" s="8" t="s">
        <v>50</v>
      </c>
      <c r="E5" s="8" t="s">
        <v>51</v>
      </c>
      <c r="F5" s="9" t="s">
        <v>52</v>
      </c>
    </row>
    <row r="6" spans="1:6" x14ac:dyDescent="0.25">
      <c r="A6" s="10" t="s">
        <v>53</v>
      </c>
      <c r="B6" s="11">
        <v>10</v>
      </c>
      <c r="C6" s="12" t="s">
        <v>54</v>
      </c>
      <c r="D6" s="12" t="s">
        <v>50</v>
      </c>
      <c r="E6" s="12" t="s">
        <v>55</v>
      </c>
      <c r="F6" s="13" t="s">
        <v>56</v>
      </c>
    </row>
    <row r="7" spans="1:6" x14ac:dyDescent="0.25">
      <c r="A7" s="6" t="s">
        <v>57</v>
      </c>
      <c r="B7" s="8">
        <v>1000</v>
      </c>
      <c r="C7" s="8" t="s">
        <v>58</v>
      </c>
      <c r="D7" s="8" t="s">
        <v>50</v>
      </c>
      <c r="E7" s="8" t="s">
        <v>59</v>
      </c>
      <c r="F7" s="37" t="s">
        <v>287</v>
      </c>
    </row>
    <row r="8" spans="1:6" x14ac:dyDescent="0.25">
      <c r="A8" s="10" t="s">
        <v>60</v>
      </c>
      <c r="B8" s="11">
        <v>30</v>
      </c>
      <c r="C8" s="12" t="s">
        <v>61</v>
      </c>
      <c r="D8" s="12" t="s">
        <v>50</v>
      </c>
      <c r="E8" s="12" t="s">
        <v>51</v>
      </c>
      <c r="F8" s="13" t="s">
        <v>62</v>
      </c>
    </row>
    <row r="9" spans="1:6" x14ac:dyDescent="0.25">
      <c r="A9" s="6" t="s">
        <v>63</v>
      </c>
      <c r="B9" s="7">
        <v>0.27</v>
      </c>
      <c r="C9" s="8" t="s">
        <v>64</v>
      </c>
      <c r="D9" s="8" t="s">
        <v>50</v>
      </c>
      <c r="E9" s="8" t="s">
        <v>51</v>
      </c>
      <c r="F9" s="9" t="s">
        <v>65</v>
      </c>
    </row>
    <row r="10" spans="1:6" x14ac:dyDescent="0.25">
      <c r="A10" s="10" t="s">
        <v>66</v>
      </c>
      <c r="B10" s="11">
        <v>0.73</v>
      </c>
      <c r="C10" s="12" t="s">
        <v>64</v>
      </c>
      <c r="D10" s="12" t="s">
        <v>50</v>
      </c>
      <c r="E10" s="12" t="s">
        <v>51</v>
      </c>
      <c r="F10" s="13" t="s">
        <v>67</v>
      </c>
    </row>
    <row r="11" spans="1:6" x14ac:dyDescent="0.25">
      <c r="A11" s="6" t="s">
        <v>68</v>
      </c>
      <c r="B11" s="7">
        <v>29</v>
      </c>
      <c r="C11" s="8" t="s">
        <v>69</v>
      </c>
      <c r="D11" s="8" t="s">
        <v>50</v>
      </c>
      <c r="E11" s="8" t="s">
        <v>51</v>
      </c>
      <c r="F11" s="9" t="s">
        <v>70</v>
      </c>
    </row>
    <row r="12" spans="1:6" x14ac:dyDescent="0.25">
      <c r="A12" s="10" t="s">
        <v>71</v>
      </c>
      <c r="B12" s="12">
        <v>2738</v>
      </c>
      <c r="C12" s="12" t="s">
        <v>72</v>
      </c>
      <c r="D12" s="12" t="s">
        <v>73</v>
      </c>
      <c r="E12" s="12" t="s">
        <v>74</v>
      </c>
      <c r="F12" s="13" t="s">
        <v>75</v>
      </c>
    </row>
    <row r="13" spans="1:6" x14ac:dyDescent="0.25">
      <c r="A13" s="6" t="s">
        <v>76</v>
      </c>
      <c r="B13" s="8">
        <v>0.98</v>
      </c>
      <c r="C13" s="8" t="s">
        <v>64</v>
      </c>
      <c r="D13" s="8" t="s">
        <v>50</v>
      </c>
      <c r="E13" s="8" t="s">
        <v>77</v>
      </c>
      <c r="F13" s="9" t="s">
        <v>78</v>
      </c>
    </row>
    <row r="14" spans="1:6" x14ac:dyDescent="0.25">
      <c r="A14" s="6" t="s">
        <v>82</v>
      </c>
      <c r="B14" s="8">
        <v>5.5E-2</v>
      </c>
      <c r="C14" s="8" t="s">
        <v>79</v>
      </c>
      <c r="D14" s="8" t="s">
        <v>80</v>
      </c>
      <c r="E14" s="8" t="s">
        <v>83</v>
      </c>
      <c r="F14" s="9" t="s">
        <v>84</v>
      </c>
    </row>
    <row r="15" spans="1:6" x14ac:dyDescent="0.25">
      <c r="A15" s="10" t="s">
        <v>85</v>
      </c>
      <c r="B15" s="12" t="s">
        <v>86</v>
      </c>
      <c r="C15" s="12" t="s">
        <v>79</v>
      </c>
      <c r="D15" s="12" t="s">
        <v>80</v>
      </c>
      <c r="E15" s="12" t="s">
        <v>81</v>
      </c>
      <c r="F15" s="13" t="s">
        <v>87</v>
      </c>
    </row>
    <row r="16" spans="1:6" x14ac:dyDescent="0.25">
      <c r="A16" s="6" t="s">
        <v>88</v>
      </c>
      <c r="B16" s="8">
        <v>1.6500000000000001E-2</v>
      </c>
      <c r="C16" s="8" t="s">
        <v>89</v>
      </c>
      <c r="D16" s="8" t="s">
        <v>80</v>
      </c>
      <c r="E16" s="8" t="s">
        <v>81</v>
      </c>
      <c r="F16" s="9" t="s">
        <v>90</v>
      </c>
    </row>
    <row r="17" spans="1:6" x14ac:dyDescent="0.25">
      <c r="A17" s="10" t="s">
        <v>91</v>
      </c>
      <c r="B17" s="11">
        <v>22.29</v>
      </c>
      <c r="C17" s="12" t="s">
        <v>92</v>
      </c>
      <c r="D17" s="12" t="s">
        <v>93</v>
      </c>
      <c r="E17" s="12" t="s">
        <v>51</v>
      </c>
      <c r="F17" s="13" t="s">
        <v>94</v>
      </c>
    </row>
    <row r="18" spans="1:6" x14ac:dyDescent="0.25">
      <c r="A18" s="6" t="s">
        <v>95</v>
      </c>
      <c r="B18" s="7">
        <v>1.5</v>
      </c>
      <c r="C18" s="8" t="s">
        <v>54</v>
      </c>
      <c r="D18" s="8" t="s">
        <v>93</v>
      </c>
      <c r="E18" s="8" t="s">
        <v>51</v>
      </c>
      <c r="F18" s="9" t="s">
        <v>96</v>
      </c>
    </row>
    <row r="19" spans="1:6" x14ac:dyDescent="0.25">
      <c r="A19" s="10" t="s">
        <v>97</v>
      </c>
      <c r="B19" s="11">
        <v>82.71</v>
      </c>
      <c r="C19" s="12" t="s">
        <v>98</v>
      </c>
      <c r="D19" s="12" t="s">
        <v>99</v>
      </c>
      <c r="E19" s="12" t="s">
        <v>51</v>
      </c>
      <c r="F19" s="13" t="s">
        <v>100</v>
      </c>
    </row>
    <row r="20" spans="1:6" x14ac:dyDescent="0.25">
      <c r="A20" s="6" t="s">
        <v>101</v>
      </c>
      <c r="B20" s="7" t="s">
        <v>102</v>
      </c>
      <c r="C20" s="8" t="s">
        <v>64</v>
      </c>
      <c r="D20" s="8" t="s">
        <v>103</v>
      </c>
      <c r="E20" s="8" t="s">
        <v>104</v>
      </c>
      <c r="F20" s="9" t="s">
        <v>105</v>
      </c>
    </row>
    <row r="21" spans="1:6" x14ac:dyDescent="0.25">
      <c r="A21" s="10" t="s">
        <v>106</v>
      </c>
      <c r="B21" s="11">
        <v>25</v>
      </c>
      <c r="C21" s="12" t="s">
        <v>107</v>
      </c>
      <c r="D21" s="12" t="s">
        <v>108</v>
      </c>
      <c r="E21" s="12" t="s">
        <v>55</v>
      </c>
      <c r="F21" s="13" t="s">
        <v>109</v>
      </c>
    </row>
    <row r="22" spans="1:6" x14ac:dyDescent="0.25">
      <c r="A22" s="6" t="s">
        <v>110</v>
      </c>
      <c r="B22" s="7">
        <v>4.0000000000000001E-3</v>
      </c>
      <c r="C22" s="8" t="s">
        <v>111</v>
      </c>
      <c r="D22" s="8" t="s">
        <v>108</v>
      </c>
      <c r="E22" s="8" t="s">
        <v>55</v>
      </c>
      <c r="F22" s="9" t="s">
        <v>112</v>
      </c>
    </row>
    <row r="23" spans="1:6" x14ac:dyDescent="0.25">
      <c r="A23" s="10" t="s">
        <v>113</v>
      </c>
      <c r="B23" s="11">
        <v>0.06</v>
      </c>
      <c r="C23" s="12" t="s">
        <v>107</v>
      </c>
      <c r="D23" s="12" t="s">
        <v>108</v>
      </c>
      <c r="E23" s="12" t="s">
        <v>55</v>
      </c>
      <c r="F23" s="13" t="s">
        <v>114</v>
      </c>
    </row>
    <row r="24" spans="1:6" x14ac:dyDescent="0.25">
      <c r="A24" s="6" t="s">
        <v>115</v>
      </c>
      <c r="B24" s="7">
        <v>5.5</v>
      </c>
      <c r="C24" s="8" t="s">
        <v>107</v>
      </c>
      <c r="D24" s="8" t="s">
        <v>108</v>
      </c>
      <c r="E24" s="8" t="s">
        <v>55</v>
      </c>
      <c r="F24" s="9" t="s">
        <v>116</v>
      </c>
    </row>
    <row r="25" spans="1:6" x14ac:dyDescent="0.25">
      <c r="A25" s="10" t="s">
        <v>117</v>
      </c>
      <c r="B25" s="12">
        <v>4.5</v>
      </c>
      <c r="C25" s="12" t="s">
        <v>107</v>
      </c>
      <c r="D25" s="12" t="s">
        <v>108</v>
      </c>
      <c r="E25" s="12" t="s">
        <v>118</v>
      </c>
      <c r="F25" s="13" t="s">
        <v>119</v>
      </c>
    </row>
    <row r="26" spans="1:6" x14ac:dyDescent="0.25">
      <c r="A26" s="6" t="s">
        <v>120</v>
      </c>
      <c r="B26" s="7">
        <v>2.5</v>
      </c>
      <c r="C26" s="8" t="s">
        <v>121</v>
      </c>
      <c r="D26" s="8" t="s">
        <v>122</v>
      </c>
      <c r="E26" s="8" t="s">
        <v>51</v>
      </c>
      <c r="F26" s="9" t="s">
        <v>123</v>
      </c>
    </row>
    <row r="27" spans="1:6" x14ac:dyDescent="0.25">
      <c r="A27" s="10" t="s">
        <v>124</v>
      </c>
      <c r="B27" s="12">
        <v>7.0890000000000004</v>
      </c>
      <c r="C27" s="12" t="s">
        <v>125</v>
      </c>
      <c r="D27" s="12" t="s">
        <v>122</v>
      </c>
      <c r="E27" s="12" t="s">
        <v>59</v>
      </c>
      <c r="F27" s="13" t="s">
        <v>126</v>
      </c>
    </row>
    <row r="28" spans="1:6" x14ac:dyDescent="0.25">
      <c r="A28" s="6" t="s">
        <v>127</v>
      </c>
      <c r="B28" s="8">
        <v>221790</v>
      </c>
      <c r="C28" s="8" t="s">
        <v>128</v>
      </c>
      <c r="D28" s="8" t="s">
        <v>108</v>
      </c>
      <c r="E28" s="8" t="s">
        <v>129</v>
      </c>
      <c r="F28" s="9" t="s">
        <v>130</v>
      </c>
    </row>
    <row r="29" spans="1:6" x14ac:dyDescent="0.25">
      <c r="A29" s="10" t="s">
        <v>131</v>
      </c>
      <c r="B29" s="12">
        <v>221.79</v>
      </c>
      <c r="C29" s="12" t="s">
        <v>132</v>
      </c>
      <c r="D29" s="12" t="s">
        <v>108</v>
      </c>
      <c r="E29" s="12" t="s">
        <v>59</v>
      </c>
      <c r="F29" s="13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I64"/>
  <sheetViews>
    <sheetView workbookViewId="0">
      <selection activeCell="H19" sqref="H19"/>
    </sheetView>
  </sheetViews>
  <sheetFormatPr defaultRowHeight="15" x14ac:dyDescent="0.25"/>
  <cols>
    <col min="1" max="1" width="36" customWidth="1"/>
    <col min="2" max="9" width="17" customWidth="1"/>
  </cols>
  <sheetData>
    <row r="1" spans="1:9" ht="32.1" customHeight="1" x14ac:dyDescent="0.25">
      <c r="A1" s="46" t="s">
        <v>133</v>
      </c>
      <c r="B1" s="44"/>
      <c r="C1" s="44"/>
      <c r="D1" s="44"/>
      <c r="E1" s="44"/>
      <c r="F1" s="44"/>
      <c r="G1" s="44"/>
      <c r="H1" s="44"/>
      <c r="I1" s="44"/>
    </row>
    <row r="2" spans="1:9" x14ac:dyDescent="0.25">
      <c r="A2" s="43" t="s">
        <v>134</v>
      </c>
      <c r="B2" s="44"/>
      <c r="C2" s="44"/>
      <c r="D2" s="44"/>
      <c r="E2" s="44"/>
      <c r="F2" s="44"/>
      <c r="G2" s="44"/>
      <c r="H2" s="44"/>
      <c r="I2" s="44"/>
    </row>
    <row r="4" spans="1:9" x14ac:dyDescent="0.25">
      <c r="A4" s="45" t="s">
        <v>135</v>
      </c>
      <c r="B4" s="44"/>
      <c r="C4" s="44"/>
      <c r="D4" s="44"/>
      <c r="E4" s="44"/>
      <c r="F4" s="44"/>
      <c r="G4" s="44"/>
      <c r="H4" s="44"/>
      <c r="I4" s="44"/>
    </row>
    <row r="5" spans="1:9" ht="25.5" x14ac:dyDescent="0.25">
      <c r="A5" s="5" t="s">
        <v>103</v>
      </c>
      <c r="B5" s="5" t="s">
        <v>136</v>
      </c>
      <c r="C5" s="19" t="s">
        <v>288</v>
      </c>
      <c r="D5" s="5" t="s">
        <v>137</v>
      </c>
      <c r="E5" s="5" t="s">
        <v>138</v>
      </c>
      <c r="F5" s="5" t="s">
        <v>139</v>
      </c>
      <c r="G5" s="5" t="s">
        <v>140</v>
      </c>
      <c r="H5" s="5" t="s">
        <v>141</v>
      </c>
      <c r="I5" s="5" t="s">
        <v>142</v>
      </c>
    </row>
    <row r="6" spans="1:9" x14ac:dyDescent="0.25">
      <c r="A6" s="6" t="s">
        <v>143</v>
      </c>
      <c r="B6" s="14">
        <v>4.8342000000000001</v>
      </c>
      <c r="C6" s="19">
        <v>1</v>
      </c>
      <c r="D6" s="15">
        <f>IF(B6&lt;1,(1-B6)*100,0)</f>
        <v>0</v>
      </c>
      <c r="E6" s="16" t="s">
        <v>144</v>
      </c>
      <c r="F6" s="8" t="s">
        <v>145</v>
      </c>
      <c r="G6" s="15">
        <f>((B6-B6)/B6)</f>
        <v>0</v>
      </c>
      <c r="H6" s="8" t="s">
        <v>146</v>
      </c>
      <c r="I6" s="8" t="s">
        <v>147</v>
      </c>
    </row>
    <row r="7" spans="1:9" x14ac:dyDescent="0.25">
      <c r="A7" s="10" t="s">
        <v>148</v>
      </c>
      <c r="B7" s="17">
        <v>2.0912000000000002</v>
      </c>
      <c r="C7" s="19">
        <v>1</v>
      </c>
      <c r="D7" s="15">
        <f t="shared" ref="D7:D11" si="0">IF(B7&lt;1,(1-B7)*100,0)</f>
        <v>0</v>
      </c>
      <c r="E7" s="16" t="s">
        <v>144</v>
      </c>
      <c r="F7" s="12" t="s">
        <v>145</v>
      </c>
      <c r="G7" s="38">
        <f>((B6-B7)/B6)*100</f>
        <v>56.741549791071947</v>
      </c>
      <c r="H7" s="12" t="s">
        <v>146</v>
      </c>
      <c r="I7" s="12" t="s">
        <v>149</v>
      </c>
    </row>
    <row r="8" spans="1:9" x14ac:dyDescent="0.25">
      <c r="A8" s="6" t="s">
        <v>150</v>
      </c>
      <c r="B8" s="14">
        <v>1.9382999999999999</v>
      </c>
      <c r="C8" s="19">
        <v>1</v>
      </c>
      <c r="D8" s="15">
        <f t="shared" si="0"/>
        <v>0</v>
      </c>
      <c r="E8" s="16" t="s">
        <v>144</v>
      </c>
      <c r="F8" s="8" t="s">
        <v>145</v>
      </c>
      <c r="G8" s="38">
        <f>((B6-B8)/B6)*100</f>
        <v>59.904430929626415</v>
      </c>
      <c r="H8" s="8" t="s">
        <v>149</v>
      </c>
      <c r="I8" s="8" t="s">
        <v>149</v>
      </c>
    </row>
    <row r="9" spans="1:9" x14ac:dyDescent="0.25">
      <c r="A9" s="10" t="s">
        <v>151</v>
      </c>
      <c r="B9" s="17">
        <v>1.2263999999999999</v>
      </c>
      <c r="C9" s="19">
        <v>1</v>
      </c>
      <c r="D9" s="15">
        <f t="shared" si="0"/>
        <v>0</v>
      </c>
      <c r="E9" s="16" t="s">
        <v>144</v>
      </c>
      <c r="F9" s="12" t="s">
        <v>152</v>
      </c>
      <c r="G9" s="38">
        <f>((B6-B9)/B6)*100</f>
        <v>74.630755864465684</v>
      </c>
      <c r="H9" s="12" t="s">
        <v>146</v>
      </c>
      <c r="I9" s="12" t="s">
        <v>147</v>
      </c>
    </row>
    <row r="10" spans="1:9" x14ac:dyDescent="0.25">
      <c r="A10" s="6" t="s">
        <v>153</v>
      </c>
      <c r="B10" s="14">
        <v>0.65890000000000004</v>
      </c>
      <c r="C10" s="19">
        <v>1</v>
      </c>
      <c r="D10" s="15">
        <f t="shared" si="0"/>
        <v>34.11</v>
      </c>
      <c r="E10" s="18" t="s">
        <v>154</v>
      </c>
      <c r="F10" s="8" t="s">
        <v>152</v>
      </c>
      <c r="G10" s="38">
        <f>((B6-B10)/B6)*100</f>
        <v>86.370030201481114</v>
      </c>
      <c r="H10" s="8" t="s">
        <v>146</v>
      </c>
      <c r="I10" s="8" t="s">
        <v>149</v>
      </c>
    </row>
    <row r="11" spans="1:9" x14ac:dyDescent="0.25">
      <c r="A11" s="10" t="s">
        <v>155</v>
      </c>
      <c r="B11" s="17">
        <v>0.65180000000000005</v>
      </c>
      <c r="C11" s="19">
        <v>1</v>
      </c>
      <c r="D11" s="15">
        <f t="shared" si="0"/>
        <v>34.819999999999993</v>
      </c>
      <c r="E11" s="18" t="s">
        <v>154</v>
      </c>
      <c r="F11" s="12" t="s">
        <v>152</v>
      </c>
      <c r="G11" s="38">
        <f>((B6-B11)/B6)*100</f>
        <v>86.516900417856107</v>
      </c>
      <c r="H11" s="12" t="s">
        <v>149</v>
      </c>
      <c r="I11" s="12" t="s">
        <v>149</v>
      </c>
    </row>
    <row r="32" spans="1:3" x14ac:dyDescent="0.25">
      <c r="A32" s="19" t="s">
        <v>103</v>
      </c>
      <c r="B32" s="19" t="s">
        <v>156</v>
      </c>
      <c r="C32" s="19"/>
    </row>
    <row r="33" spans="1:3" x14ac:dyDescent="0.25">
      <c r="A33" s="19" t="s">
        <v>157</v>
      </c>
      <c r="B33" s="39">
        <f t="shared" ref="B33:B38" si="1">D6</f>
        <v>0</v>
      </c>
      <c r="C33" s="19"/>
    </row>
    <row r="34" spans="1:3" x14ac:dyDescent="0.25">
      <c r="A34" s="19" t="s">
        <v>158</v>
      </c>
      <c r="B34" s="39">
        <f t="shared" si="1"/>
        <v>0</v>
      </c>
      <c r="C34" s="19"/>
    </row>
    <row r="35" spans="1:3" x14ac:dyDescent="0.25">
      <c r="A35" s="19" t="s">
        <v>159</v>
      </c>
      <c r="B35" s="39">
        <f t="shared" si="1"/>
        <v>0</v>
      </c>
      <c r="C35" s="19"/>
    </row>
    <row r="36" spans="1:3" x14ac:dyDescent="0.25">
      <c r="A36" s="19" t="s">
        <v>160</v>
      </c>
      <c r="B36" s="39">
        <f t="shared" si="1"/>
        <v>0</v>
      </c>
      <c r="C36" s="19"/>
    </row>
    <row r="37" spans="1:3" x14ac:dyDescent="0.25">
      <c r="A37" s="19" t="s">
        <v>161</v>
      </c>
      <c r="B37" s="39">
        <f t="shared" si="1"/>
        <v>34.11</v>
      </c>
      <c r="C37" s="19"/>
    </row>
    <row r="38" spans="1:3" x14ac:dyDescent="0.25">
      <c r="A38" s="19" t="s">
        <v>162</v>
      </c>
      <c r="B38" s="39">
        <f t="shared" si="1"/>
        <v>34.819999999999993</v>
      </c>
      <c r="C38" s="19"/>
    </row>
    <row r="58" spans="1:9" x14ac:dyDescent="0.25">
      <c r="A58" s="45" t="s">
        <v>163</v>
      </c>
      <c r="B58" s="44"/>
      <c r="C58" s="44"/>
      <c r="D58" s="44"/>
      <c r="E58" s="44"/>
      <c r="F58" s="44"/>
      <c r="G58" s="44"/>
      <c r="H58" s="44"/>
      <c r="I58" s="44"/>
    </row>
    <row r="59" spans="1:9" x14ac:dyDescent="0.25">
      <c r="A59" s="20" t="s">
        <v>164</v>
      </c>
    </row>
    <row r="60" spans="1:9" x14ac:dyDescent="0.25">
      <c r="A60" s="20" t="s">
        <v>165</v>
      </c>
    </row>
    <row r="61" spans="1:9" x14ac:dyDescent="0.25">
      <c r="A61" s="20" t="s">
        <v>166</v>
      </c>
    </row>
    <row r="62" spans="1:9" x14ac:dyDescent="0.25">
      <c r="A62" s="20" t="s">
        <v>167</v>
      </c>
    </row>
    <row r="63" spans="1:9" x14ac:dyDescent="0.25">
      <c r="A63" s="20" t="s">
        <v>168</v>
      </c>
    </row>
    <row r="64" spans="1:9" x14ac:dyDescent="0.25">
      <c r="A64" s="20" t="s">
        <v>300</v>
      </c>
    </row>
  </sheetData>
  <mergeCells count="4">
    <mergeCell ref="A4:I4"/>
    <mergeCell ref="A2:I2"/>
    <mergeCell ref="A58:I58"/>
    <mergeCell ref="A1:I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G73"/>
  <sheetViews>
    <sheetView topLeftCell="A49" workbookViewId="0">
      <selection activeCell="C11" sqref="C11"/>
    </sheetView>
  </sheetViews>
  <sheetFormatPr defaultRowHeight="15" x14ac:dyDescent="0.25"/>
  <cols>
    <col min="1" max="1" width="20" customWidth="1"/>
    <col min="2" max="7" width="16" customWidth="1"/>
  </cols>
  <sheetData>
    <row r="1" spans="1:7" ht="32.1" customHeight="1" x14ac:dyDescent="0.25">
      <c r="A1" s="46" t="s">
        <v>169</v>
      </c>
      <c r="B1" s="44"/>
      <c r="C1" s="44"/>
      <c r="D1" s="44"/>
      <c r="E1" s="44"/>
      <c r="F1" s="44"/>
      <c r="G1" s="44"/>
    </row>
    <row r="2" spans="1:7" x14ac:dyDescent="0.25">
      <c r="A2" s="43" t="s">
        <v>170</v>
      </c>
      <c r="B2" s="44"/>
      <c r="C2" s="44"/>
      <c r="D2" s="44"/>
      <c r="E2" s="44"/>
      <c r="F2" s="44"/>
      <c r="G2" s="44"/>
    </row>
    <row r="4" spans="1:7" x14ac:dyDescent="0.25">
      <c r="A4" s="45" t="s">
        <v>171</v>
      </c>
      <c r="B4" s="44"/>
      <c r="C4" s="44"/>
      <c r="D4" s="44"/>
      <c r="E4" s="44"/>
      <c r="F4" s="44"/>
      <c r="G4" s="44"/>
    </row>
    <row r="5" spans="1:7" x14ac:dyDescent="0.25">
      <c r="A5" s="5" t="s">
        <v>172</v>
      </c>
      <c r="B5" s="5" t="s">
        <v>157</v>
      </c>
      <c r="C5" s="5" t="s">
        <v>158</v>
      </c>
      <c r="D5" s="5" t="s">
        <v>159</v>
      </c>
      <c r="E5" s="5" t="s">
        <v>160</v>
      </c>
      <c r="F5" s="5" t="s">
        <v>161</v>
      </c>
      <c r="G5" s="5" t="s">
        <v>162</v>
      </c>
    </row>
    <row r="6" spans="1:7" x14ac:dyDescent="0.25">
      <c r="A6" s="6" t="s">
        <v>173</v>
      </c>
      <c r="B6" s="14">
        <v>4.0532000000000004</v>
      </c>
      <c r="C6" s="14">
        <v>1.3101</v>
      </c>
      <c r="D6" s="14">
        <v>1.3101</v>
      </c>
      <c r="E6" s="14">
        <v>0.83860000000000001</v>
      </c>
      <c r="F6" s="14">
        <v>0.27110000000000001</v>
      </c>
      <c r="G6" s="14">
        <v>0.27110000000000001</v>
      </c>
    </row>
    <row r="7" spans="1:7" x14ac:dyDescent="0.25">
      <c r="A7" s="10" t="s">
        <v>174</v>
      </c>
      <c r="B7" s="17">
        <v>0.41216000000000003</v>
      </c>
      <c r="C7" s="17">
        <v>0.41220000000000001</v>
      </c>
      <c r="D7" s="17">
        <v>0.25929999999999997</v>
      </c>
      <c r="E7" s="17">
        <v>1.8894999999999999E-2</v>
      </c>
      <c r="F7" s="17">
        <v>1.8894999999999999E-2</v>
      </c>
      <c r="G7" s="17">
        <v>1.1886000000000001E-2</v>
      </c>
    </row>
    <row r="8" spans="1:7" x14ac:dyDescent="0.25">
      <c r="A8" s="6" t="s">
        <v>175</v>
      </c>
      <c r="B8" s="14">
        <v>0.2167</v>
      </c>
      <c r="C8" s="14">
        <v>0.2167</v>
      </c>
      <c r="D8" s="14">
        <v>0.2167</v>
      </c>
      <c r="E8" s="14">
        <v>0.2167</v>
      </c>
      <c r="F8" s="14">
        <v>0.2167</v>
      </c>
      <c r="G8" s="14">
        <v>0.2167</v>
      </c>
    </row>
    <row r="9" spans="1:7" x14ac:dyDescent="0.25">
      <c r="A9" s="10" t="s">
        <v>176</v>
      </c>
      <c r="B9" s="17">
        <v>8.3400000000000002E-2</v>
      </c>
      <c r="C9" s="17">
        <v>8.3400000000000002E-2</v>
      </c>
      <c r="D9" s="17">
        <v>8.3400000000000002E-2</v>
      </c>
      <c r="E9" s="17">
        <v>8.3400000000000002E-2</v>
      </c>
      <c r="F9" s="17">
        <v>8.3400000000000002E-2</v>
      </c>
      <c r="G9" s="17">
        <v>8.3400000000000002E-2</v>
      </c>
    </row>
    <row r="10" spans="1:7" x14ac:dyDescent="0.25">
      <c r="A10" s="6" t="s">
        <v>177</v>
      </c>
      <c r="B10" s="14">
        <v>6.88E-2</v>
      </c>
      <c r="C10" s="14">
        <v>6.88E-2</v>
      </c>
      <c r="D10" s="14">
        <v>6.88E-2</v>
      </c>
      <c r="E10" s="14">
        <v>6.88E-2</v>
      </c>
      <c r="F10" s="14">
        <v>6.88E-2</v>
      </c>
      <c r="G10" s="14">
        <v>6.88E-2</v>
      </c>
    </row>
    <row r="11" spans="1:7" x14ac:dyDescent="0.25">
      <c r="A11" s="21" t="s">
        <v>178</v>
      </c>
      <c r="B11" s="22">
        <f t="shared" ref="B11:G11" si="0">SUM(B6:B10)</f>
        <v>4.8342600000000013</v>
      </c>
      <c r="C11" s="22">
        <f t="shared" si="0"/>
        <v>2.0912000000000002</v>
      </c>
      <c r="D11" s="22">
        <f t="shared" si="0"/>
        <v>1.9382999999999997</v>
      </c>
      <c r="E11" s="22">
        <f t="shared" si="0"/>
        <v>1.2263949999999999</v>
      </c>
      <c r="F11" s="22">
        <f t="shared" si="0"/>
        <v>0.65889500000000001</v>
      </c>
      <c r="G11" s="22">
        <f t="shared" si="0"/>
        <v>0.65188599999999997</v>
      </c>
    </row>
    <row r="33" spans="1:7" x14ac:dyDescent="0.25">
      <c r="A33" s="45" t="s">
        <v>179</v>
      </c>
      <c r="B33" s="44"/>
      <c r="C33" s="44"/>
      <c r="D33" s="44"/>
      <c r="E33" s="44"/>
      <c r="F33" s="44"/>
      <c r="G33" s="44"/>
    </row>
    <row r="34" spans="1:7" x14ac:dyDescent="0.25">
      <c r="A34" s="5" t="s">
        <v>172</v>
      </c>
      <c r="B34" s="5" t="s">
        <v>157</v>
      </c>
      <c r="C34" s="5" t="s">
        <v>158</v>
      </c>
      <c r="D34" s="5" t="s">
        <v>159</v>
      </c>
      <c r="E34" s="5" t="s">
        <v>160</v>
      </c>
      <c r="F34" s="5" t="s">
        <v>161</v>
      </c>
      <c r="G34" s="5" t="s">
        <v>162</v>
      </c>
    </row>
    <row r="35" spans="1:7" x14ac:dyDescent="0.25">
      <c r="A35" s="23" t="s">
        <v>173</v>
      </c>
      <c r="B35" s="24">
        <v>70.2</v>
      </c>
      <c r="C35" s="24">
        <v>43.3</v>
      </c>
      <c r="D35" s="24">
        <v>67.599999999999994</v>
      </c>
      <c r="E35" s="24">
        <v>66.099999999999994</v>
      </c>
      <c r="F35" s="24">
        <v>38.6</v>
      </c>
      <c r="G35" s="24">
        <v>41.6</v>
      </c>
    </row>
    <row r="36" spans="1:7" x14ac:dyDescent="0.25">
      <c r="A36" s="25" t="s">
        <v>174</v>
      </c>
      <c r="B36" s="26">
        <v>23.4</v>
      </c>
      <c r="C36" s="26">
        <v>44.6</v>
      </c>
      <c r="D36" s="26">
        <v>13.4</v>
      </c>
      <c r="E36" s="26">
        <v>4.9000000000000004</v>
      </c>
      <c r="F36" s="26">
        <v>8.8000000000000007</v>
      </c>
      <c r="G36" s="26">
        <v>1.8</v>
      </c>
    </row>
    <row r="37" spans="1:7" x14ac:dyDescent="0.25">
      <c r="A37" s="23" t="s">
        <v>175</v>
      </c>
      <c r="B37" s="24">
        <v>3.8</v>
      </c>
      <c r="C37" s="24">
        <v>7.2</v>
      </c>
      <c r="D37" s="24">
        <v>11.2</v>
      </c>
      <c r="E37" s="24">
        <v>17.100000000000001</v>
      </c>
      <c r="F37" s="24">
        <v>30.9</v>
      </c>
      <c r="G37" s="24">
        <v>33.200000000000003</v>
      </c>
    </row>
    <row r="38" spans="1:7" x14ac:dyDescent="0.25">
      <c r="A38" s="25" t="s">
        <v>176</v>
      </c>
      <c r="B38" s="26">
        <v>1.4</v>
      </c>
      <c r="C38" s="26">
        <v>2.8</v>
      </c>
      <c r="D38" s="26">
        <v>4.3</v>
      </c>
      <c r="E38" s="26">
        <v>6.6</v>
      </c>
      <c r="F38" s="26">
        <v>11.9</v>
      </c>
      <c r="G38" s="26">
        <v>12.8</v>
      </c>
    </row>
    <row r="39" spans="1:7" x14ac:dyDescent="0.25">
      <c r="A39" s="23" t="s">
        <v>177</v>
      </c>
      <c r="B39" s="24">
        <v>1.2</v>
      </c>
      <c r="C39" s="24">
        <v>2.2999999999999998</v>
      </c>
      <c r="D39" s="24">
        <v>3.5</v>
      </c>
      <c r="E39" s="24">
        <v>5.4</v>
      </c>
      <c r="F39" s="24">
        <v>9.8000000000000007</v>
      </c>
      <c r="G39" s="24">
        <v>10.6</v>
      </c>
    </row>
    <row r="42" spans="1:7" x14ac:dyDescent="0.25">
      <c r="A42" s="19" t="s">
        <v>180</v>
      </c>
      <c r="B42" s="19" t="s">
        <v>181</v>
      </c>
    </row>
    <row r="43" spans="1:7" x14ac:dyDescent="0.25">
      <c r="A43" s="19" t="s">
        <v>173</v>
      </c>
      <c r="B43" s="19">
        <v>0.27110000000000001</v>
      </c>
    </row>
    <row r="44" spans="1:7" x14ac:dyDescent="0.25">
      <c r="A44" s="19" t="s">
        <v>174</v>
      </c>
      <c r="B44" s="19">
        <v>1.1900000000000001E-2</v>
      </c>
    </row>
    <row r="45" spans="1:7" x14ac:dyDescent="0.25">
      <c r="A45" s="19" t="s">
        <v>108</v>
      </c>
      <c r="B45" s="19">
        <v>0.2167</v>
      </c>
    </row>
    <row r="46" spans="1:7" x14ac:dyDescent="0.25">
      <c r="A46" s="19" t="s">
        <v>176</v>
      </c>
      <c r="B46" s="19">
        <v>8.3400000000000002E-2</v>
      </c>
    </row>
    <row r="47" spans="1:7" x14ac:dyDescent="0.25">
      <c r="A47" s="19" t="s">
        <v>182</v>
      </c>
      <c r="B47" s="19">
        <v>6.88E-2</v>
      </c>
    </row>
    <row r="67" spans="1:7" x14ac:dyDescent="0.25">
      <c r="A67" s="45" t="s">
        <v>183</v>
      </c>
      <c r="B67" s="44"/>
      <c r="C67" s="44"/>
      <c r="D67" s="44"/>
      <c r="E67" s="44"/>
      <c r="F67" s="44"/>
      <c r="G67" s="44"/>
    </row>
    <row r="68" spans="1:7" x14ac:dyDescent="0.25">
      <c r="A68" s="20" t="s">
        <v>184</v>
      </c>
    </row>
    <row r="69" spans="1:7" x14ac:dyDescent="0.25">
      <c r="A69" s="20" t="s">
        <v>185</v>
      </c>
    </row>
    <row r="70" spans="1:7" x14ac:dyDescent="0.25">
      <c r="A70" s="20" t="s">
        <v>186</v>
      </c>
    </row>
    <row r="71" spans="1:7" x14ac:dyDescent="0.25">
      <c r="A71" s="20" t="s">
        <v>187</v>
      </c>
    </row>
    <row r="72" spans="1:7" x14ac:dyDescent="0.25">
      <c r="A72" s="20" t="s">
        <v>188</v>
      </c>
    </row>
    <row r="73" spans="1:7" x14ac:dyDescent="0.25">
      <c r="A73" s="20" t="s">
        <v>189</v>
      </c>
    </row>
  </sheetData>
  <mergeCells count="5">
    <mergeCell ref="A1:G1"/>
    <mergeCell ref="A67:G67"/>
    <mergeCell ref="A4:G4"/>
    <mergeCell ref="A2:G2"/>
    <mergeCell ref="A33:G33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</sheetPr>
  <dimension ref="A1:E204"/>
  <sheetViews>
    <sheetView topLeftCell="A151" workbookViewId="0">
      <selection activeCell="A2" sqref="A2"/>
    </sheetView>
  </sheetViews>
  <sheetFormatPr defaultRowHeight="15" x14ac:dyDescent="0.25"/>
  <cols>
    <col min="1" max="1" width="80" customWidth="1"/>
  </cols>
  <sheetData>
    <row r="1" spans="1:5" ht="32.1" customHeight="1" x14ac:dyDescent="0.25">
      <c r="A1" s="46" t="s">
        <v>190</v>
      </c>
      <c r="B1" s="44"/>
      <c r="C1" s="44"/>
      <c r="D1" s="44"/>
      <c r="E1" s="44"/>
    </row>
    <row r="2" spans="1:5" ht="24" x14ac:dyDescent="0.25">
      <c r="A2" s="27" t="s">
        <v>191</v>
      </c>
    </row>
    <row r="4" spans="1:5" x14ac:dyDescent="0.25">
      <c r="A4" s="2" t="s">
        <v>192</v>
      </c>
    </row>
    <row r="44" spans="1:1" x14ac:dyDescent="0.25">
      <c r="A44" s="2" t="s">
        <v>193</v>
      </c>
    </row>
    <row r="84" spans="1:1" x14ac:dyDescent="0.25">
      <c r="A84" s="2" t="s">
        <v>194</v>
      </c>
    </row>
    <row r="124" spans="1:1" x14ac:dyDescent="0.25">
      <c r="A124" s="2" t="s">
        <v>195</v>
      </c>
    </row>
    <row r="164" spans="1:1" x14ac:dyDescent="0.25">
      <c r="A164" s="2" t="s">
        <v>196</v>
      </c>
    </row>
    <row r="204" spans="1:1" x14ac:dyDescent="0.25">
      <c r="A204" s="2" t="s">
        <v>197</v>
      </c>
    </row>
  </sheetData>
  <mergeCells count="1">
    <mergeCell ref="A1:E1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</sheetPr>
  <dimension ref="A1:G161"/>
  <sheetViews>
    <sheetView topLeftCell="A148" workbookViewId="0">
      <selection activeCell="Y23" sqref="Y23"/>
    </sheetView>
  </sheetViews>
  <sheetFormatPr defaultRowHeight="15" x14ac:dyDescent="0.25"/>
  <cols>
    <col min="1" max="1" width="28" customWidth="1"/>
    <col min="2" max="8" width="16" customWidth="1"/>
  </cols>
  <sheetData>
    <row r="1" spans="1:7" ht="32.1" customHeight="1" x14ac:dyDescent="0.25">
      <c r="A1" s="46" t="s">
        <v>198</v>
      </c>
      <c r="B1" s="44"/>
      <c r="C1" s="44"/>
      <c r="D1" s="44"/>
      <c r="E1" s="44"/>
      <c r="F1" s="44"/>
      <c r="G1" s="44"/>
    </row>
    <row r="2" spans="1:7" x14ac:dyDescent="0.25">
      <c r="A2" s="43" t="s">
        <v>199</v>
      </c>
      <c r="B2" s="44"/>
      <c r="C2" s="44"/>
      <c r="D2" s="44"/>
      <c r="E2" s="44"/>
      <c r="F2" s="44"/>
      <c r="G2" s="44"/>
    </row>
    <row r="4" spans="1:7" ht="60" x14ac:dyDescent="0.25">
      <c r="A4" s="27" t="s">
        <v>200</v>
      </c>
    </row>
    <row r="5" spans="1:7" ht="72" x14ac:dyDescent="0.25">
      <c r="A5" s="27" t="s">
        <v>201</v>
      </c>
    </row>
    <row r="6" spans="1:7" ht="60" x14ac:dyDescent="0.25">
      <c r="A6" s="27" t="s">
        <v>202</v>
      </c>
    </row>
    <row r="8" spans="1:7" x14ac:dyDescent="0.25">
      <c r="A8" s="45" t="s">
        <v>203</v>
      </c>
      <c r="B8" s="44"/>
      <c r="C8" s="44"/>
      <c r="D8" s="44"/>
      <c r="E8" s="44"/>
      <c r="F8" s="44"/>
      <c r="G8" s="44"/>
    </row>
    <row r="9" spans="1:7" ht="38.25" x14ac:dyDescent="0.25">
      <c r="A9" s="5" t="s">
        <v>103</v>
      </c>
      <c r="B9" s="5" t="s">
        <v>204</v>
      </c>
      <c r="C9" s="5" t="s">
        <v>205</v>
      </c>
      <c r="D9" s="5" t="s">
        <v>206</v>
      </c>
      <c r="E9" s="5" t="s">
        <v>207</v>
      </c>
      <c r="F9" s="5" t="s">
        <v>208</v>
      </c>
      <c r="G9" s="5" t="s">
        <v>209</v>
      </c>
    </row>
    <row r="10" spans="1:7" x14ac:dyDescent="0.25">
      <c r="A10" s="6" t="s">
        <v>143</v>
      </c>
      <c r="B10" s="14">
        <f>'Contribution Breakdown'!B11</f>
        <v>4.8342600000000013</v>
      </c>
      <c r="C10" s="28">
        <f>AVERAGE(B19:B48)</f>
        <v>5.6872613990888361</v>
      </c>
      <c r="D10" s="28">
        <f>STDEV(B19:B48)</f>
        <v>8.3075296580425189</v>
      </c>
      <c r="E10" s="28">
        <f>MIN(B19:B48)</f>
        <v>-13.630661868844189</v>
      </c>
      <c r="F10" s="28">
        <f>MAX(B19:B48)</f>
        <v>29.198491258879429</v>
      </c>
      <c r="G10" s="41">
        <f>COUNTIF(B19:B48,"&lt;1")/COUNT(B19:B48)</f>
        <v>0.3</v>
      </c>
    </row>
    <row r="11" spans="1:7" x14ac:dyDescent="0.25">
      <c r="A11" s="6" t="s">
        <v>289</v>
      </c>
      <c r="B11" s="14">
        <f>'Contribution Breakdown'!C11</f>
        <v>2.0912000000000002</v>
      </c>
      <c r="C11" s="28">
        <f>AVERAGE(C19:C48)</f>
        <v>2.1301322896380999</v>
      </c>
      <c r="D11" s="28">
        <f>STDEV(C19:C48)</f>
        <v>0.18334921643631397</v>
      </c>
      <c r="E11" s="28">
        <f>MIN(C19:C48)</f>
        <v>1.7469192660808921</v>
      </c>
      <c r="F11" s="28">
        <f>MAX(C19:C48)</f>
        <v>2.5255435366544612</v>
      </c>
      <c r="G11" s="41">
        <f>COUNTIF(C19:C48,"&lt;1")/COUNT(C19:C48)</f>
        <v>0</v>
      </c>
    </row>
    <row r="12" spans="1:7" x14ac:dyDescent="0.25">
      <c r="A12" s="10" t="s">
        <v>150</v>
      </c>
      <c r="B12" s="17">
        <f>'Contribution Breakdown'!D11</f>
        <v>1.9382999999999997</v>
      </c>
      <c r="C12" s="28">
        <f>AVERAGE(D19:D48)</f>
        <v>2.2749764250914573</v>
      </c>
      <c r="D12" s="28">
        <f>STDEV(D19:D48)</f>
        <v>1.3970719445102489</v>
      </c>
      <c r="E12" s="28">
        <f>MIN(D19:D48)</f>
        <v>0.85012113092561703</v>
      </c>
      <c r="F12" s="28">
        <f>MAX(D19:D48)</f>
        <v>9.1513841015425381</v>
      </c>
      <c r="G12" s="41">
        <f>COUNTIF(D19:D48,"&lt;1")/COUNT(D19:D48)</f>
        <v>3.3333333333333333E-2</v>
      </c>
    </row>
    <row r="13" spans="1:7" x14ac:dyDescent="0.25">
      <c r="A13" s="6" t="s">
        <v>151</v>
      </c>
      <c r="B13" s="14">
        <f>'Contribution Breakdown'!E11</f>
        <v>1.2263949999999999</v>
      </c>
      <c r="C13" s="28">
        <f>AVERAGE(E19:E48)</f>
        <v>1.4191832570525522</v>
      </c>
      <c r="D13" s="28">
        <f>STDEV(E19:E48)</f>
        <v>1.2278208836846554</v>
      </c>
      <c r="E13" s="28">
        <f>MIN(E19:E48)</f>
        <v>-0.83195407978052582</v>
      </c>
      <c r="F13" s="28">
        <f>MAX(E19:E48)</f>
        <v>4.4262121460463151</v>
      </c>
      <c r="G13" s="41">
        <f>COUNTIF(E19:E48,"&lt;1")/COUNT(E19:E48)</f>
        <v>0.36666666666666664</v>
      </c>
    </row>
    <row r="14" spans="1:7" x14ac:dyDescent="0.25">
      <c r="A14" s="10" t="s">
        <v>153</v>
      </c>
      <c r="B14" s="17">
        <f>'Contribution Breakdown'!F11</f>
        <v>0.65889500000000001</v>
      </c>
      <c r="C14" s="28">
        <f>AVERAGE(F19:F48)</f>
        <v>0.66514432936001333</v>
      </c>
      <c r="D14" s="28">
        <f>STDEV(F19:F48)</f>
        <v>0.24180228934580236</v>
      </c>
      <c r="E14" s="28">
        <f>MIN(F19:F48)</f>
        <v>-5.6024724953293623E-2</v>
      </c>
      <c r="F14" s="28">
        <f>MAX(F19:F48)</f>
        <v>1.3383703939493741</v>
      </c>
      <c r="G14" s="41">
        <f>COUNTIF(F19:F48,"&lt;1")/COUNT(F19:F48)</f>
        <v>0.93333333333333335</v>
      </c>
    </row>
    <row r="15" spans="1:7" x14ac:dyDescent="0.25">
      <c r="A15" s="6" t="s">
        <v>155</v>
      </c>
      <c r="B15" s="14">
        <f>'Contribution Breakdown'!G11</f>
        <v>0.65188599999999997</v>
      </c>
      <c r="C15" s="28">
        <f>AVERAGE(G19:G48)</f>
        <v>0.68473092847164974</v>
      </c>
      <c r="D15" s="28">
        <f>STDEV(G19:G48)</f>
        <v>0.14685134928851823</v>
      </c>
      <c r="E15" s="28">
        <f>MIN(G19:G48)</f>
        <v>0.29124365742561598</v>
      </c>
      <c r="F15" s="28">
        <f>MAX(G19:G48)</f>
        <v>0.96058297549142035</v>
      </c>
      <c r="G15" s="41">
        <f>COUNTIF(G19:G48,"&lt;1")/COUNT(G19:G48)</f>
        <v>1</v>
      </c>
    </row>
    <row r="18" spans="1:7" x14ac:dyDescent="0.25">
      <c r="A18" s="19" t="s">
        <v>210</v>
      </c>
      <c r="B18" s="19" t="s">
        <v>157</v>
      </c>
      <c r="C18" s="19" t="s">
        <v>158</v>
      </c>
      <c r="D18" s="19" t="s">
        <v>159</v>
      </c>
      <c r="E18" s="19" t="s">
        <v>160</v>
      </c>
      <c r="F18" s="19" t="s">
        <v>161</v>
      </c>
      <c r="G18" s="19" t="s">
        <v>162</v>
      </c>
    </row>
    <row r="19" spans="1:7" x14ac:dyDescent="0.25">
      <c r="A19" s="19">
        <v>1</v>
      </c>
      <c r="B19" s="40">
        <v>-0.161877155616971</v>
      </c>
      <c r="C19" s="40">
        <v>1.9746343171381531</v>
      </c>
      <c r="D19" s="40">
        <v>2.4849147811203678</v>
      </c>
      <c r="E19" s="40">
        <v>1.535029706374609</v>
      </c>
      <c r="F19" s="40">
        <v>0.91284916548092476</v>
      </c>
      <c r="G19" s="40">
        <v>0.82932604113331287</v>
      </c>
    </row>
    <row r="20" spans="1:7" x14ac:dyDescent="0.25">
      <c r="A20" s="19">
        <v>2</v>
      </c>
      <c r="B20" s="40">
        <v>0.41764814921443277</v>
      </c>
      <c r="C20" s="40">
        <v>2.2448947085011581</v>
      </c>
      <c r="D20" s="40">
        <v>2.125555540992476</v>
      </c>
      <c r="E20" s="40">
        <v>-4.1541816312319013E-2</v>
      </c>
      <c r="F20" s="40">
        <v>0.68958793113443129</v>
      </c>
      <c r="G20" s="40">
        <v>0.96058297549142035</v>
      </c>
    </row>
    <row r="21" spans="1:7" x14ac:dyDescent="0.25">
      <c r="A21" s="19">
        <v>3</v>
      </c>
      <c r="B21" s="40">
        <v>15.958725318767931</v>
      </c>
      <c r="C21" s="40">
        <v>2.044027702251888</v>
      </c>
      <c r="D21" s="40">
        <v>2.414164944591128</v>
      </c>
      <c r="E21" s="40">
        <v>2.077959505715282</v>
      </c>
      <c r="F21" s="40">
        <v>0.41456494914282049</v>
      </c>
      <c r="G21" s="40">
        <v>0.72582377873651283</v>
      </c>
    </row>
    <row r="22" spans="1:7" x14ac:dyDescent="0.25">
      <c r="A22" s="19">
        <v>4</v>
      </c>
      <c r="B22" s="40">
        <v>15.721709091388989</v>
      </c>
      <c r="C22" s="40">
        <v>2.2112220138799481</v>
      </c>
      <c r="D22" s="40">
        <v>2.7915020177618759</v>
      </c>
      <c r="E22" s="40">
        <v>0.57070110513324712</v>
      </c>
      <c r="F22" s="40">
        <v>0.61460202990159662</v>
      </c>
      <c r="G22" s="40">
        <v>0.52749108538608536</v>
      </c>
    </row>
    <row r="23" spans="1:7" x14ac:dyDescent="0.25">
      <c r="A23" s="19">
        <v>5</v>
      </c>
      <c r="B23" s="40">
        <v>-13.630661868844189</v>
      </c>
      <c r="C23" s="40">
        <v>2.1061159632262458</v>
      </c>
      <c r="D23" s="40">
        <v>1.92698944836146</v>
      </c>
      <c r="E23" s="40">
        <v>1.995233743915817</v>
      </c>
      <c r="F23" s="40">
        <v>-5.6024724953293623E-2</v>
      </c>
      <c r="G23" s="40">
        <v>0.54501457828074851</v>
      </c>
    </row>
    <row r="24" spans="1:7" x14ac:dyDescent="0.25">
      <c r="A24" s="19">
        <v>6</v>
      </c>
      <c r="B24" s="40">
        <v>-0.61318501542625481</v>
      </c>
      <c r="C24" s="40">
        <v>1.7929456034827469</v>
      </c>
      <c r="D24" s="40">
        <v>2.6531382351751969</v>
      </c>
      <c r="E24" s="40">
        <v>1.5341923944671529</v>
      </c>
      <c r="F24" s="40">
        <v>0.62385664388875461</v>
      </c>
      <c r="G24" s="40">
        <v>0.71480969341972855</v>
      </c>
    </row>
    <row r="25" spans="1:7" x14ac:dyDescent="0.25">
      <c r="A25" s="19">
        <v>7</v>
      </c>
      <c r="B25" s="40">
        <v>3.6259059105888358</v>
      </c>
      <c r="C25" s="40">
        <v>2.1233176841016239</v>
      </c>
      <c r="D25" s="40">
        <v>1.217210955563085</v>
      </c>
      <c r="E25" s="40">
        <v>7.4180993577713683E-2</v>
      </c>
      <c r="F25" s="40">
        <v>0.57553226007887803</v>
      </c>
      <c r="G25" s="40">
        <v>0.8118323401551758</v>
      </c>
    </row>
    <row r="26" spans="1:7" x14ac:dyDescent="0.25">
      <c r="A26" s="19">
        <v>8</v>
      </c>
      <c r="B26" s="40">
        <v>5.2580856767432174</v>
      </c>
      <c r="C26" s="40">
        <v>2.145284508728543</v>
      </c>
      <c r="D26" s="40">
        <v>1.7109239260571549</v>
      </c>
      <c r="E26" s="40">
        <v>1.106584183274846</v>
      </c>
      <c r="F26" s="40">
        <v>0.75140043725279049</v>
      </c>
      <c r="G26" s="40">
        <v>0.72291810606858153</v>
      </c>
    </row>
    <row r="27" spans="1:7" x14ac:dyDescent="0.25">
      <c r="A27" s="19">
        <v>9</v>
      </c>
      <c r="B27" s="40">
        <v>6.7953099587016972</v>
      </c>
      <c r="C27" s="40">
        <v>2.2211893548445798</v>
      </c>
      <c r="D27" s="40">
        <v>1.6665636997571409</v>
      </c>
      <c r="E27" s="40">
        <v>2.934866569968273</v>
      </c>
      <c r="F27" s="40">
        <v>0.86570052523375041</v>
      </c>
      <c r="G27" s="40">
        <v>0.62217802841440051</v>
      </c>
    </row>
    <row r="28" spans="1:7" x14ac:dyDescent="0.25">
      <c r="A28" s="19">
        <v>10</v>
      </c>
      <c r="B28" s="40">
        <v>8.1961423349653124</v>
      </c>
      <c r="C28" s="40">
        <v>2.279646943907641</v>
      </c>
      <c r="D28" s="40">
        <v>1.925271050061073</v>
      </c>
      <c r="E28" s="40">
        <v>1.584318189432405</v>
      </c>
      <c r="F28" s="40">
        <v>0.87145609166475047</v>
      </c>
      <c r="G28" s="40">
        <v>0.80384450694683585</v>
      </c>
    </row>
    <row r="29" spans="1:7" x14ac:dyDescent="0.25">
      <c r="A29" s="19">
        <v>11</v>
      </c>
      <c r="B29" s="40">
        <v>16.029419624909291</v>
      </c>
      <c r="C29" s="40">
        <v>2.0224084542176342</v>
      </c>
      <c r="D29" s="40">
        <v>0.85012113092561703</v>
      </c>
      <c r="E29" s="40">
        <v>0.2370430597791072</v>
      </c>
      <c r="F29" s="40">
        <v>0.51246597398785509</v>
      </c>
      <c r="G29" s="40">
        <v>0.44576457405944769</v>
      </c>
    </row>
    <row r="30" spans="1:7" x14ac:dyDescent="0.25">
      <c r="A30" s="19">
        <v>12</v>
      </c>
      <c r="B30" s="40">
        <v>-2.9093084023655971</v>
      </c>
      <c r="C30" s="40">
        <v>2.4417438794162858</v>
      </c>
      <c r="D30" s="40">
        <v>2.0580191855139569</v>
      </c>
      <c r="E30" s="40">
        <v>2.003879147809521</v>
      </c>
      <c r="F30" s="40">
        <v>0.59679627430610571</v>
      </c>
      <c r="G30" s="40">
        <v>0.61601983667441207</v>
      </c>
    </row>
    <row r="31" spans="1:7" x14ac:dyDescent="0.25">
      <c r="A31" s="19">
        <v>13</v>
      </c>
      <c r="B31" s="40">
        <v>6.8265737757629563E-2</v>
      </c>
      <c r="C31" s="40">
        <v>2.5255435366544612</v>
      </c>
      <c r="D31" s="40">
        <v>2.0144185957312422</v>
      </c>
      <c r="E31" s="40">
        <v>2.089622621840868</v>
      </c>
      <c r="F31" s="40">
        <v>0.6317776528124075</v>
      </c>
      <c r="G31" s="40">
        <v>0.86535759379034893</v>
      </c>
    </row>
    <row r="32" spans="1:7" x14ac:dyDescent="0.25">
      <c r="A32" s="19">
        <v>14</v>
      </c>
      <c r="B32" s="40">
        <v>4.337975173062933</v>
      </c>
      <c r="C32" s="40">
        <v>2.1984836127822769</v>
      </c>
      <c r="D32" s="40">
        <v>2.1746902362183982</v>
      </c>
      <c r="E32" s="40">
        <v>1.661838260315911</v>
      </c>
      <c r="F32" s="40">
        <v>0.28372515007969301</v>
      </c>
      <c r="G32" s="40">
        <v>0.6937719821117192</v>
      </c>
    </row>
    <row r="33" spans="1:7" x14ac:dyDescent="0.25">
      <c r="A33" s="19">
        <v>15</v>
      </c>
      <c r="B33" s="40">
        <v>5.4394940787469963</v>
      </c>
      <c r="C33" s="40">
        <v>2.1232296999896909</v>
      </c>
      <c r="D33" s="40">
        <v>2.044522941248224</v>
      </c>
      <c r="E33" s="40">
        <v>2.2370884505333839</v>
      </c>
      <c r="F33" s="40">
        <v>1.024718066978453</v>
      </c>
      <c r="G33" s="40">
        <v>0.68410549292553724</v>
      </c>
    </row>
    <row r="34" spans="1:7" x14ac:dyDescent="0.25">
      <c r="A34" s="19">
        <v>16</v>
      </c>
      <c r="B34" s="40">
        <v>15.06577530827791</v>
      </c>
      <c r="C34" s="40">
        <v>2.129889137770792</v>
      </c>
      <c r="D34" s="40">
        <v>1.795442537450133</v>
      </c>
      <c r="E34" s="40">
        <v>1.4281053765349521</v>
      </c>
      <c r="F34" s="40">
        <v>0.51635282836374208</v>
      </c>
      <c r="G34" s="40">
        <v>0.69441267374766957</v>
      </c>
    </row>
    <row r="35" spans="1:7" x14ac:dyDescent="0.25">
      <c r="A35" s="19">
        <v>17</v>
      </c>
      <c r="B35" s="40">
        <v>5.8823601811985817</v>
      </c>
      <c r="C35" s="40">
        <v>2.162773792866687</v>
      </c>
      <c r="D35" s="40">
        <v>1.6819973371185379</v>
      </c>
      <c r="E35" s="40">
        <v>-0.83195407978052582</v>
      </c>
      <c r="F35" s="40">
        <v>0.80517374444999057</v>
      </c>
      <c r="G35" s="40">
        <v>0.69033009705080872</v>
      </c>
    </row>
    <row r="36" spans="1:7" x14ac:dyDescent="0.25">
      <c r="A36" s="19">
        <v>18</v>
      </c>
      <c r="B36" s="40">
        <v>4.3034073358107658</v>
      </c>
      <c r="C36" s="40">
        <v>2.2463864975836141</v>
      </c>
      <c r="D36" s="40">
        <v>2.1575270718238708</v>
      </c>
      <c r="E36" s="40">
        <v>0.74533410828460933</v>
      </c>
      <c r="F36" s="40">
        <v>0.77968105857026104</v>
      </c>
      <c r="G36" s="40">
        <v>0.67461747231578406</v>
      </c>
    </row>
    <row r="37" spans="1:7" x14ac:dyDescent="0.25">
      <c r="A37" s="19">
        <v>19</v>
      </c>
      <c r="B37" s="40">
        <v>-7.5063777400656884</v>
      </c>
      <c r="C37" s="40">
        <v>2.0702441047803291</v>
      </c>
      <c r="D37" s="40">
        <v>1.2253889210229749</v>
      </c>
      <c r="E37" s="40">
        <v>-0.23603072811890199</v>
      </c>
      <c r="F37" s="40">
        <v>0.5897802728100946</v>
      </c>
      <c r="G37" s="40">
        <v>0.661115726169901</v>
      </c>
    </row>
    <row r="38" spans="1:7" x14ac:dyDescent="0.25">
      <c r="A38" s="19">
        <v>20</v>
      </c>
      <c r="B38" s="40">
        <v>4.3393645513314976</v>
      </c>
      <c r="C38" s="40">
        <v>2.068587562053803</v>
      </c>
      <c r="D38" s="40">
        <v>1.7804564678005601</v>
      </c>
      <c r="E38" s="40">
        <v>2.0132058010196152</v>
      </c>
      <c r="F38" s="40">
        <v>0.74220372012984692</v>
      </c>
      <c r="G38" s="40">
        <v>0.84492779313669453</v>
      </c>
    </row>
    <row r="39" spans="1:7" x14ac:dyDescent="0.25">
      <c r="A39" s="19">
        <v>21</v>
      </c>
      <c r="B39" s="40">
        <v>6.3368887403049277</v>
      </c>
      <c r="C39" s="40">
        <v>1.7469192660808921</v>
      </c>
      <c r="D39" s="40">
        <v>2.543572459259364</v>
      </c>
      <c r="E39" s="40">
        <v>0.68682761264523262</v>
      </c>
      <c r="F39" s="40">
        <v>0.59898601981086108</v>
      </c>
      <c r="G39" s="40">
        <v>0.54116604416718894</v>
      </c>
    </row>
    <row r="40" spans="1:7" x14ac:dyDescent="0.25">
      <c r="A40" s="19">
        <v>22</v>
      </c>
      <c r="B40" s="40">
        <v>4.1457177860797889E-2</v>
      </c>
      <c r="C40" s="40">
        <v>1.8463255265535199</v>
      </c>
      <c r="D40" s="40">
        <v>9.1513841015425381</v>
      </c>
      <c r="E40" s="40">
        <v>0.96800256390477801</v>
      </c>
      <c r="F40" s="40">
        <v>0.61169589923595369</v>
      </c>
      <c r="G40" s="40">
        <v>0.46590881870347051</v>
      </c>
    </row>
    <row r="41" spans="1:7" x14ac:dyDescent="0.25">
      <c r="A41" s="19">
        <v>23</v>
      </c>
      <c r="B41" s="40">
        <v>3.8273785381309029</v>
      </c>
      <c r="C41" s="40">
        <v>2.1487138493016831</v>
      </c>
      <c r="D41" s="40">
        <v>1.805074805641989</v>
      </c>
      <c r="E41" s="40">
        <v>0.53018415382222994</v>
      </c>
      <c r="F41" s="40">
        <v>0.73136773319146198</v>
      </c>
      <c r="G41" s="40">
        <v>0.29124365742561598</v>
      </c>
    </row>
    <row r="42" spans="1:7" x14ac:dyDescent="0.25">
      <c r="A42" s="19">
        <v>24</v>
      </c>
      <c r="B42" s="40">
        <v>0.17109595292760951</v>
      </c>
      <c r="C42" s="40">
        <v>2.3263751416960119</v>
      </c>
      <c r="D42" s="40">
        <v>1.7825434656633801</v>
      </c>
      <c r="E42" s="40">
        <v>2.1353206443642798</v>
      </c>
      <c r="F42" s="40">
        <v>0.46634710177977062</v>
      </c>
      <c r="G42" s="40">
        <v>0.76770113746259316</v>
      </c>
    </row>
    <row r="43" spans="1:7" x14ac:dyDescent="0.25">
      <c r="A43" s="19">
        <v>25</v>
      </c>
      <c r="B43" s="40">
        <v>18.814706069741149</v>
      </c>
      <c r="C43" s="40">
        <v>2.321880778413028</v>
      </c>
      <c r="D43" s="40">
        <v>3.1870547521245549</v>
      </c>
      <c r="E43" s="40">
        <v>4.2550088168028459</v>
      </c>
      <c r="F43" s="40">
        <v>0.80767738679196954</v>
      </c>
      <c r="G43" s="40">
        <v>0.76346696886254539</v>
      </c>
    </row>
    <row r="44" spans="1:7" x14ac:dyDescent="0.25">
      <c r="A44" s="19">
        <v>26</v>
      </c>
      <c r="B44" s="40">
        <v>5.4127184269924689</v>
      </c>
      <c r="C44" s="40">
        <v>2.1999539068431599</v>
      </c>
      <c r="D44" s="40">
        <v>1.649890827752128</v>
      </c>
      <c r="E44" s="40">
        <v>4.4262121460463151</v>
      </c>
      <c r="F44" s="40">
        <v>1.3383703939493741</v>
      </c>
      <c r="G44" s="40">
        <v>0.77576771900821984</v>
      </c>
    </row>
    <row r="45" spans="1:7" x14ac:dyDescent="0.25">
      <c r="A45" s="19">
        <v>27</v>
      </c>
      <c r="B45" s="40">
        <v>29.198491258879429</v>
      </c>
      <c r="C45" s="40">
        <v>2.317656365771172</v>
      </c>
      <c r="D45" s="40">
        <v>3.087119911041281</v>
      </c>
      <c r="E45" s="40">
        <v>2.0334466629416168</v>
      </c>
      <c r="F45" s="40">
        <v>0.63907625560473358</v>
      </c>
      <c r="G45" s="40">
        <v>0.73288089176173687</v>
      </c>
    </row>
    <row r="46" spans="1:7" x14ac:dyDescent="0.25">
      <c r="A46" s="19">
        <v>28</v>
      </c>
      <c r="B46" s="40">
        <v>5.0265879888999461</v>
      </c>
      <c r="C46" s="40">
        <v>1.904227022750443</v>
      </c>
      <c r="D46" s="40">
        <v>2.3928769859733472</v>
      </c>
      <c r="E46" s="40">
        <v>1.0057138115684821</v>
      </c>
      <c r="F46" s="40">
        <v>0.84931601363634801</v>
      </c>
      <c r="G46" s="40">
        <v>0.51128451668155117</v>
      </c>
    </row>
    <row r="47" spans="1:7" x14ac:dyDescent="0.25">
      <c r="A47" s="19">
        <v>29</v>
      </c>
      <c r="B47" s="40">
        <v>3.7572676449237989</v>
      </c>
      <c r="C47" s="40">
        <v>2.1333872677528292</v>
      </c>
      <c r="D47" s="40">
        <v>1.9029531513035971</v>
      </c>
      <c r="E47" s="40">
        <v>-0.52619614334004083</v>
      </c>
      <c r="F47" s="40">
        <v>0.5327316635380468</v>
      </c>
      <c r="G47" s="40">
        <v>0.90147358995514537</v>
      </c>
    </row>
    <row r="48" spans="1:7" x14ac:dyDescent="0.25">
      <c r="A48" s="19">
        <v>30</v>
      </c>
      <c r="B48" s="40">
        <v>11.41307192485678</v>
      </c>
      <c r="C48" s="40">
        <v>1.825960485802161</v>
      </c>
      <c r="D48" s="40">
        <v>2.0480032681470548</v>
      </c>
      <c r="E48" s="40">
        <v>2.3413208490552591</v>
      </c>
      <c r="F48" s="40">
        <v>0.63256136194802337</v>
      </c>
      <c r="G48" s="40">
        <v>0.65679013410629628</v>
      </c>
    </row>
    <row r="52" spans="1:1" ht="24" x14ac:dyDescent="0.25">
      <c r="A52" s="27" t="s">
        <v>211</v>
      </c>
    </row>
    <row r="54" spans="1:1" x14ac:dyDescent="0.25">
      <c r="A54" s="29" t="s">
        <v>212</v>
      </c>
    </row>
    <row r="69" spans="1:1" x14ac:dyDescent="0.25">
      <c r="A69" s="27"/>
    </row>
    <row r="71" spans="1:1" x14ac:dyDescent="0.25">
      <c r="A71" s="29" t="s">
        <v>291</v>
      </c>
    </row>
    <row r="88" spans="1:1" x14ac:dyDescent="0.25">
      <c r="A88" s="29" t="s">
        <v>213</v>
      </c>
    </row>
    <row r="105" spans="1:1" x14ac:dyDescent="0.25">
      <c r="A105" s="29" t="s">
        <v>290</v>
      </c>
    </row>
    <row r="122" spans="1:1" x14ac:dyDescent="0.25">
      <c r="A122" s="29" t="s">
        <v>214</v>
      </c>
    </row>
    <row r="140" spans="1:1" x14ac:dyDescent="0.25">
      <c r="A140" s="29" t="s">
        <v>215</v>
      </c>
    </row>
    <row r="156" spans="1:7" x14ac:dyDescent="0.25">
      <c r="A156" s="50" t="s">
        <v>216</v>
      </c>
      <c r="B156" s="50"/>
      <c r="C156" s="50"/>
      <c r="D156" s="50"/>
      <c r="E156" s="50"/>
      <c r="F156" s="50"/>
      <c r="G156" s="50"/>
    </row>
    <row r="157" spans="1:7" x14ac:dyDescent="0.25">
      <c r="A157" s="20" t="s">
        <v>292</v>
      </c>
    </row>
    <row r="158" spans="1:7" x14ac:dyDescent="0.25">
      <c r="A158" s="20" t="s">
        <v>293</v>
      </c>
    </row>
    <row r="159" spans="1:7" x14ac:dyDescent="0.25">
      <c r="A159" s="20" t="s">
        <v>294</v>
      </c>
    </row>
    <row r="160" spans="1:7" x14ac:dyDescent="0.25">
      <c r="A160" s="20" t="s">
        <v>295</v>
      </c>
    </row>
    <row r="161" spans="1:1" x14ac:dyDescent="0.25">
      <c r="A161" s="20" t="s">
        <v>296</v>
      </c>
    </row>
  </sheetData>
  <mergeCells count="4">
    <mergeCell ref="A156:G156"/>
    <mergeCell ref="A8:G8"/>
    <mergeCell ref="A2:G2"/>
    <mergeCell ref="A1:G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6100"/>
  </sheetPr>
  <dimension ref="A1:L46"/>
  <sheetViews>
    <sheetView topLeftCell="A25" workbookViewId="0">
      <selection activeCell="A3" sqref="A3"/>
    </sheetView>
  </sheetViews>
  <sheetFormatPr defaultRowHeight="15" x14ac:dyDescent="0.25"/>
  <cols>
    <col min="1" max="1" width="40" customWidth="1"/>
    <col min="2" max="13" width="11" customWidth="1"/>
  </cols>
  <sheetData>
    <row r="1" spans="1:12" ht="32.1" customHeight="1" x14ac:dyDescent="0.25">
      <c r="A1" s="46" t="s">
        <v>217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x14ac:dyDescent="0.25">
      <c r="A2" s="43" t="s">
        <v>299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4" spans="1:12" ht="60" customHeight="1" x14ac:dyDescent="0.25">
      <c r="A4" s="27" t="s">
        <v>297</v>
      </c>
    </row>
    <row r="6" spans="1:12" x14ac:dyDescent="0.25">
      <c r="A6" s="45" t="s">
        <v>218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</row>
    <row r="7" spans="1:12" x14ac:dyDescent="0.25">
      <c r="A7" s="30" t="s">
        <v>219</v>
      </c>
      <c r="B7" s="31" t="s">
        <v>220</v>
      </c>
    </row>
    <row r="8" spans="1:12" x14ac:dyDescent="0.25">
      <c r="A8" s="30" t="s">
        <v>221</v>
      </c>
      <c r="B8" s="20" t="s">
        <v>222</v>
      </c>
    </row>
    <row r="9" spans="1:12" x14ac:dyDescent="0.25">
      <c r="A9" s="30" t="s">
        <v>223</v>
      </c>
      <c r="B9" s="20" t="s">
        <v>224</v>
      </c>
      <c r="D9" s="27"/>
    </row>
    <row r="10" spans="1:12" x14ac:dyDescent="0.25">
      <c r="A10" s="30" t="s">
        <v>127</v>
      </c>
      <c r="B10" s="20" t="s">
        <v>225</v>
      </c>
    </row>
    <row r="11" spans="1:12" x14ac:dyDescent="0.25">
      <c r="A11" s="30" t="s">
        <v>226</v>
      </c>
      <c r="B11" s="20" t="s">
        <v>227</v>
      </c>
      <c r="D11" s="27"/>
    </row>
    <row r="13" spans="1:12" x14ac:dyDescent="0.25">
      <c r="A13" s="45" t="s">
        <v>228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</row>
    <row r="14" spans="1:12" ht="25.5" x14ac:dyDescent="0.25">
      <c r="A14" s="5" t="s">
        <v>229</v>
      </c>
      <c r="B14" s="5" t="s">
        <v>230</v>
      </c>
      <c r="C14" s="5" t="s">
        <v>231</v>
      </c>
      <c r="D14" s="5" t="s">
        <v>232</v>
      </c>
      <c r="E14" s="5" t="s">
        <v>233</v>
      </c>
      <c r="F14" s="5" t="s">
        <v>234</v>
      </c>
      <c r="G14" s="5" t="s">
        <v>235</v>
      </c>
      <c r="H14" s="5" t="s">
        <v>236</v>
      </c>
      <c r="I14" s="5" t="s">
        <v>237</v>
      </c>
      <c r="J14" s="5" t="s">
        <v>238</v>
      </c>
      <c r="K14" s="5" t="s">
        <v>239</v>
      </c>
      <c r="L14" s="5" t="s">
        <v>240</v>
      </c>
    </row>
    <row r="15" spans="1:12" x14ac:dyDescent="0.25">
      <c r="A15" s="32" t="s">
        <v>241</v>
      </c>
      <c r="B15" s="33">
        <v>0</v>
      </c>
      <c r="C15" s="33">
        <v>34.32</v>
      </c>
      <c r="D15" s="33">
        <v>34.32</v>
      </c>
      <c r="E15" s="33">
        <v>34.32</v>
      </c>
      <c r="F15" s="33">
        <v>34.32</v>
      </c>
      <c r="G15" s="33">
        <v>34.32</v>
      </c>
      <c r="H15" s="33">
        <v>34.32</v>
      </c>
      <c r="I15" s="33">
        <v>34.32</v>
      </c>
      <c r="J15" s="33">
        <v>34.32</v>
      </c>
      <c r="K15" s="33">
        <v>34.32</v>
      </c>
      <c r="L15" s="33">
        <v>34.32</v>
      </c>
    </row>
    <row r="16" spans="1:12" x14ac:dyDescent="0.25">
      <c r="A16" s="20" t="s">
        <v>242</v>
      </c>
      <c r="B16" s="33">
        <v>0</v>
      </c>
      <c r="C16" s="33">
        <v>34.299999999999997</v>
      </c>
      <c r="D16" s="33">
        <v>68.599999999999994</v>
      </c>
      <c r="E16" s="33">
        <v>103</v>
      </c>
      <c r="F16" s="33">
        <v>137.30000000000001</v>
      </c>
      <c r="G16" s="33">
        <v>171.6</v>
      </c>
      <c r="H16" s="33">
        <v>205.9</v>
      </c>
      <c r="I16" s="33">
        <v>240.2</v>
      </c>
      <c r="J16" s="33">
        <v>274.60000000000002</v>
      </c>
      <c r="K16" s="33">
        <v>308.89999999999998</v>
      </c>
      <c r="L16" s="33">
        <v>343.2</v>
      </c>
    </row>
    <row r="18" spans="1:12" x14ac:dyDescent="0.25">
      <c r="A18" s="34" t="s">
        <v>243</v>
      </c>
      <c r="B18" s="33">
        <v>0</v>
      </c>
      <c r="C18" s="35">
        <v>0</v>
      </c>
      <c r="D18" s="35">
        <v>0</v>
      </c>
      <c r="E18" s="35">
        <v>0</v>
      </c>
      <c r="F18" s="36">
        <v>4.21</v>
      </c>
      <c r="G18" s="36">
        <v>56.5</v>
      </c>
      <c r="H18" s="36">
        <v>56.5</v>
      </c>
      <c r="I18" s="36">
        <v>56.5</v>
      </c>
      <c r="J18" s="36">
        <v>56.5</v>
      </c>
      <c r="K18" s="36">
        <v>56.5</v>
      </c>
      <c r="L18" s="36">
        <v>56.5</v>
      </c>
    </row>
    <row r="19" spans="1:12" x14ac:dyDescent="0.25">
      <c r="A19" s="20" t="s">
        <v>244</v>
      </c>
      <c r="B19" s="33">
        <v>0</v>
      </c>
      <c r="C19" s="33">
        <v>0</v>
      </c>
      <c r="D19" s="33">
        <v>0</v>
      </c>
      <c r="E19" s="33">
        <v>0</v>
      </c>
      <c r="F19" s="33">
        <v>4.2</v>
      </c>
      <c r="G19" s="33">
        <v>60.7</v>
      </c>
      <c r="H19" s="33">
        <v>117.2</v>
      </c>
      <c r="I19" s="33">
        <v>173.7</v>
      </c>
      <c r="J19" s="33">
        <v>230.2</v>
      </c>
      <c r="K19" s="33">
        <v>286.7</v>
      </c>
      <c r="L19" s="33">
        <v>343.2</v>
      </c>
    </row>
    <row r="41" spans="1:12" x14ac:dyDescent="0.25">
      <c r="A41" s="45" t="s">
        <v>245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</row>
    <row r="42" spans="1:12" x14ac:dyDescent="0.25">
      <c r="A42" s="29" t="s">
        <v>246</v>
      </c>
    </row>
    <row r="43" spans="1:12" x14ac:dyDescent="0.25">
      <c r="A43" s="51" t="s">
        <v>247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</row>
    <row r="45" spans="1:12" x14ac:dyDescent="0.25">
      <c r="A45" s="29" t="s">
        <v>248</v>
      </c>
    </row>
    <row r="46" spans="1:12" x14ac:dyDescent="0.25">
      <c r="A46" s="51" t="s">
        <v>249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</row>
  </sheetData>
  <mergeCells count="7">
    <mergeCell ref="A2:L2"/>
    <mergeCell ref="A6:L6"/>
    <mergeCell ref="A46:L46"/>
    <mergeCell ref="A1:L1"/>
    <mergeCell ref="A43:L43"/>
    <mergeCell ref="A13:L13"/>
    <mergeCell ref="A41:L41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E19"/>
  <sheetViews>
    <sheetView tabSelected="1" workbookViewId="0">
      <selection activeCell="C21" sqref="C21"/>
    </sheetView>
  </sheetViews>
  <sheetFormatPr defaultRowHeight="15" x14ac:dyDescent="0.25"/>
  <cols>
    <col min="1" max="1" width="38" customWidth="1"/>
    <col min="2" max="5" width="22" customWidth="1"/>
  </cols>
  <sheetData>
    <row r="1" spans="1:5" ht="32.1" customHeight="1" x14ac:dyDescent="0.25">
      <c r="A1" s="46" t="s">
        <v>250</v>
      </c>
      <c r="B1" s="44"/>
      <c r="C1" s="44"/>
      <c r="D1" s="44"/>
      <c r="E1" s="44"/>
    </row>
    <row r="2" spans="1:5" x14ac:dyDescent="0.25">
      <c r="A2" s="43"/>
      <c r="B2" s="44"/>
      <c r="C2" s="44"/>
      <c r="D2" s="44"/>
      <c r="E2" s="44"/>
    </row>
    <row r="4" spans="1:5" ht="25.5" x14ac:dyDescent="0.25">
      <c r="A4" s="5" t="s">
        <v>251</v>
      </c>
      <c r="B4" s="5" t="s">
        <v>252</v>
      </c>
      <c r="C4" s="5" t="s">
        <v>253</v>
      </c>
      <c r="D4" s="5" t="s">
        <v>254</v>
      </c>
      <c r="E4" s="5" t="s">
        <v>255</v>
      </c>
    </row>
    <row r="5" spans="1:5" x14ac:dyDescent="0.25">
      <c r="A5" s="6" t="s">
        <v>256</v>
      </c>
      <c r="B5" s="8">
        <v>0.65200000000000002</v>
      </c>
      <c r="C5" s="8">
        <v>0.70199999999999996</v>
      </c>
      <c r="D5" s="8" t="s">
        <v>257</v>
      </c>
      <c r="E5" s="8" t="s">
        <v>258</v>
      </c>
    </row>
    <row r="6" spans="1:5" x14ac:dyDescent="0.25">
      <c r="A6" s="10" t="s">
        <v>259</v>
      </c>
      <c r="B6" s="42">
        <f>(1-B5)</f>
        <v>0.34799999999999998</v>
      </c>
      <c r="C6" s="42">
        <f>(1-C5)</f>
        <v>0.29800000000000004</v>
      </c>
      <c r="D6" s="12" t="s">
        <v>260</v>
      </c>
      <c r="E6" s="12" t="s">
        <v>261</v>
      </c>
    </row>
    <row r="7" spans="1:5" x14ac:dyDescent="0.25">
      <c r="A7" s="6" t="s">
        <v>262</v>
      </c>
      <c r="B7" s="8">
        <v>0.217</v>
      </c>
      <c r="C7" s="8">
        <v>0.217</v>
      </c>
      <c r="D7" s="8" t="s">
        <v>263</v>
      </c>
      <c r="E7" s="8" t="s">
        <v>264</v>
      </c>
    </row>
    <row r="8" spans="1:5" x14ac:dyDescent="0.25">
      <c r="A8" s="10" t="s">
        <v>265</v>
      </c>
      <c r="B8" s="42">
        <f>(B7/B5)</f>
        <v>0.33282208588957052</v>
      </c>
      <c r="C8" s="42">
        <f>C7/C5</f>
        <v>0.30911680911680911</v>
      </c>
      <c r="D8" s="12" t="s">
        <v>266</v>
      </c>
      <c r="E8" s="12" t="s">
        <v>267</v>
      </c>
    </row>
    <row r="9" spans="1:5" x14ac:dyDescent="0.25">
      <c r="A9" s="6" t="s">
        <v>268</v>
      </c>
      <c r="B9" s="8">
        <v>100</v>
      </c>
      <c r="C9" s="8">
        <v>100</v>
      </c>
      <c r="D9" s="8" t="s">
        <v>269</v>
      </c>
      <c r="E9" s="8" t="s">
        <v>270</v>
      </c>
    </row>
    <row r="10" spans="1:5" x14ac:dyDescent="0.25">
      <c r="A10" s="10" t="s">
        <v>271</v>
      </c>
      <c r="B10" s="12" t="s">
        <v>149</v>
      </c>
      <c r="C10" s="12" t="s">
        <v>272</v>
      </c>
      <c r="D10" s="12" t="s">
        <v>273</v>
      </c>
      <c r="E10" s="12" t="s">
        <v>274</v>
      </c>
    </row>
    <row r="11" spans="1:5" x14ac:dyDescent="0.25">
      <c r="A11" s="6" t="s">
        <v>226</v>
      </c>
      <c r="B11" s="8" t="s">
        <v>298</v>
      </c>
      <c r="C11" s="8" t="s">
        <v>298</v>
      </c>
      <c r="D11" s="8" t="s">
        <v>275</v>
      </c>
      <c r="E11" s="8" t="s">
        <v>276</v>
      </c>
    </row>
    <row r="12" spans="1:5" x14ac:dyDescent="0.25">
      <c r="A12" s="10" t="s">
        <v>277</v>
      </c>
      <c r="B12" s="12"/>
      <c r="C12" s="12"/>
      <c r="D12" s="12" t="s">
        <v>278</v>
      </c>
      <c r="E12" s="12" t="s">
        <v>279</v>
      </c>
    </row>
    <row r="13" spans="1:5" x14ac:dyDescent="0.25">
      <c r="A13" s="6" t="s">
        <v>280</v>
      </c>
      <c r="B13" s="8" t="s">
        <v>281</v>
      </c>
      <c r="C13" s="8" t="s">
        <v>281</v>
      </c>
      <c r="D13" s="8" t="s">
        <v>282</v>
      </c>
      <c r="E13" s="8" t="s">
        <v>281</v>
      </c>
    </row>
    <row r="16" spans="1:5" x14ac:dyDescent="0.25">
      <c r="A16" s="45" t="s">
        <v>283</v>
      </c>
      <c r="B16" s="44"/>
      <c r="C16" s="44"/>
      <c r="D16" s="44"/>
      <c r="E16" s="44"/>
    </row>
    <row r="17" spans="1:1" x14ac:dyDescent="0.25">
      <c r="A17" s="20" t="s">
        <v>301</v>
      </c>
    </row>
    <row r="18" spans="1:1" x14ac:dyDescent="0.25">
      <c r="A18" s="20" t="s">
        <v>302</v>
      </c>
    </row>
    <row r="19" spans="1:1" x14ac:dyDescent="0.25">
      <c r="A19" s="20" t="s">
        <v>303</v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Methodology</vt:lpstr>
      <vt:lpstr>Input Parameters</vt:lpstr>
      <vt:lpstr>Executive Summary</vt:lpstr>
      <vt:lpstr>Contribution Breakdown</vt:lpstr>
      <vt:lpstr>Sankey Diagrams</vt:lpstr>
      <vt:lpstr>Monte Carlo Uncertainty</vt:lpstr>
      <vt:lpstr>Credit Issuance</vt:lpstr>
      <vt:lpstr>Benchmarking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Njenga</dc:creator>
  <cp:lastModifiedBy>Brian Njenga</cp:lastModifiedBy>
  <dcterms:created xsi:type="dcterms:W3CDTF">2026-02-16T14:03:05Z</dcterms:created>
  <dcterms:modified xsi:type="dcterms:W3CDTF">2026-02-16T17:29:58Z</dcterms:modified>
</cp:coreProperties>
</file>