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60" yWindow="285" windowWidth="18540" windowHeight="9795" tabRatio="756"/>
  </bookViews>
  <sheets>
    <sheet name="WTA" sheetId="1" r:id="rId1"/>
    <sheet name="Covariates" sheetId="2" r:id="rId2"/>
    <sheet name="Probability calculations" sheetId="4" r:id="rId3"/>
    <sheet name="Prob_calcs_I_B (inc stats)" sheetId="7" r:id="rId4"/>
    <sheet name="Prob_Calcs_I_0 (inc stats)" sheetId="8" r:id="rId5"/>
    <sheet name="Online_Probability" sheetId="5" r:id="rId6"/>
  </sheets>
  <definedNames>
    <definedName name="_xlnm._FilterDatabase" localSheetId="4" hidden="1">'Prob_Calcs_I_0 (inc stats)'!$R$1:$R$704</definedName>
    <definedName name="_xlnm._FilterDatabase" localSheetId="3" hidden="1">'Prob_calcs_I_B (inc stats)'!$R$1:$R$902</definedName>
  </definedNames>
  <calcPr calcId="145621"/>
</workbook>
</file>

<file path=xl/calcChain.xml><?xml version="1.0" encoding="utf-8"?>
<calcChain xmlns="http://schemas.openxmlformats.org/spreadsheetml/2006/main">
  <c r="D8" i="1" l="1"/>
  <c r="P121" i="4" l="1"/>
  <c r="P112" i="4"/>
  <c r="P111" i="4"/>
  <c r="O121" i="4"/>
  <c r="O112" i="4"/>
  <c r="O111" i="4"/>
  <c r="N121" i="4"/>
  <c r="N112" i="4"/>
  <c r="N111" i="4"/>
  <c r="M121" i="4"/>
  <c r="M112" i="4"/>
  <c r="M111" i="4"/>
  <c r="P60" i="4"/>
  <c r="P51" i="4"/>
  <c r="P50" i="4"/>
  <c r="O60" i="4"/>
  <c r="O51" i="4"/>
  <c r="O50" i="4"/>
  <c r="N60" i="4"/>
  <c r="N51" i="4"/>
  <c r="N50" i="4"/>
  <c r="M60" i="4"/>
  <c r="M51" i="4"/>
  <c r="M50" i="4"/>
  <c r="AV657" i="8" l="1"/>
  <c r="AV659" i="8" s="1"/>
  <c r="AW657" i="8"/>
  <c r="AW659" i="8" s="1"/>
  <c r="AX657" i="8"/>
  <c r="AX659" i="8" s="1"/>
  <c r="AY657" i="8"/>
  <c r="AY659" i="8" s="1"/>
  <c r="AZ657" i="8"/>
  <c r="AZ659" i="8" s="1"/>
  <c r="BA657" i="8"/>
  <c r="BA659" i="8" s="1"/>
  <c r="BB657" i="8"/>
  <c r="BB659" i="8" s="1"/>
  <c r="AU657" i="8"/>
  <c r="AU659" i="8" s="1"/>
  <c r="AA657" i="8"/>
  <c r="AB657" i="8"/>
  <c r="AC657" i="8"/>
  <c r="AD657" i="8"/>
  <c r="AE657" i="8"/>
  <c r="AF657" i="8"/>
  <c r="AG657" i="8"/>
  <c r="AH657" i="8"/>
  <c r="AI657" i="8"/>
  <c r="AJ657" i="8"/>
  <c r="AK657" i="8"/>
  <c r="AK659" i="8" s="1"/>
  <c r="AL657" i="8"/>
  <c r="AL659" i="8" s="1"/>
  <c r="AM657" i="8"/>
  <c r="AM659" i="8" s="1"/>
  <c r="AN657" i="8"/>
  <c r="AN659" i="8" s="1"/>
  <c r="AO657" i="8"/>
  <c r="AO659" i="8" s="1"/>
  <c r="AP657" i="8"/>
  <c r="AP659" i="8" s="1"/>
  <c r="AQ657" i="8"/>
  <c r="AQ659" i="8" s="1"/>
  <c r="AR657" i="8"/>
  <c r="AR659" i="8" s="1"/>
  <c r="AS657" i="8"/>
  <c r="AS659" i="8" s="1"/>
  <c r="AT657" i="8"/>
  <c r="AT659" i="8" s="1"/>
  <c r="AA659" i="8"/>
  <c r="AB659" i="8"/>
  <c r="AC659" i="8"/>
  <c r="AD659" i="8"/>
  <c r="AE659" i="8"/>
  <c r="AF659" i="8"/>
  <c r="AG659" i="8"/>
  <c r="AH659" i="8"/>
  <c r="AI659" i="8"/>
  <c r="AJ659" i="8"/>
  <c r="Z657" i="8"/>
  <c r="Z659" i="8" s="1"/>
  <c r="W657" i="8"/>
  <c r="W659" i="8" s="1"/>
  <c r="X657" i="8"/>
  <c r="X659" i="8" s="1"/>
  <c r="Y657" i="8"/>
  <c r="Y659" i="8" s="1"/>
  <c r="V657" i="8"/>
  <c r="V659" i="8" s="1"/>
  <c r="T672" i="8"/>
  <c r="S672" i="8"/>
  <c r="R672" i="8"/>
  <c r="T656" i="8"/>
  <c r="S656" i="8"/>
  <c r="R656" i="8"/>
  <c r="P644" i="8"/>
  <c r="P646" i="8" s="1"/>
  <c r="P636" i="8"/>
  <c r="P638" i="8" s="1"/>
  <c r="P628" i="8"/>
  <c r="P630" i="8" s="1"/>
  <c r="P620" i="8"/>
  <c r="P622" i="8" s="1"/>
  <c r="P612" i="8"/>
  <c r="P614" i="8" s="1"/>
  <c r="P604" i="8"/>
  <c r="P606" i="8" s="1"/>
  <c r="P596" i="8"/>
  <c r="P598" i="8" s="1"/>
  <c r="P588" i="8"/>
  <c r="P590" i="8" s="1"/>
  <c r="P580" i="8"/>
  <c r="P582" i="8" s="1"/>
  <c r="P572" i="8"/>
  <c r="P574" i="8" s="1"/>
  <c r="P564" i="8"/>
  <c r="P566" i="8" s="1"/>
  <c r="P556" i="8"/>
  <c r="P558" i="8" s="1"/>
  <c r="P548" i="8"/>
  <c r="P550" i="8" s="1"/>
  <c r="P540" i="8"/>
  <c r="P542" i="8" s="1"/>
  <c r="P532" i="8"/>
  <c r="P534" i="8" s="1"/>
  <c r="P524" i="8"/>
  <c r="P526" i="8" s="1"/>
  <c r="P516" i="8"/>
  <c r="P518" i="8" s="1"/>
  <c r="P508" i="8"/>
  <c r="P510" i="8" s="1"/>
  <c r="P500" i="8"/>
  <c r="P502" i="8" s="1"/>
  <c r="P492" i="8"/>
  <c r="P494" i="8" s="1"/>
  <c r="P484" i="8"/>
  <c r="P486" i="8" s="1"/>
  <c r="P476" i="8"/>
  <c r="P478" i="8" s="1"/>
  <c r="P468" i="8"/>
  <c r="P470" i="8" s="1"/>
  <c r="P460" i="8"/>
  <c r="P462" i="8" s="1"/>
  <c r="P452" i="8"/>
  <c r="P454" i="8" s="1"/>
  <c r="P444" i="8"/>
  <c r="P446" i="8" s="1"/>
  <c r="P436" i="8"/>
  <c r="P438" i="8" s="1"/>
  <c r="P428" i="8"/>
  <c r="P430" i="8" s="1"/>
  <c r="P420" i="8"/>
  <c r="P422" i="8" s="1"/>
  <c r="P412" i="8"/>
  <c r="P414" i="8" s="1"/>
  <c r="P404" i="8"/>
  <c r="P406" i="8" s="1"/>
  <c r="P396" i="8"/>
  <c r="P398" i="8" s="1"/>
  <c r="P388" i="8"/>
  <c r="P390" i="8" s="1"/>
  <c r="P380" i="8"/>
  <c r="P382" i="8" s="1"/>
  <c r="P372" i="8"/>
  <c r="P374" i="8" s="1"/>
  <c r="P364" i="8"/>
  <c r="P366" i="8" s="1"/>
  <c r="P356" i="8"/>
  <c r="P358" i="8" s="1"/>
  <c r="P348" i="8"/>
  <c r="P350" i="8" s="1"/>
  <c r="P340" i="8"/>
  <c r="P342" i="8" s="1"/>
  <c r="P332" i="8"/>
  <c r="P334" i="8" s="1"/>
  <c r="P324" i="8"/>
  <c r="P326" i="8" s="1"/>
  <c r="P316" i="8"/>
  <c r="P318" i="8" s="1"/>
  <c r="P308" i="8"/>
  <c r="P310" i="8" s="1"/>
  <c r="P300" i="8"/>
  <c r="P302" i="8" s="1"/>
  <c r="P292" i="8"/>
  <c r="P294" i="8" s="1"/>
  <c r="P284" i="8"/>
  <c r="P286" i="8" s="1"/>
  <c r="P276" i="8"/>
  <c r="P278" i="8" s="1"/>
  <c r="P268" i="8"/>
  <c r="P270" i="8" s="1"/>
  <c r="P260" i="8"/>
  <c r="P262" i="8" s="1"/>
  <c r="P252" i="8"/>
  <c r="P254" i="8" s="1"/>
  <c r="P244" i="8"/>
  <c r="P246" i="8" s="1"/>
  <c r="P236" i="8"/>
  <c r="P238" i="8" s="1"/>
  <c r="P228" i="8"/>
  <c r="P230" i="8" s="1"/>
  <c r="P220" i="8"/>
  <c r="P222" i="8" s="1"/>
  <c r="P212" i="8"/>
  <c r="P214" i="8" s="1"/>
  <c r="P204" i="8"/>
  <c r="P206" i="8" s="1"/>
  <c r="P196" i="8"/>
  <c r="P198" i="8" s="1"/>
  <c r="P188" i="8"/>
  <c r="P190" i="8" s="1"/>
  <c r="P180" i="8"/>
  <c r="P182" i="8" s="1"/>
  <c r="P172" i="8"/>
  <c r="P174" i="8" s="1"/>
  <c r="P164" i="8"/>
  <c r="P166" i="8" s="1"/>
  <c r="P156" i="8"/>
  <c r="P158" i="8" s="1"/>
  <c r="P148" i="8"/>
  <c r="P150" i="8" s="1"/>
  <c r="P140" i="8"/>
  <c r="P142" i="8" s="1"/>
  <c r="P132" i="8"/>
  <c r="P134" i="8" s="1"/>
  <c r="P124" i="8"/>
  <c r="P126" i="8" s="1"/>
  <c r="P116" i="8"/>
  <c r="P118" i="8" s="1"/>
  <c r="P108" i="8"/>
  <c r="P110" i="8" s="1"/>
  <c r="P100" i="8"/>
  <c r="P102" i="8" s="1"/>
  <c r="P92" i="8"/>
  <c r="P94" i="8" s="1"/>
  <c r="P84" i="8"/>
  <c r="P86" i="8" s="1"/>
  <c r="P76" i="8"/>
  <c r="P78" i="8" s="1"/>
  <c r="P68" i="8"/>
  <c r="P70" i="8" s="1"/>
  <c r="P60" i="8"/>
  <c r="P62" i="8" s="1"/>
  <c r="P52" i="8"/>
  <c r="P54" i="8" s="1"/>
  <c r="P44" i="8"/>
  <c r="P46" i="8" s="1"/>
  <c r="P36" i="8"/>
  <c r="P38" i="8" s="1"/>
  <c r="P28" i="8"/>
  <c r="P30" i="8" s="1"/>
  <c r="P20" i="8"/>
  <c r="P22" i="8" s="1"/>
  <c r="P12" i="8"/>
  <c r="P14" i="8" s="1"/>
  <c r="P4" i="8"/>
  <c r="BJ826" i="7" l="1"/>
  <c r="BK826" i="7"/>
  <c r="BL826" i="7"/>
  <c r="BM826" i="7"/>
  <c r="BN826" i="7"/>
  <c r="BO826" i="7"/>
  <c r="BP826" i="7"/>
  <c r="BI826" i="7"/>
  <c r="AO828" i="7"/>
  <c r="AP826" i="7"/>
  <c r="AO826" i="7"/>
  <c r="W826" i="7"/>
  <c r="X826" i="7"/>
  <c r="Y826" i="7"/>
  <c r="V826" i="7"/>
  <c r="BJ828" i="7" l="1"/>
  <c r="BK828" i="7"/>
  <c r="BL828" i="7"/>
  <c r="BM828" i="7"/>
  <c r="BN828" i="7"/>
  <c r="BO828" i="7"/>
  <c r="BP828" i="7"/>
  <c r="BI828" i="7"/>
  <c r="AP828" i="7"/>
  <c r="AQ826" i="7"/>
  <c r="AQ828" i="7" s="1"/>
  <c r="AR826" i="7"/>
  <c r="AR828" i="7" s="1"/>
  <c r="AS826" i="7"/>
  <c r="AS828" i="7" s="1"/>
  <c r="AT826" i="7"/>
  <c r="AT828" i="7" s="1"/>
  <c r="AU826" i="7"/>
  <c r="AU828" i="7" s="1"/>
  <c r="AV826" i="7"/>
  <c r="AV828" i="7" s="1"/>
  <c r="AW826" i="7"/>
  <c r="AW828" i="7" s="1"/>
  <c r="AX826" i="7"/>
  <c r="AX828" i="7" s="1"/>
  <c r="AY826" i="7"/>
  <c r="AY828" i="7" s="1"/>
  <c r="AZ826" i="7"/>
  <c r="AZ828" i="7" s="1"/>
  <c r="BA826" i="7"/>
  <c r="BA828" i="7" s="1"/>
  <c r="BB826" i="7"/>
  <c r="BB828" i="7" s="1"/>
  <c r="BC826" i="7"/>
  <c r="BC828" i="7" s="1"/>
  <c r="BD826" i="7"/>
  <c r="BD828" i="7" s="1"/>
  <c r="BE826" i="7"/>
  <c r="BE828" i="7" s="1"/>
  <c r="BF826" i="7"/>
  <c r="BF828" i="7" s="1"/>
  <c r="BG826" i="7"/>
  <c r="BG828" i="7" s="1"/>
  <c r="BH826" i="7"/>
  <c r="BH828" i="7" s="1"/>
  <c r="W828" i="7"/>
  <c r="X828" i="7"/>
  <c r="Y828" i="7"/>
  <c r="V828" i="7"/>
  <c r="BI838" i="7"/>
  <c r="BI840" i="7" s="1"/>
  <c r="BJ838" i="7"/>
  <c r="BJ840" i="7" s="1"/>
  <c r="BK838" i="7"/>
  <c r="BK840" i="7" s="1"/>
  <c r="BL838" i="7"/>
  <c r="BL840" i="7" s="1"/>
  <c r="BM838" i="7"/>
  <c r="BM840" i="7" s="1"/>
  <c r="BN838" i="7"/>
  <c r="BN840" i="7" s="1"/>
  <c r="BO838" i="7"/>
  <c r="BO840" i="7" s="1"/>
  <c r="BP838" i="7"/>
  <c r="BP840" i="7" s="1"/>
  <c r="AP838" i="7"/>
  <c r="AP840" i="7" s="1"/>
  <c r="AQ838" i="7"/>
  <c r="AQ840" i="7" s="1"/>
  <c r="AR838" i="7"/>
  <c r="AR840" i="7" s="1"/>
  <c r="AS838" i="7"/>
  <c r="AS840" i="7" s="1"/>
  <c r="AT838" i="7"/>
  <c r="AT840" i="7" s="1"/>
  <c r="AU838" i="7"/>
  <c r="AU840" i="7" s="1"/>
  <c r="AV838" i="7"/>
  <c r="AV840" i="7" s="1"/>
  <c r="AW838" i="7"/>
  <c r="AW840" i="7" s="1"/>
  <c r="AX838" i="7"/>
  <c r="AX840" i="7" s="1"/>
  <c r="AY838" i="7"/>
  <c r="AY840" i="7" s="1"/>
  <c r="AZ838" i="7"/>
  <c r="AZ840" i="7" s="1"/>
  <c r="BA838" i="7"/>
  <c r="BA840" i="7" s="1"/>
  <c r="BB838" i="7"/>
  <c r="BB840" i="7" s="1"/>
  <c r="BC838" i="7"/>
  <c r="BC840" i="7" s="1"/>
  <c r="BD838" i="7"/>
  <c r="BD840" i="7" s="1"/>
  <c r="BE838" i="7"/>
  <c r="BE840" i="7" s="1"/>
  <c r="BF838" i="7"/>
  <c r="BF840" i="7" s="1"/>
  <c r="BG838" i="7"/>
  <c r="BG840" i="7" s="1"/>
  <c r="BH838" i="7"/>
  <c r="BH840" i="7" s="1"/>
  <c r="AO838" i="7"/>
  <c r="W838" i="7"/>
  <c r="W840" i="7" s="1"/>
  <c r="X838" i="7"/>
  <c r="X840" i="7" s="1"/>
  <c r="Y838" i="7"/>
  <c r="Y840" i="7" s="1"/>
  <c r="V838" i="7"/>
  <c r="R822" i="7" l="1"/>
  <c r="I819" i="7"/>
  <c r="I818" i="7"/>
  <c r="I817" i="7"/>
  <c r="P816" i="7"/>
  <c r="P818" i="7" s="1"/>
  <c r="O816" i="7"/>
  <c r="I816" i="7"/>
  <c r="I812" i="7"/>
  <c r="I811" i="7"/>
  <c r="I810" i="7"/>
  <c r="P809" i="7"/>
  <c r="P811" i="7" s="1"/>
  <c r="O809" i="7"/>
  <c r="I809" i="7"/>
  <c r="I805" i="7"/>
  <c r="I804" i="7"/>
  <c r="I803" i="7"/>
  <c r="P802" i="7"/>
  <c r="P804" i="7" s="1"/>
  <c r="O802" i="7"/>
  <c r="I802" i="7"/>
  <c r="I798" i="7"/>
  <c r="I797" i="7"/>
  <c r="I796" i="7"/>
  <c r="P795" i="7"/>
  <c r="P797" i="7" s="1"/>
  <c r="O795" i="7"/>
  <c r="I795" i="7"/>
  <c r="I791" i="7"/>
  <c r="I790" i="7"/>
  <c r="I789" i="7"/>
  <c r="P788" i="7"/>
  <c r="P790" i="7" s="1"/>
  <c r="O788" i="7"/>
  <c r="I788" i="7"/>
  <c r="I784" i="7"/>
  <c r="I783" i="7"/>
  <c r="I782" i="7"/>
  <c r="P781" i="7"/>
  <c r="P783" i="7" s="1"/>
  <c r="O781" i="7"/>
  <c r="I781" i="7"/>
  <c r="I777" i="7"/>
  <c r="I776" i="7"/>
  <c r="I775" i="7"/>
  <c r="P774" i="7"/>
  <c r="P776" i="7" s="1"/>
  <c r="O774" i="7"/>
  <c r="I774" i="7"/>
  <c r="I770" i="7"/>
  <c r="I769" i="7"/>
  <c r="I768" i="7"/>
  <c r="P767" i="7"/>
  <c r="P769" i="7" s="1"/>
  <c r="O767" i="7"/>
  <c r="I767" i="7"/>
  <c r="I763" i="7"/>
  <c r="I762" i="7"/>
  <c r="I761" i="7"/>
  <c r="P760" i="7"/>
  <c r="P762" i="7" s="1"/>
  <c r="O760" i="7"/>
  <c r="I760" i="7"/>
  <c r="I756" i="7"/>
  <c r="I755" i="7"/>
  <c r="I754" i="7"/>
  <c r="P753" i="7"/>
  <c r="P755" i="7" s="1"/>
  <c r="O753" i="7"/>
  <c r="I753" i="7"/>
  <c r="I749" i="7"/>
  <c r="I748" i="7"/>
  <c r="I747" i="7"/>
  <c r="P746" i="7"/>
  <c r="P748" i="7" s="1"/>
  <c r="O746" i="7"/>
  <c r="I746" i="7"/>
  <c r="I742" i="7"/>
  <c r="I741" i="7"/>
  <c r="I740" i="7"/>
  <c r="P739" i="7"/>
  <c r="P741" i="7" s="1"/>
  <c r="O739" i="7"/>
  <c r="I739" i="7"/>
  <c r="I735" i="7"/>
  <c r="I734" i="7"/>
  <c r="I733" i="7"/>
  <c r="P732" i="7"/>
  <c r="P734" i="7" s="1"/>
  <c r="O732" i="7"/>
  <c r="I732" i="7"/>
  <c r="I728" i="7"/>
  <c r="I727" i="7"/>
  <c r="I726" i="7"/>
  <c r="P725" i="7"/>
  <c r="P727" i="7" s="1"/>
  <c r="O725" i="7"/>
  <c r="I725" i="7"/>
  <c r="I721" i="7"/>
  <c r="I720" i="7"/>
  <c r="I719" i="7"/>
  <c r="P718" i="7"/>
  <c r="P720" i="7" s="1"/>
  <c r="O718" i="7"/>
  <c r="I718" i="7"/>
  <c r="I714" i="7"/>
  <c r="I713" i="7"/>
  <c r="I712" i="7"/>
  <c r="P711" i="7"/>
  <c r="P713" i="7" s="1"/>
  <c r="O711" i="7"/>
  <c r="I711" i="7"/>
  <c r="I707" i="7"/>
  <c r="I706" i="7"/>
  <c r="I705" i="7"/>
  <c r="P704" i="7"/>
  <c r="P706" i="7" s="1"/>
  <c r="O704" i="7"/>
  <c r="I704" i="7"/>
  <c r="I700" i="7"/>
  <c r="I699" i="7"/>
  <c r="I698" i="7"/>
  <c r="P697" i="7"/>
  <c r="P699" i="7" s="1"/>
  <c r="O697" i="7"/>
  <c r="I697" i="7"/>
  <c r="I693" i="7"/>
  <c r="I692" i="7"/>
  <c r="I691" i="7"/>
  <c r="P690" i="7"/>
  <c r="P692" i="7" s="1"/>
  <c r="O690" i="7"/>
  <c r="I690" i="7"/>
  <c r="I686" i="7"/>
  <c r="I685" i="7"/>
  <c r="I684" i="7"/>
  <c r="P683" i="7"/>
  <c r="P685" i="7" s="1"/>
  <c r="O683" i="7"/>
  <c r="I683" i="7"/>
  <c r="I679" i="7"/>
  <c r="I678" i="7"/>
  <c r="I677" i="7"/>
  <c r="P676" i="7"/>
  <c r="P678" i="7" s="1"/>
  <c r="O676" i="7"/>
  <c r="I676" i="7"/>
  <c r="I672" i="7"/>
  <c r="I671" i="7"/>
  <c r="I670" i="7"/>
  <c r="P669" i="7"/>
  <c r="P671" i="7" s="1"/>
  <c r="O669" i="7"/>
  <c r="I669" i="7"/>
  <c r="I665" i="7"/>
  <c r="I664" i="7"/>
  <c r="I663" i="7"/>
  <c r="P662" i="7"/>
  <c r="P664" i="7" s="1"/>
  <c r="O662" i="7"/>
  <c r="I662" i="7"/>
  <c r="I658" i="7"/>
  <c r="I657" i="7"/>
  <c r="I656" i="7"/>
  <c r="P655" i="7"/>
  <c r="P657" i="7" s="1"/>
  <c r="O655" i="7"/>
  <c r="I655" i="7"/>
  <c r="I651" i="7"/>
  <c r="I650" i="7"/>
  <c r="I649" i="7"/>
  <c r="P648" i="7"/>
  <c r="P650" i="7" s="1"/>
  <c r="O648" i="7"/>
  <c r="I648" i="7"/>
  <c r="I644" i="7"/>
  <c r="I643" i="7"/>
  <c r="I642" i="7"/>
  <c r="P641" i="7"/>
  <c r="P643" i="7" s="1"/>
  <c r="O641" i="7"/>
  <c r="I641" i="7"/>
  <c r="I637" i="7"/>
  <c r="I636" i="7"/>
  <c r="I635" i="7"/>
  <c r="P634" i="7"/>
  <c r="P636" i="7" s="1"/>
  <c r="O634" i="7"/>
  <c r="I634" i="7"/>
  <c r="I630" i="7"/>
  <c r="I629" i="7"/>
  <c r="I628" i="7"/>
  <c r="P627" i="7"/>
  <c r="P629" i="7" s="1"/>
  <c r="O627" i="7"/>
  <c r="I627" i="7"/>
  <c r="I623" i="7"/>
  <c r="I622" i="7"/>
  <c r="I621" i="7"/>
  <c r="P620" i="7"/>
  <c r="P622" i="7" s="1"/>
  <c r="O620" i="7"/>
  <c r="I620" i="7"/>
  <c r="I616" i="7"/>
  <c r="I615" i="7"/>
  <c r="I614" i="7"/>
  <c r="P613" i="7"/>
  <c r="P615" i="7" s="1"/>
  <c r="O613" i="7"/>
  <c r="I613" i="7"/>
  <c r="I609" i="7"/>
  <c r="I608" i="7"/>
  <c r="I607" i="7"/>
  <c r="P606" i="7"/>
  <c r="P608" i="7" s="1"/>
  <c r="O606" i="7"/>
  <c r="I606" i="7"/>
  <c r="I602" i="7"/>
  <c r="I601" i="7"/>
  <c r="I600" i="7"/>
  <c r="P599" i="7"/>
  <c r="P601" i="7" s="1"/>
  <c r="O599" i="7"/>
  <c r="I599" i="7"/>
  <c r="I595" i="7"/>
  <c r="I594" i="7"/>
  <c r="I593" i="7"/>
  <c r="P592" i="7"/>
  <c r="P594" i="7" s="1"/>
  <c r="O592" i="7"/>
  <c r="I592" i="7"/>
  <c r="I588" i="7"/>
  <c r="I587" i="7"/>
  <c r="I586" i="7"/>
  <c r="P585" i="7"/>
  <c r="P587" i="7" s="1"/>
  <c r="O585" i="7"/>
  <c r="I585" i="7"/>
  <c r="I581" i="7"/>
  <c r="I580" i="7"/>
  <c r="I579" i="7"/>
  <c r="P578" i="7"/>
  <c r="P580" i="7" s="1"/>
  <c r="O578" i="7"/>
  <c r="I578" i="7"/>
  <c r="I574" i="7"/>
  <c r="I573" i="7"/>
  <c r="I572" i="7"/>
  <c r="P571" i="7"/>
  <c r="P573" i="7" s="1"/>
  <c r="O571" i="7"/>
  <c r="I571" i="7"/>
  <c r="I567" i="7"/>
  <c r="I566" i="7"/>
  <c r="I565" i="7"/>
  <c r="P564" i="7"/>
  <c r="P566" i="7" s="1"/>
  <c r="O564" i="7"/>
  <c r="I564" i="7"/>
  <c r="I560" i="7"/>
  <c r="I559" i="7"/>
  <c r="I558" i="7"/>
  <c r="P557" i="7"/>
  <c r="P559" i="7" s="1"/>
  <c r="O557" i="7"/>
  <c r="I557" i="7"/>
  <c r="I553" i="7"/>
  <c r="I552" i="7"/>
  <c r="I551" i="7"/>
  <c r="P550" i="7"/>
  <c r="P552" i="7" s="1"/>
  <c r="O550" i="7"/>
  <c r="I550" i="7"/>
  <c r="I546" i="7"/>
  <c r="I545" i="7"/>
  <c r="I544" i="7"/>
  <c r="P543" i="7"/>
  <c r="P545" i="7" s="1"/>
  <c r="O543" i="7"/>
  <c r="I543" i="7"/>
  <c r="I539" i="7"/>
  <c r="I538" i="7"/>
  <c r="I537" i="7"/>
  <c r="P536" i="7"/>
  <c r="P538" i="7" s="1"/>
  <c r="O536" i="7"/>
  <c r="I536" i="7"/>
  <c r="I532" i="7"/>
  <c r="I531" i="7"/>
  <c r="I530" i="7"/>
  <c r="P529" i="7"/>
  <c r="P531" i="7" s="1"/>
  <c r="O529" i="7"/>
  <c r="I529" i="7"/>
  <c r="I525" i="7"/>
  <c r="I524" i="7"/>
  <c r="I523" i="7"/>
  <c r="P522" i="7"/>
  <c r="P524" i="7" s="1"/>
  <c r="O522" i="7"/>
  <c r="I522" i="7"/>
  <c r="I518" i="7"/>
  <c r="I517" i="7"/>
  <c r="I516" i="7"/>
  <c r="P515" i="7"/>
  <c r="P517" i="7" s="1"/>
  <c r="O515" i="7"/>
  <c r="I515" i="7"/>
  <c r="I511" i="7"/>
  <c r="I510" i="7"/>
  <c r="I509" i="7"/>
  <c r="P508" i="7"/>
  <c r="P510" i="7" s="1"/>
  <c r="O508" i="7"/>
  <c r="I508" i="7"/>
  <c r="I504" i="7"/>
  <c r="I503" i="7"/>
  <c r="I502" i="7"/>
  <c r="P501" i="7"/>
  <c r="P503" i="7" s="1"/>
  <c r="O501" i="7"/>
  <c r="I501" i="7"/>
  <c r="I497" i="7"/>
  <c r="I496" i="7"/>
  <c r="I495" i="7"/>
  <c r="P494" i="7"/>
  <c r="P496" i="7" s="1"/>
  <c r="O494" i="7"/>
  <c r="I494" i="7"/>
  <c r="I490" i="7"/>
  <c r="I489" i="7"/>
  <c r="I488" i="7"/>
  <c r="P487" i="7"/>
  <c r="P489" i="7" s="1"/>
  <c r="O487" i="7"/>
  <c r="I487" i="7"/>
  <c r="I483" i="7"/>
  <c r="I482" i="7"/>
  <c r="I481" i="7"/>
  <c r="P480" i="7"/>
  <c r="P482" i="7" s="1"/>
  <c r="O480" i="7"/>
  <c r="I480" i="7"/>
  <c r="I476" i="7"/>
  <c r="I475" i="7"/>
  <c r="I474" i="7"/>
  <c r="P473" i="7"/>
  <c r="P475" i="7" s="1"/>
  <c r="O473" i="7"/>
  <c r="I473" i="7"/>
  <c r="I469" i="7"/>
  <c r="I468" i="7"/>
  <c r="I467" i="7"/>
  <c r="P466" i="7"/>
  <c r="P468" i="7" s="1"/>
  <c r="O466" i="7"/>
  <c r="I466" i="7"/>
  <c r="I462" i="7"/>
  <c r="I461" i="7"/>
  <c r="I460" i="7"/>
  <c r="P459" i="7"/>
  <c r="P461" i="7" s="1"/>
  <c r="O459" i="7"/>
  <c r="I459" i="7"/>
  <c r="I455" i="7"/>
  <c r="I454" i="7"/>
  <c r="I453" i="7"/>
  <c r="P452" i="7"/>
  <c r="P454" i="7" s="1"/>
  <c r="O452" i="7"/>
  <c r="I452" i="7"/>
  <c r="I448" i="7"/>
  <c r="I447" i="7"/>
  <c r="I446" i="7"/>
  <c r="P445" i="7"/>
  <c r="P447" i="7" s="1"/>
  <c r="O445" i="7"/>
  <c r="I445" i="7"/>
  <c r="I441" i="7"/>
  <c r="I440" i="7"/>
  <c r="I439" i="7"/>
  <c r="P438" i="7"/>
  <c r="P440" i="7" s="1"/>
  <c r="O438" i="7"/>
  <c r="I438" i="7"/>
  <c r="I434" i="7"/>
  <c r="I433" i="7"/>
  <c r="I432" i="7"/>
  <c r="P431" i="7"/>
  <c r="P433" i="7" s="1"/>
  <c r="O431" i="7"/>
  <c r="I431" i="7"/>
  <c r="I427" i="7"/>
  <c r="I426" i="7"/>
  <c r="I425" i="7"/>
  <c r="P424" i="7"/>
  <c r="P426" i="7" s="1"/>
  <c r="O424" i="7"/>
  <c r="I424" i="7"/>
  <c r="I420" i="7"/>
  <c r="I419" i="7"/>
  <c r="I418" i="7"/>
  <c r="P417" i="7"/>
  <c r="P419" i="7" s="1"/>
  <c r="O417" i="7"/>
  <c r="I417" i="7"/>
  <c r="I413" i="7"/>
  <c r="I412" i="7"/>
  <c r="I411" i="7"/>
  <c r="P410" i="7"/>
  <c r="P412" i="7" s="1"/>
  <c r="O410" i="7"/>
  <c r="I410" i="7"/>
  <c r="I406" i="7"/>
  <c r="I405" i="7"/>
  <c r="I404" i="7"/>
  <c r="P403" i="7"/>
  <c r="P405" i="7" s="1"/>
  <c r="O403" i="7"/>
  <c r="I403" i="7"/>
  <c r="I399" i="7"/>
  <c r="I398" i="7"/>
  <c r="I397" i="7"/>
  <c r="P396" i="7"/>
  <c r="P398" i="7" s="1"/>
  <c r="O396" i="7"/>
  <c r="I396" i="7"/>
  <c r="I392" i="7"/>
  <c r="I391" i="7"/>
  <c r="I390" i="7"/>
  <c r="P389" i="7"/>
  <c r="P391" i="7" s="1"/>
  <c r="O389" i="7"/>
  <c r="I389" i="7"/>
  <c r="I385" i="7"/>
  <c r="I384" i="7"/>
  <c r="I383" i="7"/>
  <c r="P382" i="7"/>
  <c r="P384" i="7" s="1"/>
  <c r="O382" i="7"/>
  <c r="I382" i="7"/>
  <c r="I378" i="7"/>
  <c r="I377" i="7"/>
  <c r="I376" i="7"/>
  <c r="P375" i="7"/>
  <c r="P377" i="7" s="1"/>
  <c r="O375" i="7"/>
  <c r="I375" i="7"/>
  <c r="I371" i="7"/>
  <c r="I370" i="7"/>
  <c r="I369" i="7"/>
  <c r="P368" i="7"/>
  <c r="P370" i="7" s="1"/>
  <c r="O368" i="7"/>
  <c r="I368" i="7"/>
  <c r="I364" i="7"/>
  <c r="I363" i="7"/>
  <c r="I362" i="7"/>
  <c r="P361" i="7"/>
  <c r="P363" i="7" s="1"/>
  <c r="O361" i="7"/>
  <c r="I361" i="7"/>
  <c r="I357" i="7"/>
  <c r="I356" i="7"/>
  <c r="I355" i="7"/>
  <c r="P354" i="7"/>
  <c r="P356" i="7" s="1"/>
  <c r="O354" i="7"/>
  <c r="I354" i="7"/>
  <c r="I350" i="7"/>
  <c r="I349" i="7"/>
  <c r="I348" i="7"/>
  <c r="P347" i="7"/>
  <c r="P349" i="7" s="1"/>
  <c r="O347" i="7"/>
  <c r="I347" i="7"/>
  <c r="I343" i="7"/>
  <c r="I342" i="7"/>
  <c r="I341" i="7"/>
  <c r="P340" i="7"/>
  <c r="P342" i="7" s="1"/>
  <c r="O340" i="7"/>
  <c r="I340" i="7"/>
  <c r="I336" i="7"/>
  <c r="I335" i="7"/>
  <c r="I334" i="7"/>
  <c r="P333" i="7"/>
  <c r="P335" i="7" s="1"/>
  <c r="O333" i="7"/>
  <c r="I333" i="7"/>
  <c r="I329" i="7"/>
  <c r="I328" i="7"/>
  <c r="I327" i="7"/>
  <c r="P326" i="7"/>
  <c r="P328" i="7" s="1"/>
  <c r="O326" i="7"/>
  <c r="I326" i="7"/>
  <c r="I322" i="7"/>
  <c r="I321" i="7"/>
  <c r="I320" i="7"/>
  <c r="P319" i="7"/>
  <c r="P321" i="7" s="1"/>
  <c r="O319" i="7"/>
  <c r="I319" i="7"/>
  <c r="I315" i="7"/>
  <c r="I314" i="7"/>
  <c r="I313" i="7"/>
  <c r="P312" i="7"/>
  <c r="P314" i="7" s="1"/>
  <c r="O312" i="7"/>
  <c r="I312" i="7"/>
  <c r="I308" i="7"/>
  <c r="I307" i="7"/>
  <c r="I306" i="7"/>
  <c r="P305" i="7"/>
  <c r="P307" i="7" s="1"/>
  <c r="O305" i="7"/>
  <c r="I305" i="7"/>
  <c r="I301" i="7"/>
  <c r="I300" i="7"/>
  <c r="I299" i="7"/>
  <c r="P298" i="7"/>
  <c r="P300" i="7" s="1"/>
  <c r="O298" i="7"/>
  <c r="I298" i="7"/>
  <c r="I294" i="7"/>
  <c r="I293" i="7"/>
  <c r="I292" i="7"/>
  <c r="P291" i="7"/>
  <c r="P293" i="7" s="1"/>
  <c r="O291" i="7"/>
  <c r="I291" i="7"/>
  <c r="I287" i="7"/>
  <c r="I286" i="7"/>
  <c r="I285" i="7"/>
  <c r="P284" i="7"/>
  <c r="P286" i="7" s="1"/>
  <c r="O284" i="7"/>
  <c r="I284" i="7"/>
  <c r="I280" i="7"/>
  <c r="I279" i="7"/>
  <c r="I278" i="7"/>
  <c r="P277" i="7"/>
  <c r="P279" i="7" s="1"/>
  <c r="O277" i="7"/>
  <c r="I277" i="7"/>
  <c r="I273" i="7"/>
  <c r="I272" i="7"/>
  <c r="I271" i="7"/>
  <c r="P270" i="7"/>
  <c r="P272" i="7" s="1"/>
  <c r="O270" i="7"/>
  <c r="I270" i="7"/>
  <c r="I266" i="7"/>
  <c r="I265" i="7"/>
  <c r="I264" i="7"/>
  <c r="P263" i="7"/>
  <c r="P265" i="7" s="1"/>
  <c r="O263" i="7"/>
  <c r="I263" i="7"/>
  <c r="I259" i="7"/>
  <c r="I258" i="7"/>
  <c r="I257" i="7"/>
  <c r="P256" i="7"/>
  <c r="P258" i="7" s="1"/>
  <c r="O256" i="7"/>
  <c r="I256" i="7"/>
  <c r="I252" i="7"/>
  <c r="I251" i="7"/>
  <c r="I250" i="7"/>
  <c r="P249" i="7"/>
  <c r="P251" i="7" s="1"/>
  <c r="O249" i="7"/>
  <c r="I249" i="7"/>
  <c r="I245" i="7"/>
  <c r="I244" i="7"/>
  <c r="I243" i="7"/>
  <c r="P242" i="7"/>
  <c r="P244" i="7" s="1"/>
  <c r="O242" i="7"/>
  <c r="I242" i="7"/>
  <c r="I238" i="7"/>
  <c r="I237" i="7"/>
  <c r="I236" i="7"/>
  <c r="P235" i="7"/>
  <c r="P237" i="7" s="1"/>
  <c r="O235" i="7"/>
  <c r="I235" i="7"/>
  <c r="I231" i="7"/>
  <c r="I230" i="7"/>
  <c r="I229" i="7"/>
  <c r="P228" i="7"/>
  <c r="P230" i="7" s="1"/>
  <c r="O228" i="7"/>
  <c r="I228" i="7"/>
  <c r="I224" i="7"/>
  <c r="I223" i="7"/>
  <c r="I222" i="7"/>
  <c r="P221" i="7"/>
  <c r="P223" i="7" s="1"/>
  <c r="O221" i="7"/>
  <c r="I221" i="7"/>
  <c r="I217" i="7"/>
  <c r="I216" i="7"/>
  <c r="I215" i="7"/>
  <c r="P214" i="7"/>
  <c r="P216" i="7" s="1"/>
  <c r="O214" i="7"/>
  <c r="I214" i="7"/>
  <c r="I210" i="7"/>
  <c r="I209" i="7"/>
  <c r="I208" i="7"/>
  <c r="P207" i="7"/>
  <c r="P209" i="7" s="1"/>
  <c r="O207" i="7"/>
  <c r="I207" i="7"/>
  <c r="I203" i="7"/>
  <c r="I202" i="7"/>
  <c r="I201" i="7"/>
  <c r="P200" i="7"/>
  <c r="P202" i="7" s="1"/>
  <c r="O200" i="7"/>
  <c r="I200" i="7"/>
  <c r="I196" i="7"/>
  <c r="I195" i="7"/>
  <c r="I194" i="7"/>
  <c r="P193" i="7"/>
  <c r="P195" i="7" s="1"/>
  <c r="O193" i="7"/>
  <c r="I193" i="7"/>
  <c r="I189" i="7"/>
  <c r="I188" i="7"/>
  <c r="I187" i="7"/>
  <c r="P186" i="7"/>
  <c r="P188" i="7" s="1"/>
  <c r="O186" i="7"/>
  <c r="I186" i="7"/>
  <c r="I182" i="7"/>
  <c r="I181" i="7"/>
  <c r="I180" i="7"/>
  <c r="P179" i="7"/>
  <c r="P181" i="7" s="1"/>
  <c r="O179" i="7"/>
  <c r="I179" i="7"/>
  <c r="I175" i="7"/>
  <c r="I174" i="7"/>
  <c r="I173" i="7"/>
  <c r="P172" i="7"/>
  <c r="P174" i="7" s="1"/>
  <c r="O172" i="7"/>
  <c r="I172" i="7"/>
  <c r="I168" i="7"/>
  <c r="I167" i="7"/>
  <c r="I166" i="7"/>
  <c r="P165" i="7"/>
  <c r="P167" i="7" s="1"/>
  <c r="O165" i="7"/>
  <c r="I165" i="7"/>
  <c r="I161" i="7"/>
  <c r="I160" i="7"/>
  <c r="I159" i="7"/>
  <c r="P158" i="7"/>
  <c r="P160" i="7" s="1"/>
  <c r="O158" i="7"/>
  <c r="I158" i="7"/>
  <c r="I154" i="7"/>
  <c r="I153" i="7"/>
  <c r="I152" i="7"/>
  <c r="P151" i="7"/>
  <c r="P153" i="7" s="1"/>
  <c r="O151" i="7"/>
  <c r="I151" i="7"/>
  <c r="I147" i="7"/>
  <c r="I146" i="7"/>
  <c r="I145" i="7"/>
  <c r="P144" i="7"/>
  <c r="P146" i="7" s="1"/>
  <c r="O144" i="7"/>
  <c r="I144" i="7"/>
  <c r="I140" i="7"/>
  <c r="I139" i="7"/>
  <c r="I138" i="7"/>
  <c r="P137" i="7"/>
  <c r="P139" i="7" s="1"/>
  <c r="O137" i="7"/>
  <c r="I137" i="7"/>
  <c r="I133" i="7"/>
  <c r="I132" i="7"/>
  <c r="I131" i="7"/>
  <c r="P130" i="7"/>
  <c r="P132" i="7" s="1"/>
  <c r="O130" i="7"/>
  <c r="I130" i="7"/>
  <c r="I126" i="7"/>
  <c r="I125" i="7"/>
  <c r="I124" i="7"/>
  <c r="P123" i="7"/>
  <c r="P125" i="7" s="1"/>
  <c r="O123" i="7"/>
  <c r="I123" i="7"/>
  <c r="I119" i="7"/>
  <c r="I118" i="7"/>
  <c r="I117" i="7"/>
  <c r="P116" i="7"/>
  <c r="P118" i="7" s="1"/>
  <c r="O116" i="7"/>
  <c r="I116" i="7"/>
  <c r="I112" i="7"/>
  <c r="I111" i="7"/>
  <c r="I110" i="7"/>
  <c r="P109" i="7"/>
  <c r="P111" i="7" s="1"/>
  <c r="O109" i="7"/>
  <c r="I109" i="7"/>
  <c r="I105" i="7"/>
  <c r="I104" i="7"/>
  <c r="I103" i="7"/>
  <c r="P102" i="7"/>
  <c r="P104" i="7" s="1"/>
  <c r="O102" i="7"/>
  <c r="I102" i="7"/>
  <c r="I98" i="7"/>
  <c r="I97" i="7"/>
  <c r="I96" i="7"/>
  <c r="P95" i="7"/>
  <c r="P97" i="7" s="1"/>
  <c r="O95" i="7"/>
  <c r="I95" i="7"/>
  <c r="I91" i="7"/>
  <c r="I90" i="7"/>
  <c r="I89" i="7"/>
  <c r="P88" i="7"/>
  <c r="P90" i="7" s="1"/>
  <c r="O88" i="7"/>
  <c r="I88" i="7"/>
  <c r="I84" i="7"/>
  <c r="I83" i="7"/>
  <c r="I82" i="7"/>
  <c r="P81" i="7"/>
  <c r="P83" i="7" s="1"/>
  <c r="O81" i="7"/>
  <c r="I81" i="7"/>
  <c r="I77" i="7"/>
  <c r="I76" i="7"/>
  <c r="I75" i="7"/>
  <c r="P74" i="7"/>
  <c r="P76" i="7" s="1"/>
  <c r="O74" i="7"/>
  <c r="I74" i="7"/>
  <c r="I70" i="7"/>
  <c r="I69" i="7"/>
  <c r="I68" i="7"/>
  <c r="P67" i="7"/>
  <c r="P69" i="7" s="1"/>
  <c r="O67" i="7"/>
  <c r="I67" i="7"/>
  <c r="I63" i="7"/>
  <c r="I62" i="7"/>
  <c r="I61" i="7"/>
  <c r="P60" i="7"/>
  <c r="P62" i="7" s="1"/>
  <c r="O60" i="7"/>
  <c r="I60" i="7"/>
  <c r="I56" i="7"/>
  <c r="I55" i="7"/>
  <c r="I54" i="7"/>
  <c r="P53" i="7"/>
  <c r="P55" i="7" s="1"/>
  <c r="O53" i="7"/>
  <c r="I53" i="7"/>
  <c r="I49" i="7"/>
  <c r="I48" i="7"/>
  <c r="I47" i="7"/>
  <c r="P46" i="7"/>
  <c r="P48" i="7" s="1"/>
  <c r="O46" i="7"/>
  <c r="I46" i="7"/>
  <c r="I42" i="7"/>
  <c r="I41" i="7"/>
  <c r="I40" i="7"/>
  <c r="P39" i="7"/>
  <c r="P41" i="7" s="1"/>
  <c r="O39" i="7"/>
  <c r="I39" i="7"/>
  <c r="I35" i="7"/>
  <c r="I34" i="7"/>
  <c r="I33" i="7"/>
  <c r="P32" i="7"/>
  <c r="P34" i="7" s="1"/>
  <c r="O32" i="7"/>
  <c r="I32" i="7"/>
  <c r="I28" i="7"/>
  <c r="I27" i="7"/>
  <c r="I26" i="7"/>
  <c r="P25" i="7"/>
  <c r="P27" i="7" s="1"/>
  <c r="O25" i="7"/>
  <c r="I25" i="7"/>
  <c r="I21" i="7"/>
  <c r="I20" i="7"/>
  <c r="I19" i="7"/>
  <c r="P18" i="7"/>
  <c r="P20" i="7" s="1"/>
  <c r="O18" i="7"/>
  <c r="I18" i="7"/>
  <c r="I14" i="7"/>
  <c r="I13" i="7"/>
  <c r="I12" i="7"/>
  <c r="P11" i="7"/>
  <c r="P13" i="7" s="1"/>
  <c r="O11" i="7"/>
  <c r="I11" i="7"/>
  <c r="I4" i="7"/>
  <c r="C77" i="4"/>
  <c r="C56" i="4"/>
  <c r="C58" i="4"/>
  <c r="I50" i="4"/>
  <c r="C54" i="4"/>
  <c r="C57" i="4"/>
  <c r="N99" i="4"/>
  <c r="P99" i="4"/>
  <c r="O99" i="4"/>
  <c r="O39" i="4"/>
  <c r="P39" i="4"/>
  <c r="N39" i="4"/>
  <c r="I29" i="7" l="1"/>
  <c r="N25" i="7" s="1"/>
  <c r="N27" i="7" s="1"/>
  <c r="I43" i="7"/>
  <c r="N39" i="7" s="1"/>
  <c r="N42" i="7" s="1"/>
  <c r="O42" i="7" s="1"/>
  <c r="I57" i="7"/>
  <c r="N53" i="7" s="1"/>
  <c r="N55" i="7" s="1"/>
  <c r="I71" i="7"/>
  <c r="N67" i="7" s="1"/>
  <c r="N69" i="7" s="1"/>
  <c r="I85" i="7"/>
  <c r="N81" i="7" s="1"/>
  <c r="N84" i="7" s="1"/>
  <c r="O84" i="7" s="1"/>
  <c r="I99" i="7"/>
  <c r="N95" i="7" s="1"/>
  <c r="N97" i="7" s="1"/>
  <c r="I113" i="7"/>
  <c r="N109" i="7" s="1"/>
  <c r="N112" i="7" s="1"/>
  <c r="O112" i="7" s="1"/>
  <c r="I127" i="7"/>
  <c r="N123" i="7" s="1"/>
  <c r="N126" i="7" s="1"/>
  <c r="O126" i="7" s="1"/>
  <c r="I141" i="7"/>
  <c r="N137" i="7" s="1"/>
  <c r="I155" i="7"/>
  <c r="N151" i="7" s="1"/>
  <c r="N153" i="7" s="1"/>
  <c r="I169" i="7"/>
  <c r="N165" i="7" s="1"/>
  <c r="N168" i="7" s="1"/>
  <c r="O168" i="7" s="1"/>
  <c r="I183" i="7"/>
  <c r="N179" i="7" s="1"/>
  <c r="N182" i="7" s="1"/>
  <c r="O182" i="7" s="1"/>
  <c r="I197" i="7"/>
  <c r="N193" i="7" s="1"/>
  <c r="N195" i="7" s="1"/>
  <c r="I211" i="7"/>
  <c r="N207" i="7" s="1"/>
  <c r="N209" i="7" s="1"/>
  <c r="I225" i="7"/>
  <c r="N221" i="7" s="1"/>
  <c r="N223" i="7" s="1"/>
  <c r="I239" i="7"/>
  <c r="N235" i="7" s="1"/>
  <c r="N237" i="7" s="1"/>
  <c r="I253" i="7"/>
  <c r="N249" i="7" s="1"/>
  <c r="I267" i="7"/>
  <c r="N263" i="7" s="1"/>
  <c r="N265" i="7" s="1"/>
  <c r="I281" i="7"/>
  <c r="N277" i="7" s="1"/>
  <c r="N279" i="7" s="1"/>
  <c r="I295" i="7"/>
  <c r="N291" i="7" s="1"/>
  <c r="N293" i="7" s="1"/>
  <c r="I309" i="7"/>
  <c r="N305" i="7" s="1"/>
  <c r="N308" i="7" s="1"/>
  <c r="O308" i="7" s="1"/>
  <c r="I323" i="7"/>
  <c r="N319" i="7" s="1"/>
  <c r="N321" i="7" s="1"/>
  <c r="I337" i="7"/>
  <c r="N333" i="7" s="1"/>
  <c r="N335" i="7" s="1"/>
  <c r="I351" i="7"/>
  <c r="N347" i="7" s="1"/>
  <c r="N350" i="7" s="1"/>
  <c r="O350" i="7" s="1"/>
  <c r="I365" i="7"/>
  <c r="N361" i="7" s="1"/>
  <c r="N363" i="7" s="1"/>
  <c r="I379" i="7"/>
  <c r="N375" i="7" s="1"/>
  <c r="N378" i="7" s="1"/>
  <c r="O378" i="7" s="1"/>
  <c r="I393" i="7"/>
  <c r="N389" i="7" s="1"/>
  <c r="N391" i="7" s="1"/>
  <c r="I421" i="7"/>
  <c r="N417" i="7" s="1"/>
  <c r="N420" i="7" s="1"/>
  <c r="O420" i="7" s="1"/>
  <c r="I435" i="7"/>
  <c r="N431" i="7" s="1"/>
  <c r="N434" i="7" s="1"/>
  <c r="O434" i="7" s="1"/>
  <c r="I449" i="7"/>
  <c r="N445" i="7" s="1"/>
  <c r="N448" i="7" s="1"/>
  <c r="O448" i="7" s="1"/>
  <c r="I463" i="7"/>
  <c r="N459" i="7" s="1"/>
  <c r="N462" i="7" s="1"/>
  <c r="O462" i="7" s="1"/>
  <c r="I477" i="7"/>
  <c r="N473" i="7" s="1"/>
  <c r="N476" i="7" s="1"/>
  <c r="O476" i="7" s="1"/>
  <c r="I491" i="7"/>
  <c r="N487" i="7" s="1"/>
  <c r="N490" i="7" s="1"/>
  <c r="O490" i="7" s="1"/>
  <c r="I505" i="7"/>
  <c r="N501" i="7" s="1"/>
  <c r="N503" i="7" s="1"/>
  <c r="I519" i="7"/>
  <c r="N515" i="7" s="1"/>
  <c r="N518" i="7" s="1"/>
  <c r="O518" i="7" s="1"/>
  <c r="I533" i="7"/>
  <c r="N529" i="7" s="1"/>
  <c r="N532" i="7" s="1"/>
  <c r="O532" i="7" s="1"/>
  <c r="I547" i="7"/>
  <c r="N543" i="7" s="1"/>
  <c r="N546" i="7" s="1"/>
  <c r="O546" i="7" s="1"/>
  <c r="I561" i="7"/>
  <c r="N557" i="7" s="1"/>
  <c r="N560" i="7" s="1"/>
  <c r="O560" i="7" s="1"/>
  <c r="I575" i="7"/>
  <c r="N571" i="7" s="1"/>
  <c r="N573" i="7" s="1"/>
  <c r="I589" i="7"/>
  <c r="N585" i="7" s="1"/>
  <c r="N588" i="7" s="1"/>
  <c r="O588" i="7" s="1"/>
  <c r="I603" i="7"/>
  <c r="N599" i="7" s="1"/>
  <c r="I617" i="7"/>
  <c r="N613" i="7" s="1"/>
  <c r="N616" i="7" s="1"/>
  <c r="O616" i="7" s="1"/>
  <c r="I631" i="7"/>
  <c r="N627" i="7" s="1"/>
  <c r="N629" i="7" s="1"/>
  <c r="I645" i="7"/>
  <c r="N641" i="7" s="1"/>
  <c r="N643" i="7" s="1"/>
  <c r="I659" i="7"/>
  <c r="N655" i="7" s="1"/>
  <c r="N657" i="7" s="1"/>
  <c r="I673" i="7"/>
  <c r="N669" i="7" s="1"/>
  <c r="N671" i="7" s="1"/>
  <c r="I687" i="7"/>
  <c r="N683" i="7" s="1"/>
  <c r="N685" i="7" s="1"/>
  <c r="I701" i="7"/>
  <c r="N697" i="7" s="1"/>
  <c r="N700" i="7" s="1"/>
  <c r="O700" i="7" s="1"/>
  <c r="I715" i="7"/>
  <c r="N711" i="7" s="1"/>
  <c r="N713" i="7" s="1"/>
  <c r="I729" i="7"/>
  <c r="N725" i="7" s="1"/>
  <c r="N727" i="7" s="1"/>
  <c r="I743" i="7"/>
  <c r="N739" i="7" s="1"/>
  <c r="N741" i="7" s="1"/>
  <c r="I757" i="7"/>
  <c r="N753" i="7" s="1"/>
  <c r="N756" i="7" s="1"/>
  <c r="O756" i="7" s="1"/>
  <c r="I771" i="7"/>
  <c r="N767" i="7" s="1"/>
  <c r="N769" i="7" s="1"/>
  <c r="I785" i="7"/>
  <c r="N781" i="7" s="1"/>
  <c r="N783" i="7" s="1"/>
  <c r="I799" i="7"/>
  <c r="N795" i="7" s="1"/>
  <c r="N798" i="7" s="1"/>
  <c r="O798" i="7" s="1"/>
  <c r="I813" i="7"/>
  <c r="N809" i="7" s="1"/>
  <c r="N812" i="7" s="1"/>
  <c r="O812" i="7" s="1"/>
  <c r="I22" i="7"/>
  <c r="N18" i="7" s="1"/>
  <c r="N21" i="7" s="1"/>
  <c r="O21" i="7" s="1"/>
  <c r="I36" i="7"/>
  <c r="N32" i="7" s="1"/>
  <c r="N34" i="7" s="1"/>
  <c r="I50" i="7"/>
  <c r="N46" i="7" s="1"/>
  <c r="N49" i="7" s="1"/>
  <c r="O49" i="7" s="1"/>
  <c r="I64" i="7"/>
  <c r="N60" i="7" s="1"/>
  <c r="N63" i="7" s="1"/>
  <c r="O63" i="7" s="1"/>
  <c r="I78" i="7"/>
  <c r="N74" i="7" s="1"/>
  <c r="N76" i="7" s="1"/>
  <c r="I92" i="7"/>
  <c r="N88" i="7" s="1"/>
  <c r="N90" i="7" s="1"/>
  <c r="I106" i="7"/>
  <c r="N102" i="7" s="1"/>
  <c r="N104" i="7" s="1"/>
  <c r="I120" i="7"/>
  <c r="N116" i="7" s="1"/>
  <c r="N119" i="7" s="1"/>
  <c r="O119" i="7" s="1"/>
  <c r="I134" i="7"/>
  <c r="N130" i="7" s="1"/>
  <c r="N133" i="7" s="1"/>
  <c r="O133" i="7" s="1"/>
  <c r="I148" i="7"/>
  <c r="N144" i="7" s="1"/>
  <c r="N146" i="7" s="1"/>
  <c r="I162" i="7"/>
  <c r="N158" i="7" s="1"/>
  <c r="N160" i="7" s="1"/>
  <c r="I176" i="7"/>
  <c r="N172" i="7" s="1"/>
  <c r="N174" i="7" s="1"/>
  <c r="I190" i="7"/>
  <c r="N186" i="7" s="1"/>
  <c r="N189" i="7" s="1"/>
  <c r="O189" i="7" s="1"/>
  <c r="I204" i="7"/>
  <c r="N200" i="7" s="1"/>
  <c r="N202" i="7" s="1"/>
  <c r="I218" i="7"/>
  <c r="N214" i="7" s="1"/>
  <c r="N216" i="7" s="1"/>
  <c r="I232" i="7"/>
  <c r="N228" i="7" s="1"/>
  <c r="N231" i="7" s="1"/>
  <c r="O231" i="7" s="1"/>
  <c r="I246" i="7"/>
  <c r="N242" i="7" s="1"/>
  <c r="N245" i="7" s="1"/>
  <c r="O245" i="7" s="1"/>
  <c r="I260" i="7"/>
  <c r="N256" i="7" s="1"/>
  <c r="N258" i="7" s="1"/>
  <c r="I274" i="7"/>
  <c r="N270" i="7" s="1"/>
  <c r="N272" i="7" s="1"/>
  <c r="I288" i="7"/>
  <c r="N284" i="7" s="1"/>
  <c r="N287" i="7" s="1"/>
  <c r="O287" i="7" s="1"/>
  <c r="I302" i="7"/>
  <c r="N298" i="7" s="1"/>
  <c r="N300" i="7" s="1"/>
  <c r="I316" i="7"/>
  <c r="N312" i="7" s="1"/>
  <c r="N314" i="7" s="1"/>
  <c r="I330" i="7"/>
  <c r="N326" i="7" s="1"/>
  <c r="N329" i="7" s="1"/>
  <c r="O329" i="7" s="1"/>
  <c r="I344" i="7"/>
  <c r="N340" i="7" s="1"/>
  <c r="N342" i="7" s="1"/>
  <c r="I358" i="7"/>
  <c r="N354" i="7" s="1"/>
  <c r="N357" i="7" s="1"/>
  <c r="O357" i="7" s="1"/>
  <c r="I372" i="7"/>
  <c r="N368" i="7" s="1"/>
  <c r="N370" i="7" s="1"/>
  <c r="I386" i="7"/>
  <c r="N382" i="7" s="1"/>
  <c r="N384" i="7" s="1"/>
  <c r="I400" i="7"/>
  <c r="N396" i="7" s="1"/>
  <c r="N399" i="7" s="1"/>
  <c r="O399" i="7" s="1"/>
  <c r="I414" i="7"/>
  <c r="N410" i="7" s="1"/>
  <c r="N413" i="7" s="1"/>
  <c r="O413" i="7" s="1"/>
  <c r="I428" i="7"/>
  <c r="N424" i="7" s="1"/>
  <c r="N426" i="7" s="1"/>
  <c r="I442" i="7"/>
  <c r="N438" i="7" s="1"/>
  <c r="N441" i="7" s="1"/>
  <c r="O441" i="7" s="1"/>
  <c r="I456" i="7"/>
  <c r="N452" i="7" s="1"/>
  <c r="N454" i="7" s="1"/>
  <c r="I470" i="7"/>
  <c r="N466" i="7" s="1"/>
  <c r="N469" i="7" s="1"/>
  <c r="O469" i="7" s="1"/>
  <c r="I484" i="7"/>
  <c r="N480" i="7" s="1"/>
  <c r="N483" i="7" s="1"/>
  <c r="O483" i="7" s="1"/>
  <c r="I498" i="7"/>
  <c r="N494" i="7" s="1"/>
  <c r="N496" i="7" s="1"/>
  <c r="I512" i="7"/>
  <c r="N508" i="7" s="1"/>
  <c r="N510" i="7" s="1"/>
  <c r="I526" i="7"/>
  <c r="N522" i="7" s="1"/>
  <c r="N524" i="7" s="1"/>
  <c r="I540" i="7"/>
  <c r="N536" i="7" s="1"/>
  <c r="N539" i="7" s="1"/>
  <c r="O539" i="7" s="1"/>
  <c r="I554" i="7"/>
  <c r="N550" i="7" s="1"/>
  <c r="N553" i="7" s="1"/>
  <c r="O553" i="7" s="1"/>
  <c r="I568" i="7"/>
  <c r="N564" i="7" s="1"/>
  <c r="N567" i="7" s="1"/>
  <c r="O567" i="7" s="1"/>
  <c r="I582" i="7"/>
  <c r="N578" i="7" s="1"/>
  <c r="N580" i="7" s="1"/>
  <c r="I596" i="7"/>
  <c r="N592" i="7" s="1"/>
  <c r="N595" i="7" s="1"/>
  <c r="O595" i="7" s="1"/>
  <c r="I610" i="7"/>
  <c r="N606" i="7" s="1"/>
  <c r="N609" i="7" s="1"/>
  <c r="O609" i="7" s="1"/>
  <c r="I624" i="7"/>
  <c r="N620" i="7" s="1"/>
  <c r="N622" i="7" s="1"/>
  <c r="I638" i="7"/>
  <c r="N634" i="7" s="1"/>
  <c r="N637" i="7" s="1"/>
  <c r="O637" i="7" s="1"/>
  <c r="I652" i="7"/>
  <c r="N648" i="7" s="1"/>
  <c r="N650" i="7" s="1"/>
  <c r="I666" i="7"/>
  <c r="N662" i="7" s="1"/>
  <c r="N664" i="7" s="1"/>
  <c r="I680" i="7"/>
  <c r="N676" i="7" s="1"/>
  <c r="N678" i="7" s="1"/>
  <c r="I694" i="7"/>
  <c r="N690" i="7" s="1"/>
  <c r="N693" i="7" s="1"/>
  <c r="O693" i="7" s="1"/>
  <c r="I708" i="7"/>
  <c r="N704" i="7" s="1"/>
  <c r="N706" i="7" s="1"/>
  <c r="I722" i="7"/>
  <c r="N718" i="7" s="1"/>
  <c r="N720" i="7" s="1"/>
  <c r="I736" i="7"/>
  <c r="N732" i="7" s="1"/>
  <c r="N735" i="7" s="1"/>
  <c r="O735" i="7" s="1"/>
  <c r="I750" i="7"/>
  <c r="N746" i="7" s="1"/>
  <c r="N749" i="7" s="1"/>
  <c r="O749" i="7" s="1"/>
  <c r="I764" i="7"/>
  <c r="N760" i="7" s="1"/>
  <c r="N763" i="7" s="1"/>
  <c r="O763" i="7" s="1"/>
  <c r="I778" i="7"/>
  <c r="N774" i="7" s="1"/>
  <c r="N776" i="7" s="1"/>
  <c r="I792" i="7"/>
  <c r="N788" i="7" s="1"/>
  <c r="N790" i="7" s="1"/>
  <c r="I806" i="7"/>
  <c r="N802" i="7" s="1"/>
  <c r="N804" i="7" s="1"/>
  <c r="I820" i="7"/>
  <c r="N816" i="7" s="1"/>
  <c r="N818" i="7" s="1"/>
  <c r="I407" i="7"/>
  <c r="N403" i="7" s="1"/>
  <c r="N406" i="7" s="1"/>
  <c r="O406" i="7" s="1"/>
  <c r="I15" i="7"/>
  <c r="N11" i="7" s="1"/>
  <c r="N14" i="7" s="1"/>
  <c r="O14" i="7" s="1"/>
  <c r="N805" i="7"/>
  <c r="O805" i="7" s="1"/>
  <c r="N658" i="7"/>
  <c r="O658" i="7" s="1"/>
  <c r="N602" i="7"/>
  <c r="O602" i="7" s="1"/>
  <c r="N601" i="7"/>
  <c r="N525" i="7"/>
  <c r="O525" i="7" s="1"/>
  <c r="N489" i="7"/>
  <c r="N468" i="7"/>
  <c r="N307" i="7"/>
  <c r="N251" i="7"/>
  <c r="N252" i="7"/>
  <c r="O252" i="7" s="1"/>
  <c r="N196" i="7"/>
  <c r="O196" i="7" s="1"/>
  <c r="N139" i="7"/>
  <c r="N140" i="7"/>
  <c r="O140" i="7" s="1"/>
  <c r="N83" i="7"/>
  <c r="N28" i="7"/>
  <c r="O28" i="7" s="1"/>
  <c r="AV666" i="8"/>
  <c r="AV668" i="8" s="1"/>
  <c r="AW666" i="8"/>
  <c r="AW668" i="8" s="1"/>
  <c r="AX666" i="8"/>
  <c r="AX668" i="8" s="1"/>
  <c r="AY666" i="8"/>
  <c r="AY668" i="8" s="1"/>
  <c r="AZ666" i="8"/>
  <c r="BA666" i="8"/>
  <c r="BA668" i="8" s="1"/>
  <c r="BB666" i="8"/>
  <c r="BB668" i="8" s="1"/>
  <c r="AU666" i="8"/>
  <c r="AU668" i="8" s="1"/>
  <c r="AI666" i="8"/>
  <c r="AJ666" i="8"/>
  <c r="AK666" i="8"/>
  <c r="AK668" i="8" s="1"/>
  <c r="AL666" i="8"/>
  <c r="AL668" i="8" s="1"/>
  <c r="AM666" i="8"/>
  <c r="AM668" i="8" s="1"/>
  <c r="AN666" i="8"/>
  <c r="AN668" i="8" s="1"/>
  <c r="AO666" i="8"/>
  <c r="AO668" i="8" s="1"/>
  <c r="AP666" i="8"/>
  <c r="AP668" i="8" s="1"/>
  <c r="AQ666" i="8"/>
  <c r="AQ668" i="8" s="1"/>
  <c r="AR666" i="8"/>
  <c r="AR668" i="8" s="1"/>
  <c r="AS666" i="8"/>
  <c r="AS668" i="8" s="1"/>
  <c r="AT666" i="8"/>
  <c r="AT668" i="8" s="1"/>
  <c r="AI668" i="8"/>
  <c r="AJ668" i="8"/>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V662" i="8"/>
  <c r="AV664" i="8" s="1"/>
  <c r="AW662" i="8"/>
  <c r="AW664" i="8" s="1"/>
  <c r="AX662" i="8"/>
  <c r="AX664" i="8" s="1"/>
  <c r="AY662" i="8"/>
  <c r="AZ662" i="8"/>
  <c r="AZ664" i="8" s="1"/>
  <c r="BA662" i="8"/>
  <c r="BA664" i="8" s="1"/>
  <c r="BB662" i="8"/>
  <c r="BB664" i="8" s="1"/>
  <c r="AU662" i="8"/>
  <c r="AA662" i="8"/>
  <c r="AB662" i="8"/>
  <c r="AC662" i="8"/>
  <c r="AD662" i="8"/>
  <c r="AE662" i="8"/>
  <c r="AF662" i="8"/>
  <c r="AG662" i="8"/>
  <c r="AH662" i="8"/>
  <c r="AI662" i="8"/>
  <c r="AI664" i="8" s="1"/>
  <c r="AJ662" i="8"/>
  <c r="AJ664" i="8" s="1"/>
  <c r="AK662" i="8"/>
  <c r="AK664" i="8" s="1"/>
  <c r="AL662" i="8"/>
  <c r="AL664" i="8" s="1"/>
  <c r="AM662" i="8"/>
  <c r="AM664" i="8" s="1"/>
  <c r="AN662" i="8"/>
  <c r="AN664" i="8" s="1"/>
  <c r="AO662" i="8"/>
  <c r="AP662" i="8"/>
  <c r="AQ662" i="8"/>
  <c r="AR662" i="8"/>
  <c r="AS662" i="8"/>
  <c r="AS664" i="8" s="1"/>
  <c r="AT662" i="8"/>
  <c r="AT664" i="8" s="1"/>
  <c r="AA664" i="8"/>
  <c r="AB664" i="8"/>
  <c r="AC664" i="8"/>
  <c r="AD664" i="8"/>
  <c r="AE664" i="8"/>
  <c r="AF664" i="8"/>
  <c r="AG664" i="8"/>
  <c r="AH664" i="8"/>
  <c r="Z662" i="8"/>
  <c r="Z664" i="8" s="1"/>
  <c r="W662" i="8"/>
  <c r="X662" i="8"/>
  <c r="X664" i="8" s="1"/>
  <c r="Y662" i="8"/>
  <c r="Y664" i="8" s="1"/>
  <c r="V662" i="8"/>
  <c r="V664" i="8" s="1"/>
  <c r="N132" i="7" l="1"/>
  <c r="N134" i="7" s="1"/>
  <c r="N356" i="7"/>
  <c r="N545" i="7"/>
  <c r="N547" i="7" s="1"/>
  <c r="N714" i="7"/>
  <c r="O714" i="7" s="1"/>
  <c r="P714" i="7" s="1"/>
  <c r="P715" i="7" s="1"/>
  <c r="N301" i="7"/>
  <c r="O301" i="7" s="1"/>
  <c r="N244" i="7"/>
  <c r="N246" i="7" s="1"/>
  <c r="N433" i="7"/>
  <c r="N435" i="7" s="1"/>
  <c r="N364" i="7"/>
  <c r="O364" i="7" s="1"/>
  <c r="O365" i="7" s="1"/>
  <c r="N77" i="7"/>
  <c r="O77" i="7" s="1"/>
  <c r="O78" i="7" s="1"/>
  <c r="N20" i="7"/>
  <c r="N22" i="7" s="1"/>
  <c r="N692" i="7"/>
  <c r="N694" i="7" s="1"/>
  <c r="N581" i="7"/>
  <c r="O581" i="7" s="1"/>
  <c r="O582" i="7" s="1"/>
  <c r="N188" i="7"/>
  <c r="N190" i="7" s="1"/>
  <c r="N412" i="7"/>
  <c r="N414" i="7" s="1"/>
  <c r="N748" i="7"/>
  <c r="N750" i="7" s="1"/>
  <c r="N770" i="7"/>
  <c r="O770" i="7" s="1"/>
  <c r="P770" i="7" s="1"/>
  <c r="P771" i="7" s="1"/>
  <c r="N755" i="7"/>
  <c r="N757" i="7" s="1"/>
  <c r="N41" i="7"/>
  <c r="N43" i="7" s="1"/>
  <c r="N210" i="7"/>
  <c r="O210" i="7" s="1"/>
  <c r="P210" i="7" s="1"/>
  <c r="P211" i="7" s="1"/>
  <c r="N336" i="7"/>
  <c r="O336" i="7" s="1"/>
  <c r="P336" i="7" s="1"/>
  <c r="P337" i="7" s="1"/>
  <c r="N461" i="7"/>
  <c r="N463" i="7" s="1"/>
  <c r="N98" i="7"/>
  <c r="O98" i="7" s="1"/>
  <c r="P98" i="7" s="1"/>
  <c r="P99" i="7" s="1"/>
  <c r="N377" i="7"/>
  <c r="N379" i="7" s="1"/>
  <c r="N636" i="7"/>
  <c r="N638" i="7" s="1"/>
  <c r="N294" i="7"/>
  <c r="O294" i="7" s="1"/>
  <c r="O295" i="7" s="1"/>
  <c r="N167" i="7"/>
  <c r="N169" i="7" s="1"/>
  <c r="N630" i="7"/>
  <c r="O630" i="7" s="1"/>
  <c r="P630" i="7" s="1"/>
  <c r="P631" i="7" s="1"/>
  <c r="N686" i="7"/>
  <c r="O686" i="7" s="1"/>
  <c r="O687" i="7" s="1"/>
  <c r="N405" i="7"/>
  <c r="N407" i="7" s="1"/>
  <c r="N587" i="7"/>
  <c r="N589" i="7" s="1"/>
  <c r="N70" i="7"/>
  <c r="O70" i="7" s="1"/>
  <c r="P70" i="7" s="1"/>
  <c r="P71" i="7" s="1"/>
  <c r="N181" i="7"/>
  <c r="N183" i="7" s="1"/>
  <c r="N322" i="7"/>
  <c r="O322" i="7" s="1"/>
  <c r="P322" i="7" s="1"/>
  <c r="P323" i="7" s="1"/>
  <c r="N398" i="7"/>
  <c r="N400" i="7" s="1"/>
  <c r="N419" i="7"/>
  <c r="N421" i="7" s="1"/>
  <c r="N559" i="7"/>
  <c r="N561" i="7" s="1"/>
  <c r="N784" i="7"/>
  <c r="O784" i="7" s="1"/>
  <c r="P784" i="7" s="1"/>
  <c r="P785" i="7" s="1"/>
  <c r="N791" i="7"/>
  <c r="O791" i="7" s="1"/>
  <c r="P791" i="7" s="1"/>
  <c r="P792" i="7" s="1"/>
  <c r="N118" i="7"/>
  <c r="N120" i="7" s="1"/>
  <c r="N266" i="7"/>
  <c r="O266" i="7" s="1"/>
  <c r="P266" i="7" s="1"/>
  <c r="P267" i="7" s="1"/>
  <c r="N349" i="7"/>
  <c r="N351" i="7" s="1"/>
  <c r="N615" i="7"/>
  <c r="N617" i="7" s="1"/>
  <c r="N62" i="7"/>
  <c r="N64" i="7" s="1"/>
  <c r="N125" i="7"/>
  <c r="N127" i="7" s="1"/>
  <c r="N286" i="7"/>
  <c r="N288" i="7" s="1"/>
  <c r="N343" i="7"/>
  <c r="O343" i="7" s="1"/>
  <c r="P343" i="7" s="1"/>
  <c r="P344" i="7" s="1"/>
  <c r="N531" i="7"/>
  <c r="N533" i="7" s="1"/>
  <c r="N566" i="7"/>
  <c r="N568" i="7" s="1"/>
  <c r="N734" i="7"/>
  <c r="N736" i="7" s="1"/>
  <c r="N230" i="7"/>
  <c r="N232" i="7" s="1"/>
  <c r="N679" i="7"/>
  <c r="O679" i="7" s="1"/>
  <c r="P679" i="7" s="1"/>
  <c r="P680" i="7" s="1"/>
  <c r="N699" i="7"/>
  <c r="N701" i="7" s="1"/>
  <c r="N511" i="7"/>
  <c r="O511" i="7" s="1"/>
  <c r="P511" i="7" s="1"/>
  <c r="P512" i="7" s="1"/>
  <c r="N175" i="7"/>
  <c r="O175" i="7" s="1"/>
  <c r="O176" i="7" s="1"/>
  <c r="N238" i="7"/>
  <c r="O238" i="7" s="1"/>
  <c r="P238" i="7" s="1"/>
  <c r="P239" i="7" s="1"/>
  <c r="N253" i="7"/>
  <c r="N455" i="7"/>
  <c r="O455" i="7" s="1"/>
  <c r="O456" i="7" s="1"/>
  <c r="N475" i="7"/>
  <c r="N477" i="7" s="1"/>
  <c r="N644" i="7"/>
  <c r="O644" i="7" s="1"/>
  <c r="P644" i="7" s="1"/>
  <c r="P645" i="7" s="1"/>
  <c r="N811" i="7"/>
  <c r="N813" i="7" s="1"/>
  <c r="N224" i="7"/>
  <c r="O224" i="7" s="1"/>
  <c r="O225" i="7" s="1"/>
  <c r="N392" i="7"/>
  <c r="O392" i="7" s="1"/>
  <c r="P392" i="7" s="1"/>
  <c r="P393" i="7" s="1"/>
  <c r="N742" i="7"/>
  <c r="O742" i="7" s="1"/>
  <c r="O743" i="7" s="1"/>
  <c r="N13" i="7"/>
  <c r="N15" i="7" s="1"/>
  <c r="N56" i="7"/>
  <c r="O56" i="7" s="1"/>
  <c r="P56" i="7" s="1"/>
  <c r="P57" i="7" s="1"/>
  <c r="N111" i="7"/>
  <c r="N113" i="7" s="1"/>
  <c r="N154" i="7"/>
  <c r="O154" i="7" s="1"/>
  <c r="P154" i="7" s="1"/>
  <c r="P155" i="7" s="1"/>
  <c r="N280" i="7"/>
  <c r="O280" i="7" s="1"/>
  <c r="P280" i="7" s="1"/>
  <c r="P281" i="7" s="1"/>
  <c r="N315" i="7"/>
  <c r="O315" i="7" s="1"/>
  <c r="P315" i="7" s="1"/>
  <c r="P316" i="7" s="1"/>
  <c r="N447" i="7"/>
  <c r="N449" i="7" s="1"/>
  <c r="N517" i="7"/>
  <c r="N519" i="7" s="1"/>
  <c r="N574" i="7"/>
  <c r="O574" i="7" s="1"/>
  <c r="O575" i="7" s="1"/>
  <c r="N623" i="7"/>
  <c r="O623" i="7" s="1"/>
  <c r="P623" i="7" s="1"/>
  <c r="P624" i="7" s="1"/>
  <c r="N672" i="7"/>
  <c r="O672" i="7" s="1"/>
  <c r="P672" i="7" s="1"/>
  <c r="P673" i="7" s="1"/>
  <c r="N797" i="7"/>
  <c r="N799" i="7" s="1"/>
  <c r="N35" i="7"/>
  <c r="O35" i="7" s="1"/>
  <c r="P35" i="7" s="1"/>
  <c r="P36" i="7" s="1"/>
  <c r="N203" i="7"/>
  <c r="O203" i="7" s="1"/>
  <c r="P203" i="7" s="1"/>
  <c r="P204" i="7" s="1"/>
  <c r="N504" i="7"/>
  <c r="O504" i="7" s="1"/>
  <c r="P504" i="7" s="1"/>
  <c r="P505" i="7" s="1"/>
  <c r="N728" i="7"/>
  <c r="O728" i="7" s="1"/>
  <c r="O729" i="7" s="1"/>
  <c r="N85" i="7"/>
  <c r="N259" i="7"/>
  <c r="O259" i="7" s="1"/>
  <c r="P259" i="7" s="1"/>
  <c r="P260" i="7" s="1"/>
  <c r="N309" i="7"/>
  <c r="N659" i="7"/>
  <c r="N147" i="7"/>
  <c r="O147" i="7" s="1"/>
  <c r="P147" i="7" s="1"/>
  <c r="P148" i="7" s="1"/>
  <c r="N197" i="7"/>
  <c r="N358" i="7"/>
  <c r="N371" i="7"/>
  <c r="O371" i="7" s="1"/>
  <c r="P371" i="7" s="1"/>
  <c r="P372" i="7" s="1"/>
  <c r="N427" i="7"/>
  <c r="O427" i="7" s="1"/>
  <c r="P427" i="7" s="1"/>
  <c r="P428" i="7" s="1"/>
  <c r="N470" i="7"/>
  <c r="N482" i="7"/>
  <c r="N484" i="7" s="1"/>
  <c r="N538" i="7"/>
  <c r="N540" i="7" s="1"/>
  <c r="N594" i="7"/>
  <c r="N596" i="7" s="1"/>
  <c r="N651" i="7"/>
  <c r="O651" i="7" s="1"/>
  <c r="P651" i="7" s="1"/>
  <c r="P652" i="7" s="1"/>
  <c r="N707" i="7"/>
  <c r="O707" i="7" s="1"/>
  <c r="O708" i="7" s="1"/>
  <c r="N762" i="7"/>
  <c r="N764" i="7" s="1"/>
  <c r="N819" i="7"/>
  <c r="O819" i="7" s="1"/>
  <c r="P819" i="7" s="1"/>
  <c r="P820" i="7" s="1"/>
  <c r="N105" i="7"/>
  <c r="O105" i="7" s="1"/>
  <c r="O106" i="7" s="1"/>
  <c r="N217" i="7"/>
  <c r="O217" i="7" s="1"/>
  <c r="P217" i="7" s="1"/>
  <c r="P218" i="7" s="1"/>
  <c r="N273" i="7"/>
  <c r="O273" i="7" s="1"/>
  <c r="P273" i="7" s="1"/>
  <c r="P274" i="7" s="1"/>
  <c r="N328" i="7"/>
  <c r="N330" i="7" s="1"/>
  <c r="N385" i="7"/>
  <c r="O385" i="7" s="1"/>
  <c r="P385" i="7" s="1"/>
  <c r="P386" i="7" s="1"/>
  <c r="N440" i="7"/>
  <c r="N442" i="7" s="1"/>
  <c r="N497" i="7"/>
  <c r="O497" i="7" s="1"/>
  <c r="P497" i="7" s="1"/>
  <c r="P498" i="7" s="1"/>
  <c r="N552" i="7"/>
  <c r="N554" i="7" s="1"/>
  <c r="N608" i="7"/>
  <c r="N610" i="7" s="1"/>
  <c r="N665" i="7"/>
  <c r="O665" i="7" s="1"/>
  <c r="O666" i="7" s="1"/>
  <c r="N721" i="7"/>
  <c r="O721" i="7" s="1"/>
  <c r="P721" i="7" s="1"/>
  <c r="P722" i="7" s="1"/>
  <c r="N777" i="7"/>
  <c r="O777" i="7" s="1"/>
  <c r="O778" i="7" s="1"/>
  <c r="N48" i="7"/>
  <c r="N50" i="7" s="1"/>
  <c r="N91" i="7"/>
  <c r="O91" i="7" s="1"/>
  <c r="O92" i="7" s="1"/>
  <c r="N161" i="7"/>
  <c r="O161" i="7" s="1"/>
  <c r="O162" i="7" s="1"/>
  <c r="N302" i="7"/>
  <c r="N526" i="7"/>
  <c r="N29" i="7"/>
  <c r="N603" i="7"/>
  <c r="P812" i="7"/>
  <c r="P813" i="7" s="1"/>
  <c r="O813" i="7"/>
  <c r="N806" i="7"/>
  <c r="P805" i="7"/>
  <c r="P806" i="7" s="1"/>
  <c r="O806" i="7"/>
  <c r="P798" i="7"/>
  <c r="P799" i="7" s="1"/>
  <c r="O799" i="7"/>
  <c r="P763" i="7"/>
  <c r="P764" i="7" s="1"/>
  <c r="O764" i="7"/>
  <c r="P756" i="7"/>
  <c r="P757" i="7" s="1"/>
  <c r="O757" i="7"/>
  <c r="P749" i="7"/>
  <c r="P750" i="7" s="1"/>
  <c r="O750" i="7"/>
  <c r="P735" i="7"/>
  <c r="P736" i="7" s="1"/>
  <c r="O736" i="7"/>
  <c r="O715" i="7"/>
  <c r="P700" i="7"/>
  <c r="P701" i="7" s="1"/>
  <c r="O701" i="7"/>
  <c r="P693" i="7"/>
  <c r="P694" i="7" s="1"/>
  <c r="O694" i="7"/>
  <c r="P658" i="7"/>
  <c r="P659" i="7" s="1"/>
  <c r="O659" i="7"/>
  <c r="P637" i="7"/>
  <c r="P638" i="7" s="1"/>
  <c r="O638" i="7"/>
  <c r="P616" i="7"/>
  <c r="P617" i="7" s="1"/>
  <c r="O617" i="7"/>
  <c r="P609" i="7"/>
  <c r="P610" i="7" s="1"/>
  <c r="O610" i="7"/>
  <c r="P602" i="7"/>
  <c r="P603" i="7" s="1"/>
  <c r="O603" i="7"/>
  <c r="P595" i="7"/>
  <c r="P596" i="7" s="1"/>
  <c r="O596" i="7"/>
  <c r="P588" i="7"/>
  <c r="P589" i="7" s="1"/>
  <c r="O589" i="7"/>
  <c r="P567" i="7"/>
  <c r="P568" i="7" s="1"/>
  <c r="O568" i="7"/>
  <c r="P560" i="7"/>
  <c r="P561" i="7" s="1"/>
  <c r="O561" i="7"/>
  <c r="P553" i="7"/>
  <c r="P554" i="7" s="1"/>
  <c r="O554" i="7"/>
  <c r="P546" i="7"/>
  <c r="P547" i="7" s="1"/>
  <c r="O547" i="7"/>
  <c r="P539" i="7"/>
  <c r="P540" i="7" s="1"/>
  <c r="O540" i="7"/>
  <c r="P532" i="7"/>
  <c r="P533" i="7" s="1"/>
  <c r="O533" i="7"/>
  <c r="P525" i="7"/>
  <c r="P526" i="7" s="1"/>
  <c r="O526" i="7"/>
  <c r="P518" i="7"/>
  <c r="P519" i="7" s="1"/>
  <c r="O519" i="7"/>
  <c r="P490" i="7"/>
  <c r="P491" i="7" s="1"/>
  <c r="O491" i="7"/>
  <c r="N491" i="7"/>
  <c r="P483" i="7"/>
  <c r="P484" i="7" s="1"/>
  <c r="O484" i="7"/>
  <c r="P476" i="7"/>
  <c r="P477" i="7" s="1"/>
  <c r="O477" i="7"/>
  <c r="P469" i="7"/>
  <c r="P470" i="7" s="1"/>
  <c r="O470" i="7"/>
  <c r="P462" i="7"/>
  <c r="P463" i="7" s="1"/>
  <c r="O463" i="7"/>
  <c r="P448" i="7"/>
  <c r="P449" i="7" s="1"/>
  <c r="O449" i="7"/>
  <c r="P441" i="7"/>
  <c r="P442" i="7" s="1"/>
  <c r="O442" i="7"/>
  <c r="P434" i="7"/>
  <c r="P435" i="7" s="1"/>
  <c r="O435" i="7"/>
  <c r="P420" i="7"/>
  <c r="P421" i="7" s="1"/>
  <c r="O421" i="7"/>
  <c r="P413" i="7"/>
  <c r="P414" i="7" s="1"/>
  <c r="O414" i="7"/>
  <c r="P406" i="7"/>
  <c r="P407" i="7" s="1"/>
  <c r="O407" i="7"/>
  <c r="P399" i="7"/>
  <c r="P400" i="7" s="1"/>
  <c r="O400" i="7"/>
  <c r="P378" i="7"/>
  <c r="P379" i="7" s="1"/>
  <c r="O379" i="7"/>
  <c r="P357" i="7"/>
  <c r="P358" i="7" s="1"/>
  <c r="O358" i="7"/>
  <c r="P350" i="7"/>
  <c r="P351" i="7" s="1"/>
  <c r="O351" i="7"/>
  <c r="P329" i="7"/>
  <c r="P330" i="7" s="1"/>
  <c r="O330" i="7"/>
  <c r="P308" i="7"/>
  <c r="P309" i="7" s="1"/>
  <c r="O309" i="7"/>
  <c r="P301" i="7"/>
  <c r="P302" i="7" s="1"/>
  <c r="O302" i="7"/>
  <c r="P287" i="7"/>
  <c r="P288" i="7" s="1"/>
  <c r="O288" i="7"/>
  <c r="O253" i="7"/>
  <c r="P252" i="7"/>
  <c r="P253" i="7" s="1"/>
  <c r="P245" i="7"/>
  <c r="P246" i="7" s="1"/>
  <c r="O246" i="7"/>
  <c r="P231" i="7"/>
  <c r="P232" i="7" s="1"/>
  <c r="O232" i="7"/>
  <c r="O197" i="7"/>
  <c r="P196" i="7"/>
  <c r="P197" i="7" s="1"/>
  <c r="P189" i="7"/>
  <c r="P190" i="7" s="1"/>
  <c r="O190" i="7"/>
  <c r="P182" i="7"/>
  <c r="P183" i="7" s="1"/>
  <c r="O183" i="7"/>
  <c r="P168" i="7"/>
  <c r="P169" i="7" s="1"/>
  <c r="O169" i="7"/>
  <c r="P140" i="7"/>
  <c r="P141" i="7" s="1"/>
  <c r="O141" i="7"/>
  <c r="N141" i="7"/>
  <c r="P133" i="7"/>
  <c r="P134" i="7" s="1"/>
  <c r="O134" i="7"/>
  <c r="P126" i="7"/>
  <c r="P127" i="7" s="1"/>
  <c r="O127" i="7"/>
  <c r="O120" i="7"/>
  <c r="P119" i="7"/>
  <c r="P120" i="7" s="1"/>
  <c r="P112" i="7"/>
  <c r="P113" i="7" s="1"/>
  <c r="O113" i="7"/>
  <c r="P84" i="7"/>
  <c r="P85" i="7" s="1"/>
  <c r="O85" i="7"/>
  <c r="P63" i="7"/>
  <c r="P64" i="7" s="1"/>
  <c r="O64" i="7"/>
  <c r="P49" i="7"/>
  <c r="P50" i="7" s="1"/>
  <c r="O50" i="7"/>
  <c r="P42" i="7"/>
  <c r="P43" i="7" s="1"/>
  <c r="O43" i="7"/>
  <c r="P28" i="7"/>
  <c r="P29" i="7" s="1"/>
  <c r="O29" i="7"/>
  <c r="P21" i="7"/>
  <c r="P22" i="7" s="1"/>
  <c r="O22" i="7"/>
  <c r="P14" i="7"/>
  <c r="P15" i="7" s="1"/>
  <c r="O15" i="7"/>
  <c r="AR664" i="8"/>
  <c r="AQ664" i="8"/>
  <c r="AP664" i="8"/>
  <c r="AO664" i="8"/>
  <c r="AE668" i="8"/>
  <c r="AZ668" i="8"/>
  <c r="Z668" i="8"/>
  <c r="AH668" i="8"/>
  <c r="V668" i="8"/>
  <c r="AU664" i="8"/>
  <c r="AY664" i="8"/>
  <c r="W664" i="8"/>
  <c r="K647" i="8"/>
  <c r="I647" i="8"/>
  <c r="K646" i="8"/>
  <c r="I646" i="8"/>
  <c r="K645" i="8"/>
  <c r="I645" i="8"/>
  <c r="K644" i="8"/>
  <c r="I644" i="8"/>
  <c r="K639" i="8"/>
  <c r="I639" i="8"/>
  <c r="K638" i="8"/>
  <c r="I638" i="8"/>
  <c r="K637" i="8"/>
  <c r="I637" i="8"/>
  <c r="K636" i="8"/>
  <c r="I636" i="8"/>
  <c r="K631" i="8"/>
  <c r="I631" i="8"/>
  <c r="K630" i="8"/>
  <c r="I630" i="8"/>
  <c r="K629" i="8"/>
  <c r="I629" i="8"/>
  <c r="K628" i="8"/>
  <c r="I628" i="8"/>
  <c r="K623" i="8"/>
  <c r="I623" i="8"/>
  <c r="K622" i="8"/>
  <c r="I622" i="8"/>
  <c r="K621" i="8"/>
  <c r="I621" i="8"/>
  <c r="K620" i="8"/>
  <c r="I620" i="8"/>
  <c r="K615" i="8"/>
  <c r="I615" i="8"/>
  <c r="K614" i="8"/>
  <c r="I614" i="8"/>
  <c r="K613" i="8"/>
  <c r="I613" i="8"/>
  <c r="K612" i="8"/>
  <c r="I612" i="8"/>
  <c r="K607" i="8"/>
  <c r="I607" i="8"/>
  <c r="K606" i="8"/>
  <c r="I606" i="8"/>
  <c r="K605" i="8"/>
  <c r="I605" i="8"/>
  <c r="K604" i="8"/>
  <c r="I604" i="8"/>
  <c r="K599" i="8"/>
  <c r="I599" i="8"/>
  <c r="K598" i="8"/>
  <c r="I598" i="8"/>
  <c r="K597" i="8"/>
  <c r="I597" i="8"/>
  <c r="K596" i="8"/>
  <c r="I596" i="8"/>
  <c r="K591" i="8"/>
  <c r="I591" i="8"/>
  <c r="K590" i="8"/>
  <c r="I590" i="8"/>
  <c r="K589" i="8"/>
  <c r="I589" i="8"/>
  <c r="K588" i="8"/>
  <c r="I588" i="8"/>
  <c r="K583" i="8"/>
  <c r="I583" i="8"/>
  <c r="K582" i="8"/>
  <c r="I582" i="8"/>
  <c r="K581" i="8"/>
  <c r="I581" i="8"/>
  <c r="K580" i="8"/>
  <c r="I580" i="8"/>
  <c r="K575" i="8"/>
  <c r="I575" i="8"/>
  <c r="K574" i="8"/>
  <c r="I574" i="8"/>
  <c r="K573" i="8"/>
  <c r="I573" i="8"/>
  <c r="K572" i="8"/>
  <c r="I572" i="8"/>
  <c r="K567" i="8"/>
  <c r="I567" i="8"/>
  <c r="K566" i="8"/>
  <c r="I566" i="8"/>
  <c r="K565" i="8"/>
  <c r="I565" i="8"/>
  <c r="K564" i="8"/>
  <c r="I564" i="8"/>
  <c r="K559" i="8"/>
  <c r="I559" i="8"/>
  <c r="K558" i="8"/>
  <c r="I558" i="8"/>
  <c r="K557" i="8"/>
  <c r="I557" i="8"/>
  <c r="K556" i="8"/>
  <c r="I556" i="8"/>
  <c r="K551" i="8"/>
  <c r="I551" i="8"/>
  <c r="K550" i="8"/>
  <c r="I550" i="8"/>
  <c r="K549" i="8"/>
  <c r="I549" i="8"/>
  <c r="K548" i="8"/>
  <c r="I548" i="8"/>
  <c r="K543" i="8"/>
  <c r="I543" i="8"/>
  <c r="K542" i="8"/>
  <c r="I542" i="8"/>
  <c r="K541" i="8"/>
  <c r="I541" i="8"/>
  <c r="K540" i="8"/>
  <c r="I540" i="8"/>
  <c r="K535" i="8"/>
  <c r="I535" i="8"/>
  <c r="K534" i="8"/>
  <c r="I534" i="8"/>
  <c r="K533" i="8"/>
  <c r="I533" i="8"/>
  <c r="K532" i="8"/>
  <c r="I532" i="8"/>
  <c r="K527" i="8"/>
  <c r="I527" i="8"/>
  <c r="K526" i="8"/>
  <c r="I526" i="8"/>
  <c r="K525" i="8"/>
  <c r="I525" i="8"/>
  <c r="K524" i="8"/>
  <c r="I524" i="8"/>
  <c r="K519" i="8"/>
  <c r="I519" i="8"/>
  <c r="K518" i="8"/>
  <c r="I518" i="8"/>
  <c r="K517" i="8"/>
  <c r="I517" i="8"/>
  <c r="K516" i="8"/>
  <c r="I516" i="8"/>
  <c r="K511" i="8"/>
  <c r="I511" i="8"/>
  <c r="K510" i="8"/>
  <c r="I510" i="8"/>
  <c r="K509" i="8"/>
  <c r="I509" i="8"/>
  <c r="K508" i="8"/>
  <c r="I508" i="8"/>
  <c r="K503" i="8"/>
  <c r="I503" i="8"/>
  <c r="K502" i="8"/>
  <c r="I502" i="8"/>
  <c r="K501" i="8"/>
  <c r="I501" i="8"/>
  <c r="K500" i="8"/>
  <c r="I500" i="8"/>
  <c r="K495" i="8"/>
  <c r="I495" i="8"/>
  <c r="K494" i="8"/>
  <c r="I494" i="8"/>
  <c r="K493" i="8"/>
  <c r="I493" i="8"/>
  <c r="K492" i="8"/>
  <c r="I492" i="8"/>
  <c r="K487" i="8"/>
  <c r="I487" i="8"/>
  <c r="K486" i="8"/>
  <c r="I486" i="8"/>
  <c r="K485" i="8"/>
  <c r="I485" i="8"/>
  <c r="K484" i="8"/>
  <c r="I484" i="8"/>
  <c r="K479" i="8"/>
  <c r="I479" i="8"/>
  <c r="K478" i="8"/>
  <c r="I478" i="8"/>
  <c r="K477" i="8"/>
  <c r="I477" i="8"/>
  <c r="K476" i="8"/>
  <c r="I476" i="8"/>
  <c r="K471" i="8"/>
  <c r="I471" i="8"/>
  <c r="K470" i="8"/>
  <c r="I470" i="8"/>
  <c r="K469" i="8"/>
  <c r="I469" i="8"/>
  <c r="K468" i="8"/>
  <c r="I468" i="8"/>
  <c r="K463" i="8"/>
  <c r="I463" i="8"/>
  <c r="K462" i="8"/>
  <c r="I462" i="8"/>
  <c r="K461" i="8"/>
  <c r="I461" i="8"/>
  <c r="K460" i="8"/>
  <c r="I460" i="8"/>
  <c r="K455" i="8"/>
  <c r="I455" i="8"/>
  <c r="K454" i="8"/>
  <c r="I454" i="8"/>
  <c r="K453" i="8"/>
  <c r="I453" i="8"/>
  <c r="K452" i="8"/>
  <c r="I452" i="8"/>
  <c r="K447" i="8"/>
  <c r="I447" i="8"/>
  <c r="K446" i="8"/>
  <c r="I446" i="8"/>
  <c r="K445" i="8"/>
  <c r="I445" i="8"/>
  <c r="K444" i="8"/>
  <c r="I444" i="8"/>
  <c r="K439" i="8"/>
  <c r="I439" i="8"/>
  <c r="K438" i="8"/>
  <c r="I438" i="8"/>
  <c r="K437" i="8"/>
  <c r="I437" i="8"/>
  <c r="K436" i="8"/>
  <c r="I436" i="8"/>
  <c r="K431" i="8"/>
  <c r="I431" i="8"/>
  <c r="K430" i="8"/>
  <c r="I430" i="8"/>
  <c r="K429" i="8"/>
  <c r="I429" i="8"/>
  <c r="K428" i="8"/>
  <c r="I428" i="8"/>
  <c r="K423" i="8"/>
  <c r="I423" i="8"/>
  <c r="K422" i="8"/>
  <c r="I422" i="8"/>
  <c r="K421" i="8"/>
  <c r="I421" i="8"/>
  <c r="K420" i="8"/>
  <c r="I420" i="8"/>
  <c r="K415" i="8"/>
  <c r="I415" i="8"/>
  <c r="K414" i="8"/>
  <c r="I414" i="8"/>
  <c r="K413" i="8"/>
  <c r="I413" i="8"/>
  <c r="K412" i="8"/>
  <c r="I412" i="8"/>
  <c r="K407" i="8"/>
  <c r="I407" i="8"/>
  <c r="K406" i="8"/>
  <c r="I406" i="8"/>
  <c r="K405" i="8"/>
  <c r="I405" i="8"/>
  <c r="K404" i="8"/>
  <c r="I404" i="8"/>
  <c r="K399" i="8"/>
  <c r="I399" i="8"/>
  <c r="K398" i="8"/>
  <c r="I398" i="8"/>
  <c r="K397" i="8"/>
  <c r="I397" i="8"/>
  <c r="K396" i="8"/>
  <c r="I396" i="8"/>
  <c r="K391" i="8"/>
  <c r="I391" i="8"/>
  <c r="K390" i="8"/>
  <c r="I390" i="8"/>
  <c r="K389" i="8"/>
  <c r="I389" i="8"/>
  <c r="K388" i="8"/>
  <c r="I388" i="8"/>
  <c r="K383" i="8"/>
  <c r="I383" i="8"/>
  <c r="K382" i="8"/>
  <c r="I382" i="8"/>
  <c r="K381" i="8"/>
  <c r="I381" i="8"/>
  <c r="K380" i="8"/>
  <c r="I380" i="8"/>
  <c r="K375" i="8"/>
  <c r="I375" i="8"/>
  <c r="K374" i="8"/>
  <c r="I374" i="8"/>
  <c r="K373" i="8"/>
  <c r="I373" i="8"/>
  <c r="K372" i="8"/>
  <c r="I372" i="8"/>
  <c r="K367" i="8"/>
  <c r="I367" i="8"/>
  <c r="K366" i="8"/>
  <c r="I366" i="8"/>
  <c r="K365" i="8"/>
  <c r="I365" i="8"/>
  <c r="K364" i="8"/>
  <c r="I364" i="8"/>
  <c r="K359" i="8"/>
  <c r="I359" i="8"/>
  <c r="K358" i="8"/>
  <c r="I358" i="8"/>
  <c r="K357" i="8"/>
  <c r="I357" i="8"/>
  <c r="K356" i="8"/>
  <c r="I356" i="8"/>
  <c r="K351" i="8"/>
  <c r="I351" i="8"/>
  <c r="K350" i="8"/>
  <c r="I350" i="8"/>
  <c r="K349" i="8"/>
  <c r="I349" i="8"/>
  <c r="K348" i="8"/>
  <c r="I348" i="8"/>
  <c r="K343" i="8"/>
  <c r="I343" i="8"/>
  <c r="K342" i="8"/>
  <c r="I342" i="8"/>
  <c r="K341" i="8"/>
  <c r="I341" i="8"/>
  <c r="K340" i="8"/>
  <c r="I340" i="8"/>
  <c r="K335" i="8"/>
  <c r="I335" i="8"/>
  <c r="K334" i="8"/>
  <c r="I334" i="8"/>
  <c r="K333" i="8"/>
  <c r="I333" i="8"/>
  <c r="K332" i="8"/>
  <c r="I332" i="8"/>
  <c r="K327" i="8"/>
  <c r="I327" i="8"/>
  <c r="K326" i="8"/>
  <c r="I326" i="8"/>
  <c r="K325" i="8"/>
  <c r="I325" i="8"/>
  <c r="K324" i="8"/>
  <c r="I324" i="8"/>
  <c r="K319" i="8"/>
  <c r="I319" i="8"/>
  <c r="K318" i="8"/>
  <c r="I318" i="8"/>
  <c r="K317" i="8"/>
  <c r="I317" i="8"/>
  <c r="K316" i="8"/>
  <c r="I316" i="8"/>
  <c r="K311" i="8"/>
  <c r="I311" i="8"/>
  <c r="K310" i="8"/>
  <c r="I310" i="8"/>
  <c r="K309" i="8"/>
  <c r="I309" i="8"/>
  <c r="K308" i="8"/>
  <c r="I308" i="8"/>
  <c r="K303" i="8"/>
  <c r="I303" i="8"/>
  <c r="K302" i="8"/>
  <c r="I302" i="8"/>
  <c r="K301" i="8"/>
  <c r="I301" i="8"/>
  <c r="K300" i="8"/>
  <c r="I300" i="8"/>
  <c r="K295" i="8"/>
  <c r="I295" i="8"/>
  <c r="K294" i="8"/>
  <c r="I294" i="8"/>
  <c r="K293" i="8"/>
  <c r="I293" i="8"/>
  <c r="K292" i="8"/>
  <c r="I292" i="8"/>
  <c r="K287" i="8"/>
  <c r="I287" i="8"/>
  <c r="K286" i="8"/>
  <c r="I286" i="8"/>
  <c r="K285" i="8"/>
  <c r="I285" i="8"/>
  <c r="K284" i="8"/>
  <c r="I284" i="8"/>
  <c r="K279" i="8"/>
  <c r="I279" i="8"/>
  <c r="K278" i="8"/>
  <c r="I278" i="8"/>
  <c r="K277" i="8"/>
  <c r="I277" i="8"/>
  <c r="K276" i="8"/>
  <c r="I276" i="8"/>
  <c r="K271" i="8"/>
  <c r="I271" i="8"/>
  <c r="K270" i="8"/>
  <c r="I270" i="8"/>
  <c r="K269" i="8"/>
  <c r="I269" i="8"/>
  <c r="K268" i="8"/>
  <c r="I268" i="8"/>
  <c r="K263" i="8"/>
  <c r="I263" i="8"/>
  <c r="K262" i="8"/>
  <c r="I262" i="8"/>
  <c r="K261" i="8"/>
  <c r="I261" i="8"/>
  <c r="K260" i="8"/>
  <c r="I260" i="8"/>
  <c r="K255" i="8"/>
  <c r="I255" i="8"/>
  <c r="K254" i="8"/>
  <c r="I254" i="8"/>
  <c r="K253" i="8"/>
  <c r="I253" i="8"/>
  <c r="K252" i="8"/>
  <c r="I252" i="8"/>
  <c r="K247" i="8"/>
  <c r="I247" i="8"/>
  <c r="K246" i="8"/>
  <c r="I246" i="8"/>
  <c r="K245" i="8"/>
  <c r="I245" i="8"/>
  <c r="K244" i="8"/>
  <c r="I244" i="8"/>
  <c r="K239" i="8"/>
  <c r="I239" i="8"/>
  <c r="K238" i="8"/>
  <c r="I238" i="8"/>
  <c r="K237" i="8"/>
  <c r="I237" i="8"/>
  <c r="K236" i="8"/>
  <c r="I236" i="8"/>
  <c r="K231" i="8"/>
  <c r="I231" i="8"/>
  <c r="K230" i="8"/>
  <c r="I230" i="8"/>
  <c r="K229" i="8"/>
  <c r="I229" i="8"/>
  <c r="K228" i="8"/>
  <c r="I228" i="8"/>
  <c r="K223" i="8"/>
  <c r="I223" i="8"/>
  <c r="K222" i="8"/>
  <c r="I222" i="8"/>
  <c r="K221" i="8"/>
  <c r="I221" i="8"/>
  <c r="K220" i="8"/>
  <c r="I220" i="8"/>
  <c r="K215" i="8"/>
  <c r="I215" i="8"/>
  <c r="K214" i="8"/>
  <c r="I214" i="8"/>
  <c r="K213" i="8"/>
  <c r="I213" i="8"/>
  <c r="K212" i="8"/>
  <c r="I212" i="8"/>
  <c r="K207" i="8"/>
  <c r="I207" i="8"/>
  <c r="K206" i="8"/>
  <c r="I206" i="8"/>
  <c r="K205" i="8"/>
  <c r="I205" i="8"/>
  <c r="K204" i="8"/>
  <c r="I204" i="8"/>
  <c r="K199" i="8"/>
  <c r="I199" i="8"/>
  <c r="K198" i="8"/>
  <c r="I198" i="8"/>
  <c r="K197" i="8"/>
  <c r="I197" i="8"/>
  <c r="K196" i="8"/>
  <c r="I196" i="8"/>
  <c r="K191" i="8"/>
  <c r="I191" i="8"/>
  <c r="K190" i="8"/>
  <c r="I190" i="8"/>
  <c r="K189" i="8"/>
  <c r="I189" i="8"/>
  <c r="K188" i="8"/>
  <c r="I188" i="8"/>
  <c r="K183" i="8"/>
  <c r="I183" i="8"/>
  <c r="K182" i="8"/>
  <c r="I182" i="8"/>
  <c r="K181" i="8"/>
  <c r="I181" i="8"/>
  <c r="K180" i="8"/>
  <c r="I180" i="8"/>
  <c r="K175" i="8"/>
  <c r="I175" i="8"/>
  <c r="K174" i="8"/>
  <c r="I174" i="8"/>
  <c r="K173" i="8"/>
  <c r="I173" i="8"/>
  <c r="K172" i="8"/>
  <c r="I172" i="8"/>
  <c r="K167" i="8"/>
  <c r="I167" i="8"/>
  <c r="K166" i="8"/>
  <c r="I166" i="8"/>
  <c r="K165" i="8"/>
  <c r="I165" i="8"/>
  <c r="K164" i="8"/>
  <c r="I164" i="8"/>
  <c r="K159" i="8"/>
  <c r="I159" i="8"/>
  <c r="K158" i="8"/>
  <c r="I158" i="8"/>
  <c r="K157" i="8"/>
  <c r="I157" i="8"/>
  <c r="K156" i="8"/>
  <c r="I156" i="8"/>
  <c r="K151" i="8"/>
  <c r="I151" i="8"/>
  <c r="K150" i="8"/>
  <c r="I150" i="8"/>
  <c r="K149" i="8"/>
  <c r="I149" i="8"/>
  <c r="K148" i="8"/>
  <c r="I148" i="8"/>
  <c r="K143" i="8"/>
  <c r="I143" i="8"/>
  <c r="K142" i="8"/>
  <c r="I142" i="8"/>
  <c r="K141" i="8"/>
  <c r="I141" i="8"/>
  <c r="K140" i="8"/>
  <c r="I140" i="8"/>
  <c r="K135" i="8"/>
  <c r="I135" i="8"/>
  <c r="K134" i="8"/>
  <c r="I134" i="8"/>
  <c r="K133" i="8"/>
  <c r="I133" i="8"/>
  <c r="K132" i="8"/>
  <c r="I132" i="8"/>
  <c r="K127" i="8"/>
  <c r="I127" i="8"/>
  <c r="K126" i="8"/>
  <c r="I126" i="8"/>
  <c r="K125" i="8"/>
  <c r="I125" i="8"/>
  <c r="K124" i="8"/>
  <c r="I124" i="8"/>
  <c r="K119" i="8"/>
  <c r="I119" i="8"/>
  <c r="K118" i="8"/>
  <c r="I118" i="8"/>
  <c r="K117" i="8"/>
  <c r="I117" i="8"/>
  <c r="K116" i="8"/>
  <c r="I116" i="8"/>
  <c r="K111" i="8"/>
  <c r="I111" i="8"/>
  <c r="K110" i="8"/>
  <c r="I110" i="8"/>
  <c r="K109" i="8"/>
  <c r="I109" i="8"/>
  <c r="K108" i="8"/>
  <c r="I108" i="8"/>
  <c r="K103" i="8"/>
  <c r="I103" i="8"/>
  <c r="K102" i="8"/>
  <c r="I102" i="8"/>
  <c r="K101" i="8"/>
  <c r="I101" i="8"/>
  <c r="K100" i="8"/>
  <c r="I100" i="8"/>
  <c r="K95" i="8"/>
  <c r="I95" i="8"/>
  <c r="K94" i="8"/>
  <c r="I94" i="8"/>
  <c r="K93" i="8"/>
  <c r="I93" i="8"/>
  <c r="K92" i="8"/>
  <c r="I92" i="8"/>
  <c r="K87" i="8"/>
  <c r="I87" i="8"/>
  <c r="K86" i="8"/>
  <c r="I86" i="8"/>
  <c r="K85" i="8"/>
  <c r="I85" i="8"/>
  <c r="K84" i="8"/>
  <c r="I84" i="8"/>
  <c r="K79" i="8"/>
  <c r="I79" i="8"/>
  <c r="K78" i="8"/>
  <c r="I78" i="8"/>
  <c r="K77" i="8"/>
  <c r="I77" i="8"/>
  <c r="K76" i="8"/>
  <c r="I76" i="8"/>
  <c r="K71" i="8"/>
  <c r="I71" i="8"/>
  <c r="K70" i="8"/>
  <c r="I70" i="8"/>
  <c r="K69" i="8"/>
  <c r="I69" i="8"/>
  <c r="K68" i="8"/>
  <c r="I68" i="8"/>
  <c r="K63" i="8"/>
  <c r="I63" i="8"/>
  <c r="K62" i="8"/>
  <c r="I62" i="8"/>
  <c r="K61" i="8"/>
  <c r="I61" i="8"/>
  <c r="K60" i="8"/>
  <c r="I60" i="8"/>
  <c r="K55" i="8"/>
  <c r="I55" i="8"/>
  <c r="K54" i="8"/>
  <c r="I54" i="8"/>
  <c r="K53" i="8"/>
  <c r="I53" i="8"/>
  <c r="K52" i="8"/>
  <c r="I52" i="8"/>
  <c r="K47" i="8"/>
  <c r="I47" i="8"/>
  <c r="K46" i="8"/>
  <c r="I46" i="8"/>
  <c r="K45" i="8"/>
  <c r="I45" i="8"/>
  <c r="K44" i="8"/>
  <c r="I44" i="8"/>
  <c r="K39" i="8"/>
  <c r="I39" i="8"/>
  <c r="K38" i="8"/>
  <c r="I38" i="8"/>
  <c r="K37" i="8"/>
  <c r="I37" i="8"/>
  <c r="K36" i="8"/>
  <c r="I36" i="8"/>
  <c r="K31" i="8"/>
  <c r="I31" i="8"/>
  <c r="K30" i="8"/>
  <c r="I30" i="8"/>
  <c r="K29" i="8"/>
  <c r="I29" i="8"/>
  <c r="K28" i="8"/>
  <c r="I28" i="8"/>
  <c r="K23" i="8"/>
  <c r="I23" i="8"/>
  <c r="K22" i="8"/>
  <c r="I22" i="8"/>
  <c r="K21" i="8"/>
  <c r="I21" i="8"/>
  <c r="K20" i="8"/>
  <c r="I20" i="8"/>
  <c r="K15" i="8"/>
  <c r="I15" i="8"/>
  <c r="K14" i="8"/>
  <c r="I14" i="8"/>
  <c r="K13" i="8"/>
  <c r="I13" i="8"/>
  <c r="K12" i="8"/>
  <c r="I12" i="8"/>
  <c r="I4" i="8"/>
  <c r="K7" i="8"/>
  <c r="I7" i="8"/>
  <c r="K6" i="8"/>
  <c r="I6" i="8"/>
  <c r="K5" i="8"/>
  <c r="I5" i="8"/>
  <c r="P6" i="8"/>
  <c r="K4" i="8"/>
  <c r="N715" i="7" l="1"/>
  <c r="P364" i="7"/>
  <c r="P365" i="7" s="1"/>
  <c r="P77" i="7"/>
  <c r="P78" i="7" s="1"/>
  <c r="N78" i="7"/>
  <c r="N365" i="7"/>
  <c r="P581" i="7"/>
  <c r="P582" i="7" s="1"/>
  <c r="N582" i="7"/>
  <c r="P686" i="7"/>
  <c r="P687" i="7" s="1"/>
  <c r="O792" i="7"/>
  <c r="P742" i="7"/>
  <c r="P743" i="7" s="1"/>
  <c r="N645" i="7"/>
  <c r="O771" i="7"/>
  <c r="O57" i="7"/>
  <c r="O99" i="7"/>
  <c r="O267" i="7"/>
  <c r="N771" i="7"/>
  <c r="N211" i="7"/>
  <c r="O211" i="7"/>
  <c r="O337" i="7"/>
  <c r="O204" i="7"/>
  <c r="O631" i="7"/>
  <c r="N680" i="7"/>
  <c r="O260" i="7"/>
  <c r="P455" i="7"/>
  <c r="P456" i="7" s="1"/>
  <c r="O239" i="7"/>
  <c r="N337" i="7"/>
  <c r="P175" i="7"/>
  <c r="P176" i="7" s="1"/>
  <c r="N99" i="7"/>
  <c r="P91" i="7"/>
  <c r="P92" i="7" s="1"/>
  <c r="P224" i="7"/>
  <c r="P225" i="7" s="1"/>
  <c r="O645" i="7"/>
  <c r="O722" i="7"/>
  <c r="P294" i="7"/>
  <c r="P295" i="7" s="1"/>
  <c r="N785" i="7"/>
  <c r="N239" i="7"/>
  <c r="N323" i="7"/>
  <c r="O680" i="7"/>
  <c r="N729" i="7"/>
  <c r="N295" i="7"/>
  <c r="O673" i="7"/>
  <c r="N267" i="7"/>
  <c r="N687" i="7"/>
  <c r="O71" i="7"/>
  <c r="N176" i="7"/>
  <c r="O393" i="7"/>
  <c r="N512" i="7"/>
  <c r="O155" i="7"/>
  <c r="N344" i="7"/>
  <c r="N631" i="7"/>
  <c r="P574" i="7"/>
  <c r="P575" i="7" s="1"/>
  <c r="N281" i="7"/>
  <c r="O274" i="7"/>
  <c r="O512" i="7"/>
  <c r="N456" i="7"/>
  <c r="P161" i="7"/>
  <c r="P162" i="7" s="1"/>
  <c r="O323" i="7"/>
  <c r="O344" i="7"/>
  <c r="O428" i="7"/>
  <c r="O505" i="7"/>
  <c r="P728" i="7"/>
  <c r="P729" i="7" s="1"/>
  <c r="O785" i="7"/>
  <c r="N393" i="7"/>
  <c r="N71" i="7"/>
  <c r="N155" i="7"/>
  <c r="P707" i="7"/>
  <c r="P708" i="7" s="1"/>
  <c r="N792" i="7"/>
  <c r="O148" i="7"/>
  <c r="N624" i="7"/>
  <c r="N225" i="7"/>
  <c r="O316" i="7"/>
  <c r="O372" i="7"/>
  <c r="O498" i="7"/>
  <c r="O624" i="7"/>
  <c r="N820" i="7"/>
  <c r="N204" i="7"/>
  <c r="N57" i="7"/>
  <c r="N148" i="7"/>
  <c r="O652" i="7"/>
  <c r="N316" i="7"/>
  <c r="N36" i="7"/>
  <c r="P665" i="7"/>
  <c r="P666" i="7" s="1"/>
  <c r="N673" i="7"/>
  <c r="O36" i="7"/>
  <c r="O281" i="7"/>
  <c r="N386" i="7"/>
  <c r="N708" i="7"/>
  <c r="N498" i="7"/>
  <c r="N428" i="7"/>
  <c r="N575" i="7"/>
  <c r="N505" i="7"/>
  <c r="N743" i="7"/>
  <c r="P777" i="7"/>
  <c r="P778" i="7" s="1"/>
  <c r="N372" i="7"/>
  <c r="O820" i="7"/>
  <c r="N652" i="7"/>
  <c r="P105" i="7"/>
  <c r="P106" i="7" s="1"/>
  <c r="N274" i="7"/>
  <c r="N260" i="7"/>
  <c r="N106" i="7"/>
  <c r="O218" i="7"/>
  <c r="O386" i="7"/>
  <c r="N92" i="7"/>
  <c r="N162" i="7"/>
  <c r="N666" i="7"/>
  <c r="N722" i="7"/>
  <c r="N218" i="7"/>
  <c r="N778" i="7"/>
  <c r="I456" i="8"/>
  <c r="N452" i="8" s="1"/>
  <c r="I648" i="8"/>
  <c r="N644" i="8" s="1"/>
  <c r="I608" i="8"/>
  <c r="N604" i="8" s="1"/>
  <c r="K576" i="8"/>
  <c r="I480" i="8"/>
  <c r="N476" i="8" s="1"/>
  <c r="I512" i="8"/>
  <c r="N508" i="8" s="1"/>
  <c r="I544" i="8"/>
  <c r="N540" i="8" s="1"/>
  <c r="K456" i="8"/>
  <c r="I592" i="8"/>
  <c r="N588" i="8" s="1"/>
  <c r="K648" i="8"/>
  <c r="I496" i="8"/>
  <c r="N492" i="8" s="1"/>
  <c r="K496" i="8"/>
  <c r="I528" i="8"/>
  <c r="N524" i="8" s="1"/>
  <c r="I560" i="8"/>
  <c r="N556" i="8" s="1"/>
  <c r="K584" i="8"/>
  <c r="I632" i="8"/>
  <c r="N628" i="8" s="1"/>
  <c r="K632" i="8"/>
  <c r="K624" i="8"/>
  <c r="K616" i="8"/>
  <c r="I616" i="8"/>
  <c r="N612" i="8" s="1"/>
  <c r="K608" i="8"/>
  <c r="I600" i="8"/>
  <c r="N596" i="8" s="1"/>
  <c r="K600" i="8"/>
  <c r="I576" i="8"/>
  <c r="N572" i="8" s="1"/>
  <c r="K568" i="8"/>
  <c r="K560" i="8"/>
  <c r="K552" i="8"/>
  <c r="I552" i="8"/>
  <c r="N548" i="8" s="1"/>
  <c r="K544" i="8"/>
  <c r="K536" i="8"/>
  <c r="I536" i="8"/>
  <c r="N532" i="8" s="1"/>
  <c r="K528" i="8"/>
  <c r="K520" i="8"/>
  <c r="I520" i="8"/>
  <c r="N516" i="8" s="1"/>
  <c r="K512" i="8"/>
  <c r="I504" i="8"/>
  <c r="N500" i="8" s="1"/>
  <c r="K504" i="8"/>
  <c r="I488" i="8"/>
  <c r="N484" i="8" s="1"/>
  <c r="K488" i="8"/>
  <c r="K480" i="8"/>
  <c r="I472" i="8"/>
  <c r="N468" i="8" s="1"/>
  <c r="K472" i="8"/>
  <c r="I464" i="8"/>
  <c r="N460" i="8" s="1"/>
  <c r="K464" i="8"/>
  <c r="I584" i="8"/>
  <c r="N580" i="8" s="1"/>
  <c r="I624" i="8"/>
  <c r="N620" i="8" s="1"/>
  <c r="I568" i="8"/>
  <c r="N564" i="8" s="1"/>
  <c r="K592" i="8"/>
  <c r="K640" i="8"/>
  <c r="I640" i="8"/>
  <c r="N636" i="8" s="1"/>
  <c r="I88" i="8"/>
  <c r="N84" i="8" s="1"/>
  <c r="I424" i="8"/>
  <c r="N420" i="8" s="1"/>
  <c r="I184" i="8"/>
  <c r="N180" i="8" s="1"/>
  <c r="K208" i="8"/>
  <c r="I216" i="8"/>
  <c r="N212" i="8" s="1"/>
  <c r="K328" i="8"/>
  <c r="I72" i="8"/>
  <c r="N68" i="8" s="1"/>
  <c r="I80" i="8"/>
  <c r="N76" i="8" s="1"/>
  <c r="I136" i="8"/>
  <c r="N132" i="8" s="1"/>
  <c r="K192" i="8"/>
  <c r="I232" i="8"/>
  <c r="N228" i="8" s="1"/>
  <c r="K248" i="8"/>
  <c r="K304" i="8"/>
  <c r="K408" i="8"/>
  <c r="K168" i="8"/>
  <c r="I200" i="8"/>
  <c r="N196" i="8" s="1"/>
  <c r="I264" i="8"/>
  <c r="N260" i="8" s="1"/>
  <c r="I296" i="8"/>
  <c r="N292" i="8" s="1"/>
  <c r="K344" i="8"/>
  <c r="K360" i="8"/>
  <c r="I376" i="8"/>
  <c r="N372" i="8" s="1"/>
  <c r="K384" i="8"/>
  <c r="K392" i="8"/>
  <c r="I400" i="8"/>
  <c r="N396" i="8" s="1"/>
  <c r="K400" i="8"/>
  <c r="K416" i="8"/>
  <c r="I432" i="8"/>
  <c r="N428" i="8" s="1"/>
  <c r="K432" i="8"/>
  <c r="K440" i="8"/>
  <c r="K448" i="8"/>
  <c r="I448" i="8"/>
  <c r="N444" i="8" s="1"/>
  <c r="I440" i="8"/>
  <c r="N436" i="8" s="1"/>
  <c r="K424" i="8"/>
  <c r="I416" i="8"/>
  <c r="N412" i="8" s="1"/>
  <c r="I408" i="8"/>
  <c r="N404" i="8" s="1"/>
  <c r="I392" i="8"/>
  <c r="N388" i="8" s="1"/>
  <c r="I384" i="8"/>
  <c r="N380" i="8" s="1"/>
  <c r="K376" i="8"/>
  <c r="I368" i="8"/>
  <c r="N364" i="8" s="1"/>
  <c r="K368" i="8"/>
  <c r="I360" i="8"/>
  <c r="N356" i="8" s="1"/>
  <c r="I352" i="8"/>
  <c r="N348" i="8" s="1"/>
  <c r="K352" i="8"/>
  <c r="I344" i="8"/>
  <c r="N340" i="8" s="1"/>
  <c r="I336" i="8"/>
  <c r="N332" i="8" s="1"/>
  <c r="K336" i="8"/>
  <c r="I328" i="8"/>
  <c r="N324" i="8" s="1"/>
  <c r="I320" i="8"/>
  <c r="N316" i="8" s="1"/>
  <c r="K320" i="8"/>
  <c r="I312" i="8"/>
  <c r="N308" i="8" s="1"/>
  <c r="K312" i="8"/>
  <c r="I304" i="8"/>
  <c r="N300" i="8" s="1"/>
  <c r="K296" i="8"/>
  <c r="I288" i="8"/>
  <c r="N284" i="8" s="1"/>
  <c r="K288" i="8"/>
  <c r="I280" i="8"/>
  <c r="N276" i="8" s="1"/>
  <c r="K280" i="8"/>
  <c r="I272" i="8"/>
  <c r="N268" i="8" s="1"/>
  <c r="K272" i="8"/>
  <c r="K264" i="8"/>
  <c r="I256" i="8"/>
  <c r="N252" i="8" s="1"/>
  <c r="K256" i="8"/>
  <c r="I248" i="8"/>
  <c r="N244" i="8" s="1"/>
  <c r="I240" i="8"/>
  <c r="N236" i="8" s="1"/>
  <c r="K240" i="8"/>
  <c r="K232" i="8"/>
  <c r="K224" i="8"/>
  <c r="I224" i="8"/>
  <c r="N220" i="8" s="1"/>
  <c r="K216" i="8"/>
  <c r="I208" i="8"/>
  <c r="N204" i="8" s="1"/>
  <c r="K200" i="8"/>
  <c r="I192" i="8"/>
  <c r="N188" i="8" s="1"/>
  <c r="K184" i="8"/>
  <c r="K176" i="8"/>
  <c r="I176" i="8"/>
  <c r="N172" i="8" s="1"/>
  <c r="I168" i="8"/>
  <c r="N164" i="8" s="1"/>
  <c r="K160" i="8"/>
  <c r="I160" i="8"/>
  <c r="N156" i="8" s="1"/>
  <c r="I152" i="8"/>
  <c r="N148" i="8" s="1"/>
  <c r="K152" i="8"/>
  <c r="K144" i="8"/>
  <c r="I144" i="8"/>
  <c r="N140" i="8" s="1"/>
  <c r="K136" i="8"/>
  <c r="I128" i="8"/>
  <c r="N124" i="8" s="1"/>
  <c r="K128" i="8"/>
  <c r="I120" i="8"/>
  <c r="N116" i="8" s="1"/>
  <c r="K120" i="8"/>
  <c r="I112" i="8"/>
  <c r="N108" i="8" s="1"/>
  <c r="K112" i="8"/>
  <c r="I104" i="8"/>
  <c r="N100" i="8" s="1"/>
  <c r="K104" i="8"/>
  <c r="K96" i="8"/>
  <c r="I96" i="8"/>
  <c r="N92" i="8" s="1"/>
  <c r="K88" i="8"/>
  <c r="K80" i="8"/>
  <c r="K72" i="8"/>
  <c r="I64" i="8"/>
  <c r="N60" i="8" s="1"/>
  <c r="K64" i="8"/>
  <c r="I56" i="8"/>
  <c r="N52" i="8" s="1"/>
  <c r="I32" i="8"/>
  <c r="N28" i="8" s="1"/>
  <c r="K56" i="8"/>
  <c r="I48" i="8"/>
  <c r="N44" i="8" s="1"/>
  <c r="K48" i="8"/>
  <c r="I40" i="8"/>
  <c r="N36" i="8" s="1"/>
  <c r="K40" i="8"/>
  <c r="K32" i="8"/>
  <c r="I24" i="8"/>
  <c r="N20" i="8" s="1"/>
  <c r="K24" i="8"/>
  <c r="I16" i="8"/>
  <c r="N12" i="8" s="1"/>
  <c r="K8" i="8"/>
  <c r="I8" i="8"/>
  <c r="N4" i="8" s="1"/>
  <c r="K16" i="8"/>
  <c r="AO840" i="7"/>
  <c r="V840" i="7"/>
  <c r="BI832" i="7"/>
  <c r="BI834" i="7" s="1"/>
  <c r="BJ832" i="7"/>
  <c r="BJ834" i="7" s="1"/>
  <c r="BK832" i="7"/>
  <c r="BK834" i="7" s="1"/>
  <c r="BL832" i="7"/>
  <c r="BL834" i="7" s="1"/>
  <c r="BM832" i="7"/>
  <c r="BM834" i="7" s="1"/>
  <c r="BN832" i="7"/>
  <c r="BN834" i="7" s="1"/>
  <c r="BO832" i="7"/>
  <c r="BO834" i="7" s="1"/>
  <c r="BP832" i="7"/>
  <c r="BP834" i="7" s="1"/>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AZ834" i="7" s="1"/>
  <c r="BA832" i="7"/>
  <c r="BA834" i="7" s="1"/>
  <c r="BB832" i="7"/>
  <c r="BB834" i="7" s="1"/>
  <c r="AU832" i="7"/>
  <c r="AU834" i="7" s="1"/>
  <c r="AP832" i="7"/>
  <c r="AP834" i="7" s="1"/>
  <c r="AQ832" i="7"/>
  <c r="AQ834" i="7" s="1"/>
  <c r="AR832" i="7"/>
  <c r="AR834" i="7" s="1"/>
  <c r="AS832" i="7"/>
  <c r="AS834" i="7" s="1"/>
  <c r="AT832" i="7"/>
  <c r="AT834" i="7" s="1"/>
  <c r="AO832" i="7"/>
  <c r="AO834" i="7" s="1"/>
  <c r="Y832" i="7"/>
  <c r="Y834" i="7" s="1"/>
  <c r="X832" i="7"/>
  <c r="X834" i="7" s="1"/>
  <c r="W832" i="7"/>
  <c r="W834" i="7" s="1"/>
  <c r="V832" i="7"/>
  <c r="V834" i="7" s="1"/>
  <c r="T822" i="7"/>
  <c r="S822" i="7"/>
  <c r="I7" i="7"/>
  <c r="I6" i="7"/>
  <c r="I5" i="7"/>
  <c r="P4" i="7"/>
  <c r="P6" i="7" s="1"/>
  <c r="N6" i="8" l="1"/>
  <c r="N7" i="8"/>
  <c r="O7" i="8" s="1"/>
  <c r="N647" i="8"/>
  <c r="O647" i="8" s="1"/>
  <c r="N646" i="8"/>
  <c r="N648" i="8" s="1"/>
  <c r="R648" i="8" s="1"/>
  <c r="N639" i="8"/>
  <c r="O639" i="8" s="1"/>
  <c r="N638" i="8"/>
  <c r="N631" i="8"/>
  <c r="O631" i="8" s="1"/>
  <c r="N630" i="8"/>
  <c r="N632" i="8" s="1"/>
  <c r="R632" i="8" s="1"/>
  <c r="N623" i="8"/>
  <c r="O623" i="8" s="1"/>
  <c r="N622" i="8"/>
  <c r="N615" i="8"/>
  <c r="O615" i="8" s="1"/>
  <c r="N614" i="8"/>
  <c r="N616" i="8" s="1"/>
  <c r="R616" i="8" s="1"/>
  <c r="N607" i="8"/>
  <c r="O607" i="8" s="1"/>
  <c r="N606" i="8"/>
  <c r="N599" i="8"/>
  <c r="O599" i="8" s="1"/>
  <c r="N598" i="8"/>
  <c r="N591" i="8"/>
  <c r="O591" i="8" s="1"/>
  <c r="N590" i="8"/>
  <c r="N583" i="8"/>
  <c r="O583" i="8" s="1"/>
  <c r="N582" i="8"/>
  <c r="N575" i="8"/>
  <c r="O575" i="8" s="1"/>
  <c r="N574" i="8"/>
  <c r="N567" i="8"/>
  <c r="O567" i="8" s="1"/>
  <c r="N566" i="8"/>
  <c r="N568" i="8" s="1"/>
  <c r="R568" i="8" s="1"/>
  <c r="N559" i="8"/>
  <c r="O559" i="8" s="1"/>
  <c r="N558" i="8"/>
  <c r="N551" i="8"/>
  <c r="O551" i="8" s="1"/>
  <c r="N550" i="8"/>
  <c r="N543" i="8"/>
  <c r="O543" i="8" s="1"/>
  <c r="N542" i="8"/>
  <c r="N535" i="8"/>
  <c r="O535" i="8" s="1"/>
  <c r="N534" i="8"/>
  <c r="N536" i="8" s="1"/>
  <c r="R536" i="8" s="1"/>
  <c r="N527" i="8"/>
  <c r="O527" i="8" s="1"/>
  <c r="N526" i="8"/>
  <c r="N519" i="8"/>
  <c r="O519" i="8" s="1"/>
  <c r="N518" i="8"/>
  <c r="N520" i="8" s="1"/>
  <c r="R520" i="8" s="1"/>
  <c r="N511" i="8"/>
  <c r="O511" i="8" s="1"/>
  <c r="N510" i="8"/>
  <c r="N503" i="8"/>
  <c r="O503" i="8" s="1"/>
  <c r="N502" i="8"/>
  <c r="N495" i="8"/>
  <c r="O495" i="8" s="1"/>
  <c r="N494" i="8"/>
  <c r="N487" i="8"/>
  <c r="O487" i="8" s="1"/>
  <c r="N486" i="8"/>
  <c r="N488" i="8" s="1"/>
  <c r="R488" i="8" s="1"/>
  <c r="N479" i="8"/>
  <c r="O479" i="8" s="1"/>
  <c r="N478" i="8"/>
  <c r="N471" i="8"/>
  <c r="O471" i="8" s="1"/>
  <c r="N470" i="8"/>
  <c r="N463" i="8"/>
  <c r="O463" i="8" s="1"/>
  <c r="N462" i="8"/>
  <c r="N455" i="8"/>
  <c r="O455" i="8" s="1"/>
  <c r="N454" i="8"/>
  <c r="N456" i="8" s="1"/>
  <c r="R456" i="8" s="1"/>
  <c r="N447" i="8"/>
  <c r="O447" i="8" s="1"/>
  <c r="N446" i="8"/>
  <c r="N439" i="8"/>
  <c r="O439" i="8" s="1"/>
  <c r="N438" i="8"/>
  <c r="N440" i="8" s="1"/>
  <c r="R440" i="8" s="1"/>
  <c r="N431" i="8"/>
  <c r="O431" i="8" s="1"/>
  <c r="N430" i="8"/>
  <c r="N423" i="8"/>
  <c r="O423" i="8" s="1"/>
  <c r="N422" i="8"/>
  <c r="N424" i="8" s="1"/>
  <c r="R424" i="8" s="1"/>
  <c r="N415" i="8"/>
  <c r="O415" i="8" s="1"/>
  <c r="N414" i="8"/>
  <c r="N407" i="8"/>
  <c r="O407" i="8" s="1"/>
  <c r="N406" i="8"/>
  <c r="N408" i="8" s="1"/>
  <c r="R408" i="8" s="1"/>
  <c r="N399" i="8"/>
  <c r="O399" i="8" s="1"/>
  <c r="N398" i="8"/>
  <c r="N391" i="8"/>
  <c r="O391" i="8" s="1"/>
  <c r="N390" i="8"/>
  <c r="N383" i="8"/>
  <c r="O383" i="8" s="1"/>
  <c r="N382" i="8"/>
  <c r="N375" i="8"/>
  <c r="O375" i="8" s="1"/>
  <c r="N374" i="8"/>
  <c r="N376" i="8" s="1"/>
  <c r="R376" i="8" s="1"/>
  <c r="N367" i="8"/>
  <c r="O367" i="8" s="1"/>
  <c r="N366" i="8"/>
  <c r="N359" i="8"/>
  <c r="O359" i="8" s="1"/>
  <c r="N358" i="8"/>
  <c r="N351" i="8"/>
  <c r="O351" i="8" s="1"/>
  <c r="N350" i="8"/>
  <c r="N343" i="8"/>
  <c r="O343" i="8" s="1"/>
  <c r="N342" i="8"/>
  <c r="N335" i="8"/>
  <c r="O335" i="8" s="1"/>
  <c r="N334" i="8"/>
  <c r="N327" i="8"/>
  <c r="O327" i="8" s="1"/>
  <c r="N326" i="8"/>
  <c r="N319" i="8"/>
  <c r="O319" i="8" s="1"/>
  <c r="N318" i="8"/>
  <c r="N311" i="8"/>
  <c r="O311" i="8" s="1"/>
  <c r="N310" i="8"/>
  <c r="N303" i="8"/>
  <c r="O303" i="8" s="1"/>
  <c r="N302" i="8"/>
  <c r="N295" i="8"/>
  <c r="O295" i="8" s="1"/>
  <c r="N294" i="8"/>
  <c r="N287" i="8"/>
  <c r="O287" i="8" s="1"/>
  <c r="N286" i="8"/>
  <c r="N279" i="8"/>
  <c r="O279" i="8" s="1"/>
  <c r="N278" i="8"/>
  <c r="N280" i="8" s="1"/>
  <c r="R280" i="8" s="1"/>
  <c r="N271" i="8"/>
  <c r="O271" i="8" s="1"/>
  <c r="N270" i="8"/>
  <c r="N263" i="8"/>
  <c r="O263" i="8" s="1"/>
  <c r="N262" i="8"/>
  <c r="N264" i="8" s="1"/>
  <c r="R264" i="8" s="1"/>
  <c r="N255" i="8"/>
  <c r="O255" i="8" s="1"/>
  <c r="N254" i="8"/>
  <c r="N247" i="8"/>
  <c r="O247" i="8" s="1"/>
  <c r="N246" i="8"/>
  <c r="N248" i="8" s="1"/>
  <c r="R248" i="8" s="1"/>
  <c r="N239" i="8"/>
  <c r="O239" i="8" s="1"/>
  <c r="N238" i="8"/>
  <c r="N231" i="8"/>
  <c r="O231" i="8" s="1"/>
  <c r="N230" i="8"/>
  <c r="N223" i="8"/>
  <c r="O223" i="8" s="1"/>
  <c r="N222" i="8"/>
  <c r="N215" i="8"/>
  <c r="O215" i="8" s="1"/>
  <c r="N214" i="8"/>
  <c r="N207" i="8"/>
  <c r="O207" i="8" s="1"/>
  <c r="N206" i="8"/>
  <c r="N199" i="8"/>
  <c r="O199" i="8" s="1"/>
  <c r="N198" i="8"/>
  <c r="N191" i="8"/>
  <c r="O191" i="8" s="1"/>
  <c r="N190" i="8"/>
  <c r="N183" i="8"/>
  <c r="O183" i="8" s="1"/>
  <c r="N182" i="8"/>
  <c r="N175" i="8"/>
  <c r="O175" i="8" s="1"/>
  <c r="N174" i="8"/>
  <c r="N167" i="8"/>
  <c r="O167" i="8" s="1"/>
  <c r="N166" i="8"/>
  <c r="N159" i="8"/>
  <c r="O159" i="8" s="1"/>
  <c r="N158" i="8"/>
  <c r="N151" i="8"/>
  <c r="O151" i="8" s="1"/>
  <c r="N150" i="8"/>
  <c r="N152" i="8" s="1"/>
  <c r="R152" i="8" s="1"/>
  <c r="N143" i="8"/>
  <c r="O143" i="8" s="1"/>
  <c r="N142" i="8"/>
  <c r="N135" i="8"/>
  <c r="O135" i="8" s="1"/>
  <c r="N134" i="8"/>
  <c r="N136" i="8" s="1"/>
  <c r="R136" i="8" s="1"/>
  <c r="N127" i="8"/>
  <c r="O127" i="8" s="1"/>
  <c r="N126" i="8"/>
  <c r="N119" i="8"/>
  <c r="O119" i="8" s="1"/>
  <c r="N118" i="8"/>
  <c r="N111" i="8"/>
  <c r="O111" i="8" s="1"/>
  <c r="N110" i="8"/>
  <c r="N103" i="8"/>
  <c r="O103" i="8" s="1"/>
  <c r="N102" i="8"/>
  <c r="N95" i="8"/>
  <c r="O95" i="8" s="1"/>
  <c r="N94" i="8"/>
  <c r="N87" i="8"/>
  <c r="O87" i="8" s="1"/>
  <c r="N86" i="8"/>
  <c r="N88" i="8" s="1"/>
  <c r="R88" i="8" s="1"/>
  <c r="N79" i="8"/>
  <c r="O79" i="8" s="1"/>
  <c r="N78" i="8"/>
  <c r="N71" i="8"/>
  <c r="O71" i="8" s="1"/>
  <c r="N70" i="8"/>
  <c r="N63" i="8"/>
  <c r="O63" i="8" s="1"/>
  <c r="N62" i="8"/>
  <c r="N54" i="8"/>
  <c r="N55" i="8"/>
  <c r="O55" i="8" s="1"/>
  <c r="N47" i="8"/>
  <c r="O47" i="8" s="1"/>
  <c r="N46" i="8"/>
  <c r="N38" i="8"/>
  <c r="N39" i="8"/>
  <c r="O39" i="8" s="1"/>
  <c r="N30" i="8"/>
  <c r="N31" i="8"/>
  <c r="O31" i="8" s="1"/>
  <c r="N22" i="8"/>
  <c r="N23" i="8"/>
  <c r="O23" i="8" s="1"/>
  <c r="N15" i="8"/>
  <c r="O15" i="8" s="1"/>
  <c r="N14" i="8"/>
  <c r="I8" i="7"/>
  <c r="N4" i="7" s="1"/>
  <c r="O4" i="7"/>
  <c r="N16" i="8" l="1"/>
  <c r="R16" i="8" s="1"/>
  <c r="N48" i="8"/>
  <c r="R48" i="8" s="1"/>
  <c r="N64" i="8"/>
  <c r="R64" i="8" s="1"/>
  <c r="N96" i="8"/>
  <c r="R96" i="8" s="1"/>
  <c r="N112" i="8"/>
  <c r="R112" i="8" s="1"/>
  <c r="N128" i="8"/>
  <c r="R128" i="8" s="1"/>
  <c r="N144" i="8"/>
  <c r="R144" i="8" s="1"/>
  <c r="N176" i="8"/>
  <c r="R176" i="8" s="1"/>
  <c r="N224" i="8"/>
  <c r="R224" i="8" s="1"/>
  <c r="N256" i="8"/>
  <c r="R256" i="8" s="1"/>
  <c r="N272" i="8"/>
  <c r="R272" i="8" s="1"/>
  <c r="N320" i="8"/>
  <c r="R320" i="8" s="1"/>
  <c r="N336" i="8"/>
  <c r="R336" i="8" s="1"/>
  <c r="N352" i="8"/>
  <c r="R352" i="8" s="1"/>
  <c r="N368" i="8"/>
  <c r="R368" i="8" s="1"/>
  <c r="N400" i="8"/>
  <c r="R400" i="8" s="1"/>
  <c r="N416" i="8"/>
  <c r="R416" i="8" s="1"/>
  <c r="N432" i="8"/>
  <c r="R432" i="8" s="1"/>
  <c r="N448" i="8"/>
  <c r="R448" i="8" s="1"/>
  <c r="N464" i="8"/>
  <c r="R464" i="8" s="1"/>
  <c r="N480" i="8"/>
  <c r="R480" i="8" s="1"/>
  <c r="N496" i="8"/>
  <c r="R496" i="8" s="1"/>
  <c r="N512" i="8"/>
  <c r="R512" i="8" s="1"/>
  <c r="N528" i="8"/>
  <c r="R528" i="8" s="1"/>
  <c r="N560" i="8"/>
  <c r="R560" i="8" s="1"/>
  <c r="N576" i="8"/>
  <c r="R576" i="8" s="1"/>
  <c r="N592" i="8"/>
  <c r="R592" i="8" s="1"/>
  <c r="N608" i="8"/>
  <c r="R608" i="8" s="1"/>
  <c r="N624" i="8"/>
  <c r="R624" i="8" s="1"/>
  <c r="P7" i="8"/>
  <c r="P8" i="8" s="1"/>
  <c r="T8" i="8" s="1"/>
  <c r="N640" i="8"/>
  <c r="R640" i="8" s="1"/>
  <c r="P647" i="8"/>
  <c r="P648" i="8" s="1"/>
  <c r="T648" i="8" s="1"/>
  <c r="O648" i="8"/>
  <c r="S648" i="8" s="1"/>
  <c r="O640" i="8"/>
  <c r="S640" i="8" s="1"/>
  <c r="P639" i="8"/>
  <c r="P640" i="8" s="1"/>
  <c r="T640" i="8" s="1"/>
  <c r="P631" i="8"/>
  <c r="P632" i="8" s="1"/>
  <c r="T632" i="8" s="1"/>
  <c r="O632" i="8"/>
  <c r="S632" i="8" s="1"/>
  <c r="P623" i="8"/>
  <c r="P624" i="8" s="1"/>
  <c r="T624" i="8" s="1"/>
  <c r="O624" i="8"/>
  <c r="S624" i="8" s="1"/>
  <c r="P615" i="8"/>
  <c r="P616" i="8" s="1"/>
  <c r="T616" i="8" s="1"/>
  <c r="O616" i="8"/>
  <c r="S616" i="8" s="1"/>
  <c r="O608" i="8"/>
  <c r="S608" i="8" s="1"/>
  <c r="P607" i="8"/>
  <c r="P608" i="8" s="1"/>
  <c r="T608" i="8" s="1"/>
  <c r="O600" i="8"/>
  <c r="S600" i="8" s="1"/>
  <c r="P599" i="8"/>
  <c r="P600" i="8" s="1"/>
  <c r="T600" i="8" s="1"/>
  <c r="N600" i="8"/>
  <c r="R600" i="8" s="1"/>
  <c r="O592" i="8"/>
  <c r="S592" i="8" s="1"/>
  <c r="P591" i="8"/>
  <c r="P592" i="8" s="1"/>
  <c r="T592" i="8" s="1"/>
  <c r="N584" i="8"/>
  <c r="R584" i="8" s="1"/>
  <c r="O584" i="8"/>
  <c r="S584" i="8" s="1"/>
  <c r="P583" i="8"/>
  <c r="P584" i="8" s="1"/>
  <c r="T584" i="8" s="1"/>
  <c r="P575" i="8"/>
  <c r="P576" i="8" s="1"/>
  <c r="T576" i="8" s="1"/>
  <c r="O576" i="8"/>
  <c r="S576" i="8" s="1"/>
  <c r="P567" i="8"/>
  <c r="P568" i="8" s="1"/>
  <c r="T568" i="8" s="1"/>
  <c r="O568" i="8"/>
  <c r="S568" i="8" s="1"/>
  <c r="P559" i="8"/>
  <c r="P560" i="8" s="1"/>
  <c r="T560" i="8" s="1"/>
  <c r="O560" i="8"/>
  <c r="S560" i="8" s="1"/>
  <c r="N552" i="8"/>
  <c r="R552" i="8" s="1"/>
  <c r="P551" i="8"/>
  <c r="P552" i="8" s="1"/>
  <c r="T552" i="8" s="1"/>
  <c r="O552" i="8"/>
  <c r="S552" i="8" s="1"/>
  <c r="O544" i="8"/>
  <c r="S544" i="8" s="1"/>
  <c r="P543" i="8"/>
  <c r="P544" i="8" s="1"/>
  <c r="T544" i="8" s="1"/>
  <c r="N544" i="8"/>
  <c r="R544" i="8" s="1"/>
  <c r="O536" i="8"/>
  <c r="S536" i="8" s="1"/>
  <c r="P535" i="8"/>
  <c r="P536" i="8" s="1"/>
  <c r="T536" i="8" s="1"/>
  <c r="O528" i="8"/>
  <c r="S528" i="8" s="1"/>
  <c r="P527" i="8"/>
  <c r="P528" i="8" s="1"/>
  <c r="T528" i="8" s="1"/>
  <c r="O520" i="8"/>
  <c r="S520" i="8" s="1"/>
  <c r="P519" i="8"/>
  <c r="P520" i="8" s="1"/>
  <c r="T520" i="8" s="1"/>
  <c r="P511" i="8"/>
  <c r="P512" i="8" s="1"/>
  <c r="T512" i="8" s="1"/>
  <c r="O512" i="8"/>
  <c r="S512" i="8" s="1"/>
  <c r="N504" i="8"/>
  <c r="R504" i="8" s="1"/>
  <c r="O504" i="8"/>
  <c r="S504" i="8" s="1"/>
  <c r="P503" i="8"/>
  <c r="P504" i="8" s="1"/>
  <c r="T504" i="8" s="1"/>
  <c r="O496" i="8"/>
  <c r="S496" i="8" s="1"/>
  <c r="P495" i="8"/>
  <c r="P496" i="8" s="1"/>
  <c r="T496" i="8" s="1"/>
  <c r="O488" i="8"/>
  <c r="S488" i="8" s="1"/>
  <c r="P487" i="8"/>
  <c r="P488" i="8" s="1"/>
  <c r="T488" i="8" s="1"/>
  <c r="O480" i="8"/>
  <c r="S480" i="8" s="1"/>
  <c r="P479" i="8"/>
  <c r="P480" i="8" s="1"/>
  <c r="T480" i="8" s="1"/>
  <c r="P471" i="8"/>
  <c r="P472" i="8" s="1"/>
  <c r="T472" i="8" s="1"/>
  <c r="O472" i="8"/>
  <c r="S472" i="8" s="1"/>
  <c r="N472" i="8"/>
  <c r="R472" i="8" s="1"/>
  <c r="P463" i="8"/>
  <c r="P464" i="8" s="1"/>
  <c r="T464" i="8" s="1"/>
  <c r="O464" i="8"/>
  <c r="S464" i="8" s="1"/>
  <c r="O456" i="8"/>
  <c r="S456" i="8" s="1"/>
  <c r="P455" i="8"/>
  <c r="P456" i="8" s="1"/>
  <c r="T456" i="8" s="1"/>
  <c r="O448" i="8"/>
  <c r="S448" i="8" s="1"/>
  <c r="P447" i="8"/>
  <c r="P448" i="8" s="1"/>
  <c r="T448" i="8" s="1"/>
  <c r="O440" i="8"/>
  <c r="S440" i="8" s="1"/>
  <c r="P439" i="8"/>
  <c r="P440" i="8" s="1"/>
  <c r="T440" i="8" s="1"/>
  <c r="O432" i="8"/>
  <c r="S432" i="8" s="1"/>
  <c r="P431" i="8"/>
  <c r="P432" i="8" s="1"/>
  <c r="T432" i="8" s="1"/>
  <c r="O424" i="8"/>
  <c r="S424" i="8" s="1"/>
  <c r="P423" i="8"/>
  <c r="P424" i="8" s="1"/>
  <c r="T424" i="8" s="1"/>
  <c r="O416" i="8"/>
  <c r="S416" i="8" s="1"/>
  <c r="P415" i="8"/>
  <c r="P416" i="8" s="1"/>
  <c r="T416" i="8" s="1"/>
  <c r="O408" i="8"/>
  <c r="S408" i="8" s="1"/>
  <c r="P407" i="8"/>
  <c r="P408" i="8" s="1"/>
  <c r="T408" i="8" s="1"/>
  <c r="P399" i="8"/>
  <c r="P400" i="8" s="1"/>
  <c r="T400" i="8" s="1"/>
  <c r="O400" i="8"/>
  <c r="S400" i="8" s="1"/>
  <c r="N392" i="8"/>
  <c r="R392" i="8" s="1"/>
  <c r="O392" i="8"/>
  <c r="S392" i="8" s="1"/>
  <c r="P391" i="8"/>
  <c r="P392" i="8" s="1"/>
  <c r="T392" i="8" s="1"/>
  <c r="N384" i="8"/>
  <c r="R384" i="8" s="1"/>
  <c r="P383" i="8"/>
  <c r="P384" i="8" s="1"/>
  <c r="T384" i="8" s="1"/>
  <c r="O384" i="8"/>
  <c r="S384" i="8" s="1"/>
  <c r="P375" i="8"/>
  <c r="P376" i="8" s="1"/>
  <c r="T376" i="8" s="1"/>
  <c r="O376" i="8"/>
  <c r="S376" i="8" s="1"/>
  <c r="O368" i="8"/>
  <c r="S368" i="8" s="1"/>
  <c r="P367" i="8"/>
  <c r="P368" i="8" s="1"/>
  <c r="T368" i="8" s="1"/>
  <c r="N360" i="8"/>
  <c r="R360" i="8" s="1"/>
  <c r="O360" i="8"/>
  <c r="S360" i="8" s="1"/>
  <c r="P359" i="8"/>
  <c r="P360" i="8" s="1"/>
  <c r="T360" i="8" s="1"/>
  <c r="P351" i="8"/>
  <c r="P352" i="8" s="1"/>
  <c r="T352" i="8" s="1"/>
  <c r="O352" i="8"/>
  <c r="S352" i="8" s="1"/>
  <c r="N344" i="8"/>
  <c r="R344" i="8" s="1"/>
  <c r="O344" i="8"/>
  <c r="S344" i="8" s="1"/>
  <c r="P343" i="8"/>
  <c r="P344" i="8" s="1"/>
  <c r="T344" i="8" s="1"/>
  <c r="O336" i="8"/>
  <c r="S336" i="8" s="1"/>
  <c r="P335" i="8"/>
  <c r="P336" i="8" s="1"/>
  <c r="T336" i="8" s="1"/>
  <c r="O328" i="8"/>
  <c r="S328" i="8" s="1"/>
  <c r="P327" i="8"/>
  <c r="P328" i="8" s="1"/>
  <c r="T328" i="8" s="1"/>
  <c r="N328" i="8"/>
  <c r="R328" i="8" s="1"/>
  <c r="O320" i="8"/>
  <c r="S320" i="8" s="1"/>
  <c r="P319" i="8"/>
  <c r="P320" i="8" s="1"/>
  <c r="T320" i="8" s="1"/>
  <c r="O312" i="8"/>
  <c r="S312" i="8" s="1"/>
  <c r="P311" i="8"/>
  <c r="P312" i="8" s="1"/>
  <c r="T312" i="8" s="1"/>
  <c r="N312" i="8"/>
  <c r="R312" i="8" s="1"/>
  <c r="O304" i="8"/>
  <c r="S304" i="8" s="1"/>
  <c r="P303" i="8"/>
  <c r="P304" i="8" s="1"/>
  <c r="T304" i="8" s="1"/>
  <c r="N304" i="8"/>
  <c r="R304" i="8" s="1"/>
  <c r="O296" i="8"/>
  <c r="S296" i="8" s="1"/>
  <c r="P295" i="8"/>
  <c r="P296" i="8" s="1"/>
  <c r="T296" i="8" s="1"/>
  <c r="N296" i="8"/>
  <c r="R296" i="8" s="1"/>
  <c r="N288" i="8"/>
  <c r="R288" i="8" s="1"/>
  <c r="O288" i="8"/>
  <c r="S288" i="8" s="1"/>
  <c r="P287" i="8"/>
  <c r="P288" i="8" s="1"/>
  <c r="T288" i="8" s="1"/>
  <c r="O280" i="8"/>
  <c r="S280" i="8" s="1"/>
  <c r="P279" i="8"/>
  <c r="P280" i="8" s="1"/>
  <c r="T280" i="8" s="1"/>
  <c r="P271" i="8"/>
  <c r="P272" i="8" s="1"/>
  <c r="T272" i="8" s="1"/>
  <c r="O272" i="8"/>
  <c r="S272" i="8" s="1"/>
  <c r="O264" i="8"/>
  <c r="S264" i="8" s="1"/>
  <c r="P263" i="8"/>
  <c r="P264" i="8" s="1"/>
  <c r="T264" i="8" s="1"/>
  <c r="P255" i="8"/>
  <c r="P256" i="8" s="1"/>
  <c r="T256" i="8" s="1"/>
  <c r="O256" i="8"/>
  <c r="S256" i="8" s="1"/>
  <c r="P247" i="8"/>
  <c r="P248" i="8" s="1"/>
  <c r="T248" i="8" s="1"/>
  <c r="O248" i="8"/>
  <c r="S248" i="8" s="1"/>
  <c r="N240" i="8"/>
  <c r="R240" i="8" s="1"/>
  <c r="O240" i="8"/>
  <c r="S240" i="8" s="1"/>
  <c r="P239" i="8"/>
  <c r="P240" i="8" s="1"/>
  <c r="T240" i="8" s="1"/>
  <c r="O232" i="8"/>
  <c r="S232" i="8" s="1"/>
  <c r="P231" i="8"/>
  <c r="P232" i="8" s="1"/>
  <c r="T232" i="8" s="1"/>
  <c r="N232" i="8"/>
  <c r="R232" i="8" s="1"/>
  <c r="O224" i="8"/>
  <c r="S224" i="8" s="1"/>
  <c r="P223" i="8"/>
  <c r="P224" i="8" s="1"/>
  <c r="T224" i="8" s="1"/>
  <c r="P215" i="8"/>
  <c r="P216" i="8" s="1"/>
  <c r="T216" i="8" s="1"/>
  <c r="O216" i="8"/>
  <c r="S216" i="8" s="1"/>
  <c r="N216" i="8"/>
  <c r="R216" i="8" s="1"/>
  <c r="O208" i="8"/>
  <c r="S208" i="8" s="1"/>
  <c r="P207" i="8"/>
  <c r="P208" i="8" s="1"/>
  <c r="T208" i="8" s="1"/>
  <c r="N208" i="8"/>
  <c r="R208" i="8" s="1"/>
  <c r="O200" i="8"/>
  <c r="S200" i="8" s="1"/>
  <c r="P199" i="8"/>
  <c r="P200" i="8" s="1"/>
  <c r="T200" i="8" s="1"/>
  <c r="N200" i="8"/>
  <c r="R200" i="8" s="1"/>
  <c r="O192" i="8"/>
  <c r="S192" i="8" s="1"/>
  <c r="P191" i="8"/>
  <c r="P192" i="8" s="1"/>
  <c r="T192" i="8" s="1"/>
  <c r="N192" i="8"/>
  <c r="R192" i="8" s="1"/>
  <c r="O184" i="8"/>
  <c r="S184" i="8" s="1"/>
  <c r="P183" i="8"/>
  <c r="P184" i="8" s="1"/>
  <c r="T184" i="8" s="1"/>
  <c r="N184" i="8"/>
  <c r="R184" i="8" s="1"/>
  <c r="O176" i="8"/>
  <c r="S176" i="8" s="1"/>
  <c r="P175" i="8"/>
  <c r="P176" i="8" s="1"/>
  <c r="T176" i="8" s="1"/>
  <c r="O168" i="8"/>
  <c r="S168" i="8" s="1"/>
  <c r="P167" i="8"/>
  <c r="P168" i="8" s="1"/>
  <c r="T168" i="8" s="1"/>
  <c r="N168" i="8"/>
  <c r="R168" i="8" s="1"/>
  <c r="O160" i="8"/>
  <c r="S160" i="8" s="1"/>
  <c r="P159" i="8"/>
  <c r="P160" i="8" s="1"/>
  <c r="T160" i="8" s="1"/>
  <c r="N160" i="8"/>
  <c r="R160" i="8" s="1"/>
  <c r="O152" i="8"/>
  <c r="S152" i="8" s="1"/>
  <c r="P151" i="8"/>
  <c r="P152" i="8" s="1"/>
  <c r="T152" i="8" s="1"/>
  <c r="O144" i="8"/>
  <c r="S144" i="8" s="1"/>
  <c r="P143" i="8"/>
  <c r="P144" i="8" s="1"/>
  <c r="T144" i="8" s="1"/>
  <c r="P135" i="8"/>
  <c r="P136" i="8" s="1"/>
  <c r="T136" i="8" s="1"/>
  <c r="O136" i="8"/>
  <c r="S136" i="8" s="1"/>
  <c r="O128" i="8"/>
  <c r="S128" i="8" s="1"/>
  <c r="P127" i="8"/>
  <c r="P128" i="8" s="1"/>
  <c r="T128" i="8" s="1"/>
  <c r="O120" i="8"/>
  <c r="S120" i="8" s="1"/>
  <c r="P119" i="8"/>
  <c r="P120" i="8" s="1"/>
  <c r="T120" i="8" s="1"/>
  <c r="N120" i="8"/>
  <c r="R120" i="8" s="1"/>
  <c r="O112" i="8"/>
  <c r="S112" i="8" s="1"/>
  <c r="P111" i="8"/>
  <c r="P112" i="8" s="1"/>
  <c r="T112" i="8" s="1"/>
  <c r="O104" i="8"/>
  <c r="S104" i="8" s="1"/>
  <c r="P103" i="8"/>
  <c r="P104" i="8" s="1"/>
  <c r="T104" i="8" s="1"/>
  <c r="N104" i="8"/>
  <c r="R104" i="8" s="1"/>
  <c r="O96" i="8"/>
  <c r="S96" i="8" s="1"/>
  <c r="P95" i="8"/>
  <c r="P96" i="8" s="1"/>
  <c r="T96" i="8" s="1"/>
  <c r="O88" i="8"/>
  <c r="S88" i="8" s="1"/>
  <c r="P87" i="8"/>
  <c r="P88" i="8" s="1"/>
  <c r="T88" i="8" s="1"/>
  <c r="O80" i="8"/>
  <c r="S80" i="8" s="1"/>
  <c r="P79" i="8"/>
  <c r="P80" i="8" s="1"/>
  <c r="T80" i="8" s="1"/>
  <c r="N80" i="8"/>
  <c r="R80" i="8" s="1"/>
  <c r="P71" i="8"/>
  <c r="P72" i="8" s="1"/>
  <c r="T72" i="8" s="1"/>
  <c r="O72" i="8"/>
  <c r="S72" i="8" s="1"/>
  <c r="N72" i="8"/>
  <c r="R72" i="8" s="1"/>
  <c r="O64" i="8"/>
  <c r="S64" i="8" s="1"/>
  <c r="P63" i="8"/>
  <c r="P64" i="8" s="1"/>
  <c r="T64" i="8" s="1"/>
  <c r="P55" i="8"/>
  <c r="P56" i="8" s="1"/>
  <c r="T56" i="8" s="1"/>
  <c r="O56" i="8"/>
  <c r="S56" i="8" s="1"/>
  <c r="N56" i="8"/>
  <c r="R56" i="8" s="1"/>
  <c r="O48" i="8"/>
  <c r="S48" i="8" s="1"/>
  <c r="P47" i="8"/>
  <c r="P48" i="8" s="1"/>
  <c r="T48" i="8" s="1"/>
  <c r="P39" i="8"/>
  <c r="P40" i="8" s="1"/>
  <c r="T40" i="8" s="1"/>
  <c r="O40" i="8"/>
  <c r="S40" i="8" s="1"/>
  <c r="N40" i="8"/>
  <c r="R40" i="8" s="1"/>
  <c r="P31" i="8"/>
  <c r="P32" i="8" s="1"/>
  <c r="T32" i="8" s="1"/>
  <c r="O32" i="8"/>
  <c r="S32" i="8" s="1"/>
  <c r="N32" i="8"/>
  <c r="R32" i="8" s="1"/>
  <c r="P23" i="8"/>
  <c r="P24" i="8" s="1"/>
  <c r="T24" i="8" s="1"/>
  <c r="O24" i="8"/>
  <c r="S24" i="8" s="1"/>
  <c r="N24" i="8"/>
  <c r="R24" i="8" s="1"/>
  <c r="P15" i="8"/>
  <c r="P16" i="8" s="1"/>
  <c r="T16" i="8" s="1"/>
  <c r="O16" i="8"/>
  <c r="S16" i="8" s="1"/>
  <c r="N7" i="7"/>
  <c r="O7" i="7" s="1"/>
  <c r="P7" i="7" s="1"/>
  <c r="P8" i="7" s="1"/>
  <c r="N6" i="7"/>
  <c r="N8" i="8"/>
  <c r="R8" i="8" s="1"/>
  <c r="O8" i="8"/>
  <c r="S8" i="8" s="1"/>
  <c r="S650" i="8" l="1"/>
  <c r="S651" i="8" s="1"/>
  <c r="R650" i="8"/>
  <c r="R651" i="8" s="1"/>
  <c r="T650" i="8"/>
  <c r="T651" i="8" s="1"/>
  <c r="N8" i="7"/>
  <c r="O8" i="7"/>
  <c r="I6" i="4"/>
  <c r="N90" i="4"/>
  <c r="P90" i="4"/>
  <c r="O90" i="4"/>
  <c r="Q90" i="4"/>
  <c r="I29" i="4" l="1"/>
  <c r="I109" i="4"/>
  <c r="I108" i="4"/>
  <c r="I107" i="4"/>
  <c r="D115" i="4"/>
  <c r="I106" i="4"/>
  <c r="K88" i="4"/>
  <c r="I88" i="4"/>
  <c r="E94" i="4"/>
  <c r="E96" i="4" s="1"/>
  <c r="K90" i="4"/>
  <c r="I90" i="4"/>
  <c r="K89" i="4"/>
  <c r="I89" i="4"/>
  <c r="K87" i="4"/>
  <c r="I87" i="4"/>
  <c r="I69" i="4"/>
  <c r="E74" i="4"/>
  <c r="E76" i="4" s="1"/>
  <c r="K69" i="4"/>
  <c r="K68" i="4"/>
  <c r="K67" i="4"/>
  <c r="I68" i="4"/>
  <c r="I67" i="4"/>
  <c r="I49" i="4"/>
  <c r="D56" i="4"/>
  <c r="I48" i="4"/>
  <c r="I47" i="4"/>
  <c r="I46" i="4"/>
  <c r="K27" i="4"/>
  <c r="I27" i="4"/>
  <c r="I26" i="4"/>
  <c r="E35" i="4"/>
  <c r="K29" i="4"/>
  <c r="K28" i="4"/>
  <c r="I28" i="4"/>
  <c r="K26" i="4"/>
  <c r="I8" i="4"/>
  <c r="I7" i="4"/>
  <c r="K8" i="4"/>
  <c r="K7" i="4"/>
  <c r="K6" i="4"/>
  <c r="E15" i="4"/>
  <c r="I70" i="4" l="1"/>
  <c r="C74" i="4" s="1"/>
  <c r="C76" i="4" s="1"/>
  <c r="I110" i="4"/>
  <c r="C113" i="4" s="1"/>
  <c r="C116" i="4" s="1"/>
  <c r="D116" i="4" s="1"/>
  <c r="D117" i="4" s="1"/>
  <c r="K91" i="4"/>
  <c r="D94" i="4" s="1"/>
  <c r="I91" i="4"/>
  <c r="C94" i="4" s="1"/>
  <c r="C96" i="4" s="1"/>
  <c r="K70" i="4"/>
  <c r="I9" i="4"/>
  <c r="C13" i="4" s="1"/>
  <c r="C15" i="4" s="1"/>
  <c r="I30" i="4"/>
  <c r="K30" i="4"/>
  <c r="D33" i="4" s="1"/>
  <c r="D35" i="4" s="1"/>
  <c r="K9" i="4"/>
  <c r="D13" i="4" s="1"/>
  <c r="C97" i="4" l="1"/>
  <c r="D96" i="4"/>
  <c r="C115" i="4"/>
  <c r="C117" i="4" s="1"/>
  <c r="F117" i="4" s="1"/>
  <c r="D74" i="4"/>
  <c r="D57" i="4"/>
  <c r="D58" i="4" s="1"/>
  <c r="C16" i="4"/>
  <c r="D16" i="4" s="1"/>
  <c r="E16" i="4" s="1"/>
  <c r="E17" i="4" s="1"/>
  <c r="C33" i="4"/>
  <c r="D15" i="4"/>
  <c r="D97" i="4" l="1"/>
  <c r="C98" i="4"/>
  <c r="D76" i="4"/>
  <c r="F58" i="4"/>
  <c r="D17" i="4"/>
  <c r="C36" i="4"/>
  <c r="D36" i="4" s="1"/>
  <c r="C17" i="4"/>
  <c r="C35" i="4"/>
  <c r="C18" i="1"/>
  <c r="E97" i="4" l="1"/>
  <c r="E98" i="4" s="1"/>
  <c r="D98" i="4"/>
  <c r="D77" i="4"/>
  <c r="E77" i="4" s="1"/>
  <c r="E78" i="4" s="1"/>
  <c r="C78" i="4"/>
  <c r="G17" i="4"/>
  <c r="E36" i="4"/>
  <c r="E37" i="4" s="1"/>
  <c r="D37" i="4"/>
  <c r="C37" i="4"/>
  <c r="L21" i="1"/>
  <c r="L18" i="1"/>
  <c r="H21" i="1"/>
  <c r="H22" i="1"/>
  <c r="D21" i="1"/>
  <c r="D18" i="1"/>
  <c r="L11" i="1"/>
  <c r="H9" i="1"/>
  <c r="H11" i="1"/>
  <c r="H8" i="1"/>
  <c r="D11" i="1"/>
  <c r="K22" i="1"/>
  <c r="L22" i="1" s="1"/>
  <c r="K20" i="1"/>
  <c r="L20" i="1" s="1"/>
  <c r="K19" i="1"/>
  <c r="L19" i="1" s="1"/>
  <c r="K18" i="1"/>
  <c r="G22" i="1"/>
  <c r="G20" i="1"/>
  <c r="H20" i="1" s="1"/>
  <c r="G19" i="1"/>
  <c r="H19" i="1" s="1"/>
  <c r="G18" i="1"/>
  <c r="H18" i="1" s="1"/>
  <c r="K12" i="1"/>
  <c r="L12" i="1" s="1"/>
  <c r="G9" i="1"/>
  <c r="K10" i="1"/>
  <c r="L10" i="1" s="1"/>
  <c r="K9" i="1"/>
  <c r="L9" i="1" s="1"/>
  <c r="K8" i="1"/>
  <c r="L8" i="1" s="1"/>
  <c r="G12" i="1"/>
  <c r="H12" i="1" s="1"/>
  <c r="G10" i="1"/>
  <c r="H10" i="1" s="1"/>
  <c r="G8" i="1"/>
  <c r="G37" i="4" l="1"/>
  <c r="G98" i="4"/>
  <c r="D78" i="4"/>
  <c r="G78" i="4" s="1"/>
  <c r="C22" i="1"/>
  <c r="D22" i="1" s="1"/>
  <c r="C20" i="1"/>
  <c r="D20" i="1" s="1"/>
  <c r="C19" i="1"/>
  <c r="D19" i="1" s="1"/>
  <c r="C8" i="1" l="1"/>
  <c r="C12" i="1"/>
  <c r="D12" i="1" s="1"/>
  <c r="C10" i="1"/>
  <c r="D10" i="1" s="1"/>
  <c r="C9" i="1"/>
  <c r="D9" i="1" s="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<sst xmlns="http://schemas.openxmlformats.org/spreadsheetml/2006/main" count="3073" uniqueCount="215">
  <si>
    <t>WTA estimates RPL modelling</t>
  </si>
  <si>
    <t>Bovines</t>
  </si>
  <si>
    <t>Coefficient</t>
  </si>
  <si>
    <t>Scheme support (n.s)</t>
  </si>
  <si>
    <t>WTA</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</si>
  <si>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</si>
  <si>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</si>
  <si>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</si>
  <si>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</si>
  <si>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</si>
  <si>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</si>
  <si>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</si>
  <si>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</si>
  <si>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</si>
  <si>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</si>
  <si>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</si>
  <si>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</si>
  <si>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</si>
  <si>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</si>
  <si>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</si>
  <si>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</si>
  <si>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</si>
  <si>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</si>
  <si>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</si>
  <si>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</si>
  <si>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</si>
  <si>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</si>
  <si>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</si>
  <si>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</si>
  <si>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</si>
  <si>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</si>
  <si>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</si>
  <si>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</si>
  <si>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</si>
  <si>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</si>
  <si>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</si>
  <si>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</si>
  <si>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</si>
  <si>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</si>
  <si>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</si>
  <si>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</si>
  <si>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</si>
  <si>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</si>
  <si>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</si>
  <si>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</si>
  <si>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</si>
  <si>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</si>
  <si>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</si>
  <si>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</si>
  <si>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</si>
  <si>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</si>
  <si>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Bovines lower 95%</t>
  </si>
  <si>
    <t>Bovines upper 95%</t>
  </si>
  <si>
    <t xml:space="preserve">.00361    </t>
  </si>
  <si>
    <t>.00640</t>
  </si>
  <si>
    <t xml:space="preserve">-.31591    </t>
  </si>
  <si>
    <t>.46587</t>
  </si>
  <si>
    <t>-.80684</t>
  </si>
  <si>
    <t>-.07167</t>
  </si>
  <si>
    <t xml:space="preserve">1.55667   </t>
  </si>
  <si>
    <t>3.06226</t>
  </si>
  <si>
    <t>Ovines Lower 95%</t>
  </si>
  <si>
    <t>Ovines upper 95%</t>
  </si>
  <si>
    <t xml:space="preserve">.09042    </t>
  </si>
  <si>
    <t>.18267</t>
  </si>
  <si>
    <t xml:space="preserve">-.44825    </t>
  </si>
  <si>
    <t xml:space="preserve">.57984   </t>
  </si>
  <si>
    <t xml:space="preserve">1.35046   </t>
  </si>
  <si>
    <t>.48317</t>
  </si>
  <si>
    <t>2.33480</t>
  </si>
  <si>
    <t>3.05111</t>
  </si>
  <si>
    <t>Bovines mean WTA</t>
  </si>
  <si>
    <t>Ovines (mean WTA)</t>
  </si>
  <si>
    <t>Mean WTA</t>
  </si>
  <si>
    <t>Eur</t>
  </si>
  <si>
    <t>-</t>
  </si>
  <si>
    <t>95% confidence interval</t>
  </si>
  <si>
    <t>EUR</t>
  </si>
  <si>
    <t>Lower</t>
  </si>
  <si>
    <t>Upper</t>
  </si>
  <si>
    <t>-594.62</t>
  </si>
  <si>
    <t xml:space="preserve">-130.82 </t>
  </si>
  <si>
    <t xml:space="preserve">-175.02 </t>
  </si>
  <si>
    <t xml:space="preserve">-38.50 </t>
  </si>
  <si>
    <t xml:space="preserve">-447 </t>
  </si>
  <si>
    <t xml:space="preserve">-98.94 </t>
  </si>
  <si>
    <t>862.42</t>
  </si>
  <si>
    <t xml:space="preserve">189.73 </t>
  </si>
  <si>
    <t>Euro</t>
  </si>
  <si>
    <t xml:space="preserve">Contract Length </t>
  </si>
  <si>
    <t xml:space="preserve">Structure of scheme </t>
  </si>
  <si>
    <t>ASC</t>
  </si>
  <si>
    <t xml:space="preserve">Subsidy (cost)*** </t>
  </si>
  <si>
    <t>923.788</t>
  </si>
  <si>
    <t>-175.7</t>
  </si>
  <si>
    <t>-305.288</t>
  </si>
  <si>
    <t>(use subscript to denote significance across the attributes)</t>
  </si>
  <si>
    <t>Attribute</t>
  </si>
  <si>
    <t xml:space="preserve">The bottom number in each row represents the Euro amount of WTA </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</si>
  <si>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</si>
  <si>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</si>
  <si>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</si>
  <si>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</si>
  <si>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</si>
  <si>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</si>
  <si>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</si>
  <si>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</si>
  <si>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</si>
  <si>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</si>
  <si>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</si>
  <si>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</si>
  <si>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</si>
  <si>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</si>
  <si>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</si>
  <si>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</si>
  <si>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</si>
  <si>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</si>
  <si>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</si>
  <si>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</si>
  <si>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</si>
  <si>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</si>
  <si>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</si>
  <si>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</si>
  <si>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</si>
  <si>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</si>
  <si>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</si>
  <si>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</si>
  <si>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</si>
  <si>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</si>
  <si>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</si>
  <si>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</si>
  <si>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</si>
  <si>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</si>
  <si>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</si>
  <si>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</si>
  <si>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</si>
  <si>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</si>
  <si>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</si>
  <si>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</si>
  <si>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</si>
  <si>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</si>
  <si>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</si>
  <si>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</si>
  <si>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</si>
  <si>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</si>
  <si>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</si>
  <si>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</si>
  <si>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</si>
  <si>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</si>
  <si>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</si>
  <si>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</si>
  <si>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</si>
  <si>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</si>
  <si>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</si>
  <si>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</si>
  <si>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</si>
  <si>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</si>
  <si>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</si>
  <si>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</si>
  <si>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</si>
  <si>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</si>
  <si>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</si>
  <si>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</si>
  <si>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</si>
  <si>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</si>
  <si>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</si>
  <si>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</si>
  <si>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</si>
  <si>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</si>
  <si>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</si>
  <si>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</si>
  <si>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</si>
  <si>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</si>
  <si>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</si>
  <si>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</si>
  <si>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</si>
  <si>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</si>
  <si>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</si>
  <si>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</si>
  <si>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</si>
  <si>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</si>
  <si>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</si>
  <si>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</si>
  <si>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</si>
  <si>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</si>
  <si>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</si>
  <si>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</si>
  <si>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</si>
  <si>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</si>
  <si>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Gender2</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</si>
  <si>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</si>
  <si>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</si>
  <si>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</si>
  <si>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</si>
  <si>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</si>
  <si>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</si>
  <si>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</si>
  <si>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</si>
  <si>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Ovine Scinarios </t>
  </si>
  <si>
    <t xml:space="preserve">Bovine Scinarios </t>
  </si>
  <si>
    <t xml:space="preserve">High pay </t>
  </si>
  <si>
    <t xml:space="preserve">Medium Pay </t>
  </si>
  <si>
    <t>Low pay</t>
  </si>
  <si>
    <t>High pay</t>
  </si>
  <si>
    <t>High</t>
  </si>
  <si>
    <t>blank</t>
  </si>
  <si>
    <t>Optimal contracts Vs SQ</t>
  </si>
  <si>
    <t>Non-Optimal contracts Vs SQ</t>
  </si>
  <si>
    <t xml:space="preserve">Optimal </t>
  </si>
  <si>
    <t xml:space="preserve">Non-Optimal </t>
  </si>
  <si>
    <t xml:space="preserve">Non-optimal </t>
  </si>
  <si>
    <t>Optimal contracts (V1)</t>
  </si>
  <si>
    <t>Non-Optimal contracts (V2)</t>
  </si>
  <si>
    <t>N0 optimal</t>
  </si>
  <si>
    <t>N0 non-optimal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</si>
</sst>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6"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b/>
      <sz val="10"/>
      <color theme="1"/>
      <name val="Calibri"/>
      <family val="2"/>
      <scheme val="minor"/>
    </font>
    <font>
      <i/>
      <sz val="10"/>
      <color theme="1"/>
      <name val="Calibri"/>
      <family val="2"/>
      <scheme val="minor"/>
    </font>
    <font>
      <sz val="10"/>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19">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42">
    <xf numFmtId="0" fontId="0" fillId="0" borderId="0"/>
    <xf numFmtId="0" fontId="11"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0" fillId="14" borderId="11" applyNumberFormat="0" applyFont="0" applyAlignment="0" applyProtection="0"/>
    <xf numFmtId="0" fontId="24" fillId="0" borderId="0" applyNumberFormat="0" applyFill="0" applyBorder="0" applyAlignment="0" applyProtection="0"/>
    <xf numFmtId="0" fontId="1" fillId="0" borderId="12"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cellStyleXfs>
  <cellXfs count="124">
    <xf numFmtId="0" fontId="0" fillId="0" borderId="0" xfId="0"/>
    <xf numFmtId="0" fontId="0" fillId="0" borderId="0" xfId="0" applyAlignment="1">
      <alignment horizontal="center"/>
    </xf>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1" fillId="0" borderId="0" xfId="0" applyFont="1" applyAlignment="1">
      <alignment horizontal="center" vertical="center"/>
    </xf>
    <xf numFmtId="0" fontId="0" fillId="0" borderId="0" xfId="0" applyAlignment="1">
      <alignment wrapText="1"/>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xf>
    <xf numFmtId="2" fontId="6" fillId="0" borderId="0" xfId="0" quotePrefix="1" applyNumberFormat="1" applyFont="1" applyAlignment="1">
      <alignment horizontal="center" vertical="center"/>
    </xf>
    <xf numFmtId="0" fontId="6" fillId="0" borderId="0" xfId="0" quotePrefix="1" applyFont="1" applyAlignment="1">
      <alignment horizontal="center" vertical="center"/>
    </xf>
    <xf numFmtId="2" fontId="6" fillId="0" borderId="0" xfId="0" applyNumberFormat="1" applyFont="1" applyAlignment="1">
      <alignment horizontal="center"/>
    </xf>
    <xf numFmtId="2" fontId="6" fillId="0" borderId="0" xfId="0" applyNumberFormat="1" applyFont="1" applyAlignment="1">
      <alignment horizontal="center" vertical="center"/>
    </xf>
    <xf numFmtId="0" fontId="5" fillId="0" borderId="0" xfId="0" quotePrefix="1" applyFont="1" applyAlignment="1">
      <alignment horizontal="center" vertical="center"/>
    </xf>
    <xf numFmtId="0" fontId="6" fillId="0" borderId="0" xfId="0" applyFont="1" applyAlignment="1">
      <alignment horizontal="center" vertical="center"/>
    </xf>
    <xf numFmtId="2" fontId="6" fillId="0" borderId="0" xfId="0" quotePrefix="1" applyNumberFormat="1" applyFont="1" applyBorder="1" applyAlignment="1">
      <alignment horizontal="center" vertical="center"/>
    </xf>
    <xf numFmtId="0" fontId="6" fillId="0" borderId="0" xfId="0" quotePrefix="1" applyFont="1" applyBorder="1" applyAlignment="1">
      <alignment horizontal="center" vertical="center"/>
    </xf>
    <xf numFmtId="2" fontId="6" fillId="0" borderId="0" xfId="0" applyNumberFormat="1" applyFont="1" applyBorder="1" applyAlignment="1">
      <alignment horizontal="center"/>
    </xf>
    <xf numFmtId="2" fontId="6" fillId="0" borderId="0" xfId="0" applyNumberFormat="1" applyFont="1" applyBorder="1" applyAlignment="1">
      <alignment horizontal="center" vertical="center"/>
    </xf>
    <xf numFmtId="2" fontId="6" fillId="0" borderId="2" xfId="0" applyNumberFormat="1" applyFont="1" applyBorder="1" applyAlignment="1">
      <alignment horizontal="center" vertical="center"/>
    </xf>
    <xf numFmtId="0" fontId="6" fillId="0" borderId="2" xfId="0" quotePrefix="1" applyFont="1" applyBorder="1" applyAlignment="1">
      <alignment horizontal="center" vertical="center"/>
    </xf>
    <xf numFmtId="2" fontId="6" fillId="0" borderId="2" xfId="0" applyNumberFormat="1" applyFont="1" applyBorder="1" applyAlignment="1">
      <alignment horizontal="center"/>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7"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7"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6" borderId="0" xfId="0" applyNumberFormat="1" applyFill="1"/>
    <xf numFmtId="9" fontId="0" fillId="0" borderId="0" xfId="0" applyNumberFormat="1"/>
    <xf numFmtId="9" fontId="0" fillId="0" borderId="0" xfId="0" applyNumberFormat="1" applyFill="1" applyBorder="1"/>
    <xf numFmtId="0" fontId="1" fillId="0" borderId="0" xfId="0" applyFon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6" borderId="0" xfId="0" applyNumberFormat="1" applyFill="1"/>
    <xf numFmtId="2" fontId="0" fillId="0" borderId="0" xfId="0" applyNumberFormat="1"/>
    <xf numFmtId="2" fontId="0" fillId="0" borderId="2" xfId="0" applyNumberFormat="1" applyBorder="1"/>
    <xf numFmtId="0" fontId="0" fillId="0" borderId="1" xfId="0" applyFill="1" applyBorder="1"/>
    <xf numFmtId="0" fontId="0" fillId="0" borderId="18" xfId="0" applyBorder="1"/>
    <xf numFmtId="0" fontId="2" fillId="2" borderId="0" xfId="0" applyFont="1" applyFill="1" applyAlignment="1">
      <alignment horizontal="center"/>
    </xf>
    <xf numFmtId="0" fontId="5" fillId="0" borderId="0" xfId="0" applyFont="1" applyAlignment="1">
      <alignment horizontal="center" vertical="center"/>
    </xf>
    <xf numFmtId="0" fontId="5" fillId="0" borderId="0" xfId="0" applyFont="1" applyFill="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2"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49" fontId="5" fillId="0" borderId="0"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1"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0.70609333697497323</c:v>
                </c:pt>
                <c:pt idx="1">
                  <c:v>0.84445124779733449</c:v>
                </c:pt>
                <c:pt idx="2">
                  <c:v>0.75652518979613692</c:v>
                </c:pt>
                <c:pt idx="3">
                  <c:v>0.18674295983901801</c:v>
                </c:pt>
              </c:numCache>
            </c:numRef>
          </c:val>
          <c:smooth val="0"/>
        </c:ser>
        <c:dLbls>
          <c:showLegendKey val="0"/>
          <c:showVal val="0"/>
          <c:showCatName val="0"/>
          <c:showSerName val="0"/>
          <c:showPercent val="0"/>
          <c:showBubbleSize val="0"/>
        </c:dLbls>
        <c:marker val="1"/>
        <c:smooth val="0"/>
        <c:axId val="152555904"/>
        <c:axId val="152557440"/>
      </c:lineChart>
      <c:catAx>
        <c:axId val="152555904"/>
        <c:scaling>
          <c:orientation val="minMax"/>
        </c:scaling>
        <c:delete val="0"/>
        <c:axPos val="b"/>
        <c:majorTickMark val="out"/>
        <c:minorTickMark val="none"/>
        <c:tickLblPos val="nextTo"/>
        <c:crossAx val="152557440"/>
        <c:crosses val="autoZero"/>
        <c:auto val="1"/>
        <c:lblAlgn val="ctr"/>
        <c:lblOffset val="100"/>
        <c:noMultiLvlLbl val="0"/>
      </c:catAx>
      <c:valAx>
        <c:axId val="152557440"/>
        <c:scaling>
          <c:orientation val="minMax"/>
        </c:scaling>
        <c:delete val="0"/>
        <c:axPos val="l"/>
        <c:majorGridlines/>
        <c:numFmt formatCode="General" sourceLinked="1"/>
        <c:majorTickMark val="out"/>
        <c:minorTickMark val="none"/>
        <c:tickLblPos val="nextTo"/>
        <c:crossAx val="1525559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tx>
            <c:v>Non-Optimal contract (fixed high pay)</c:v>
          </c:tx>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185982976"/>
        <c:axId val="185984512"/>
      </c:areaChart>
      <c:catAx>
        <c:axId val="185982976"/>
        <c:scaling>
          <c:orientation val="minMax"/>
        </c:scaling>
        <c:delete val="0"/>
        <c:axPos val="b"/>
        <c:majorTickMark val="out"/>
        <c:minorTickMark val="none"/>
        <c:tickLblPos val="nextTo"/>
        <c:crossAx val="185984512"/>
        <c:crosses val="autoZero"/>
        <c:auto val="1"/>
        <c:lblAlgn val="ctr"/>
        <c:lblOffset val="100"/>
        <c:noMultiLvlLbl val="0"/>
      </c:catAx>
      <c:valAx>
        <c:axId val="185984512"/>
        <c:scaling>
          <c:orientation val="minMax"/>
        </c:scaling>
        <c:delete val="0"/>
        <c:axPos val="l"/>
        <c:majorGridlines/>
        <c:numFmt formatCode="General" sourceLinked="1"/>
        <c:majorTickMark val="out"/>
        <c:minorTickMark val="none"/>
        <c:tickLblPos val="nextTo"/>
        <c:crossAx val="18598297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150451712"/>
        <c:axId val="150453248"/>
      </c:lineChart>
      <c:catAx>
        <c:axId val="150451712"/>
        <c:scaling>
          <c:orientation val="minMax"/>
        </c:scaling>
        <c:delete val="0"/>
        <c:axPos val="b"/>
        <c:majorTickMark val="out"/>
        <c:minorTickMark val="none"/>
        <c:tickLblPos val="nextTo"/>
        <c:crossAx val="150453248"/>
        <c:crosses val="autoZero"/>
        <c:auto val="1"/>
        <c:lblAlgn val="ctr"/>
        <c:lblOffset val="100"/>
        <c:noMultiLvlLbl val="0"/>
      </c:catAx>
      <c:valAx>
        <c:axId val="150453248"/>
        <c:scaling>
          <c:orientation val="minMax"/>
        </c:scaling>
        <c:delete val="0"/>
        <c:axPos val="l"/>
        <c:majorGridlines/>
        <c:numFmt formatCode="General" sourceLinked="1"/>
        <c:majorTickMark val="out"/>
        <c:minorTickMark val="none"/>
        <c:tickLblPos val="nextTo"/>
        <c:crossAx val="150451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calculations'!$L$127</c:f>
              <c:strCache>
                <c:ptCount val="1"/>
                <c:pt idx="0">
                  <c:v>V1</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calculations'!$L$128:$L$132</c:f>
              <c:numCache>
                <c:formatCode>General</c:formatCode>
                <c:ptCount val="5"/>
                <c:pt idx="0">
                  <c:v>0.72406383387035633</c:v>
                </c:pt>
                <c:pt idx="1">
                  <c:v>0.83854069720760849</c:v>
                </c:pt>
                <c:pt idx="2">
                  <c:v>0.95314949627584611</c:v>
                </c:pt>
                <c:pt idx="3">
                  <c:v>0.68525106498316146</c:v>
                </c:pt>
                <c:pt idx="4">
                  <c:v>0.97093740360083081</c:v>
                </c:pt>
              </c:numCache>
            </c:numRef>
          </c:val>
          <c:smooth val="0"/>
        </c:ser>
        <c:ser>
          <c:idx val="1"/>
          <c:order val="1"/>
          <c:tx>
            <c:strRef>
              <c:f>'Probability calculations'!$M$127</c:f>
              <c:strCache>
                <c:ptCount val="1"/>
                <c:pt idx="0">
                  <c:v>SQ</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calculations'!$M$128:$M$132</c:f>
              <c:numCache>
                <c:formatCode>General</c:formatCode>
                <c:ptCount val="5"/>
                <c:pt idx="0">
                  <c:v>0.27593616612964356</c:v>
                </c:pt>
                <c:pt idx="1">
                  <c:v>0.16145930279239157</c:v>
                </c:pt>
                <c:pt idx="2">
                  <c:v>4.6850503724153982E-2</c:v>
                </c:pt>
                <c:pt idx="3">
                  <c:v>0.31474893501683848</c:v>
                </c:pt>
                <c:pt idx="4">
                  <c:v>2.906259639916918E-2</c:v>
                </c:pt>
              </c:numCache>
            </c:numRef>
          </c:val>
          <c:smooth val="0"/>
        </c:ser>
        <c:dLbls>
          <c:showLegendKey val="0"/>
          <c:showVal val="0"/>
          <c:showCatName val="0"/>
          <c:showSerName val="0"/>
          <c:showPercent val="0"/>
          <c:showBubbleSize val="0"/>
        </c:dLbls>
        <c:marker val="1"/>
        <c:smooth val="0"/>
        <c:axId val="152502272"/>
        <c:axId val="152503808"/>
      </c:lineChart>
      <c:catAx>
        <c:axId val="152502272"/>
        <c:scaling>
          <c:orientation val="minMax"/>
        </c:scaling>
        <c:delete val="0"/>
        <c:axPos val="b"/>
        <c:majorTickMark val="out"/>
        <c:minorTickMark val="none"/>
        <c:tickLblPos val="nextTo"/>
        <c:crossAx val="152503808"/>
        <c:crosses val="autoZero"/>
        <c:auto val="1"/>
        <c:lblAlgn val="ctr"/>
        <c:lblOffset val="100"/>
        <c:noMultiLvlLbl val="0"/>
      </c:catAx>
      <c:valAx>
        <c:axId val="152503808"/>
        <c:scaling>
          <c:orientation val="minMax"/>
        </c:scaling>
        <c:delete val="0"/>
        <c:axPos val="l"/>
        <c:majorGridlines/>
        <c:numFmt formatCode="General" sourceLinked="1"/>
        <c:majorTickMark val="out"/>
        <c:minorTickMark val="none"/>
        <c:tickLblPos val="nextTo"/>
        <c:crossAx val="152502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0.59939228456993188</c:v>
                </c:pt>
                <c:pt idx="1">
                  <c:v>0.49683967786898364</c:v>
                </c:pt>
                <c:pt idx="2">
                  <c:v>0.33548479277171112</c:v>
                </c:pt>
              </c:numCache>
            </c:numRef>
          </c:val>
          <c:smooth val="1"/>
        </c:ser>
        <c:ser>
          <c:idx val="1"/>
          <c:order val="1"/>
          <c:tx>
            <c:strRef>
              <c:f>'Probability calculations'!$M$38</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0.28174890961771948</c:v>
                </c:pt>
                <c:pt idx="1">
                  <c:v>0.14165115700753333</c:v>
                </c:pt>
                <c:pt idx="2">
                  <c:v>6.4114889877092046E-2</c:v>
                </c:pt>
              </c:numCache>
            </c:numRef>
          </c:val>
          <c:smooth val="1"/>
        </c:ser>
        <c:ser>
          <c:idx val="2"/>
          <c:order val="2"/>
          <c:tx>
            <c:strRef>
              <c:f>'Probability calculations'!$M$39</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calculations'!$N$39:$P$39</c:f>
              <c:numCache>
                <c:formatCode>0%</c:formatCode>
                <c:ptCount val="3"/>
                <c:pt idx="0">
                  <c:v>0.11885880581234864</c:v>
                </c:pt>
                <c:pt idx="1">
                  <c:v>0.36150916512348297</c:v>
                </c:pt>
                <c:pt idx="2">
                  <c:v>0.60040031735119681</c:v>
                </c:pt>
              </c:numCache>
            </c:numRef>
          </c:val>
          <c:smooth val="1"/>
        </c:ser>
        <c:dLbls>
          <c:showLegendKey val="0"/>
          <c:showVal val="0"/>
          <c:showCatName val="0"/>
          <c:showSerName val="0"/>
          <c:showPercent val="0"/>
          <c:showBubbleSize val="0"/>
        </c:dLbls>
        <c:marker val="1"/>
        <c:smooth val="0"/>
        <c:axId val="152521728"/>
        <c:axId val="152523904"/>
      </c:lineChart>
      <c:catAx>
        <c:axId val="152521728"/>
        <c:scaling>
          <c:orientation val="minMax"/>
        </c:scaling>
        <c:delete val="0"/>
        <c:axPos val="b"/>
        <c:title>
          <c:tx>
            <c:rich>
              <a:bodyPr/>
              <a:lstStyle/>
              <a:p>
                <a:pPr>
                  <a:defRPr/>
                </a:pPr>
                <a:r>
                  <a:rPr lang="en-GB"/>
                  <a:t>Payment</a:t>
                </a:r>
                <a:r>
                  <a:rPr lang="en-GB" baseline="0"/>
                  <a:t> rate</a:t>
                </a:r>
                <a:endParaRPr lang="en-GB"/>
              </a:p>
            </c:rich>
          </c:tx>
          <c:overlay val="0"/>
        </c:title>
        <c:numFmt formatCode="General" sourceLinked="1"/>
        <c:majorTickMark val="out"/>
        <c:minorTickMark val="none"/>
        <c:tickLblPos val="nextTo"/>
        <c:crossAx val="152523904"/>
        <c:crosses val="autoZero"/>
        <c:auto val="0"/>
        <c:lblAlgn val="ctr"/>
        <c:lblOffset val="100"/>
        <c:noMultiLvlLbl val="0"/>
      </c:catAx>
      <c:valAx>
        <c:axId val="152523904"/>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overlay val="0"/>
        </c:title>
        <c:numFmt formatCode="0%" sourceLinked="1"/>
        <c:majorTickMark val="out"/>
        <c:minorTickMark val="none"/>
        <c:tickLblPos val="nextTo"/>
        <c:crossAx val="152521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calculations'!$M$88</c:f>
              <c:strCache>
                <c:ptCount val="1"/>
                <c:pt idx="0">
                  <c:v>V1</c:v>
                </c:pt>
              </c:strCache>
            </c:strRef>
          </c:tx>
          <c:marker>
            <c:symbol val="none"/>
          </c:marker>
          <c:cat>
            <c:strRef>
              <c:f>'Probability calculations'!$N$100:$P$100</c:f>
              <c:strCache>
                <c:ptCount val="3"/>
                <c:pt idx="0">
                  <c:v>Low pay</c:v>
                </c:pt>
                <c:pt idx="1">
                  <c:v>Medium Pay </c:v>
                </c:pt>
                <c:pt idx="2">
                  <c:v>High pay</c:v>
                </c:pt>
              </c:strCache>
            </c:strRef>
          </c:cat>
          <c:val>
            <c:numRef>
              <c:f>'Probability calculations'!$N$88:$P$88</c:f>
              <c:numCache>
                <c:formatCode>General</c:formatCode>
                <c:ptCount val="3"/>
                <c:pt idx="0">
                  <c:v>0.3307716985183618</c:v>
                </c:pt>
                <c:pt idx="1">
                  <c:v>0.6594183225511967</c:v>
                </c:pt>
                <c:pt idx="2">
                  <c:v>0.88351061414256937</c:v>
                </c:pt>
              </c:numCache>
            </c:numRef>
          </c:val>
          <c:smooth val="0"/>
        </c:ser>
        <c:ser>
          <c:idx val="1"/>
          <c:order val="1"/>
          <c:tx>
            <c:strRef>
              <c:f>'Probability calculations'!$M$98</c:f>
              <c:strCache>
                <c:ptCount val="1"/>
                <c:pt idx="0">
                  <c:v>V2</c:v>
                </c:pt>
              </c:strCache>
            </c:strRef>
          </c:tx>
          <c:marker>
            <c:symbol val="none"/>
          </c:marker>
          <c:cat>
            <c:strRef>
              <c:f>'Probability calculations'!$N$100:$P$100</c:f>
              <c:strCache>
                <c:ptCount val="3"/>
                <c:pt idx="0">
                  <c:v>Low pay</c:v>
                </c:pt>
                <c:pt idx="1">
                  <c:v>Medium Pay </c:v>
                </c:pt>
                <c:pt idx="2">
                  <c:v>High pay</c:v>
                </c:pt>
              </c:strCache>
            </c:strRef>
          </c:cat>
          <c:val>
            <c:numRef>
              <c:f>'Probability calculations'!$N$98:$P$98</c:f>
              <c:numCache>
                <c:formatCode>General</c:formatCode>
                <c:ptCount val="3"/>
                <c:pt idx="0">
                  <c:v>0.54317329074388421</c:v>
                </c:pt>
                <c:pt idx="1">
                  <c:v>0.2764301361693301</c:v>
                </c:pt>
                <c:pt idx="2">
                  <c:v>9.4547589982117305E-2</c:v>
                </c:pt>
              </c:numCache>
            </c:numRef>
          </c:val>
          <c:smooth val="0"/>
        </c:ser>
        <c:ser>
          <c:idx val="2"/>
          <c:order val="2"/>
          <c:tx>
            <c:strRef>
              <c:f>'Probability calculations'!$M$99</c:f>
              <c:strCache>
                <c:ptCount val="1"/>
                <c:pt idx="0">
                  <c:v>SQ</c:v>
                </c:pt>
              </c:strCache>
            </c:strRef>
          </c:tx>
          <c:marker>
            <c:symbol val="none"/>
          </c:marker>
          <c:cat>
            <c:strRef>
              <c:f>'Probability calculations'!$N$100:$P$100</c:f>
              <c:strCache>
                <c:ptCount val="3"/>
                <c:pt idx="0">
                  <c:v>Low pay</c:v>
                </c:pt>
                <c:pt idx="1">
                  <c:v>Medium Pay </c:v>
                </c:pt>
                <c:pt idx="2">
                  <c:v>High pay</c:v>
                </c:pt>
              </c:strCache>
            </c:strRef>
          </c:cat>
          <c:val>
            <c:numRef>
              <c:f>'Probability calculations'!$N$99:$P$99</c:f>
              <c:numCache>
                <c:formatCode>0%</c:formatCode>
                <c:ptCount val="3"/>
                <c:pt idx="0">
                  <c:v>0.12605501073775405</c:v>
                </c:pt>
                <c:pt idx="1">
                  <c:v>6.4151541279473201E-2</c:v>
                </c:pt>
                <c:pt idx="2">
                  <c:v>2.1941795875313308E-2</c:v>
                </c:pt>
              </c:numCache>
            </c:numRef>
          </c:val>
          <c:smooth val="0"/>
        </c:ser>
        <c:dLbls>
          <c:showLegendKey val="0"/>
          <c:showVal val="0"/>
          <c:showCatName val="0"/>
          <c:showSerName val="0"/>
          <c:showPercent val="0"/>
          <c:showBubbleSize val="0"/>
        </c:dLbls>
        <c:marker val="1"/>
        <c:smooth val="0"/>
        <c:axId val="152537344"/>
        <c:axId val="152551424"/>
      </c:lineChart>
      <c:catAx>
        <c:axId val="152537344"/>
        <c:scaling>
          <c:orientation val="minMax"/>
        </c:scaling>
        <c:delete val="0"/>
        <c:axPos val="b"/>
        <c:majorTickMark val="out"/>
        <c:minorTickMark val="none"/>
        <c:tickLblPos val="nextTo"/>
        <c:crossAx val="152551424"/>
        <c:crosses val="autoZero"/>
        <c:auto val="1"/>
        <c:lblAlgn val="ctr"/>
        <c:lblOffset val="100"/>
        <c:noMultiLvlLbl val="0"/>
      </c:catAx>
      <c:valAx>
        <c:axId val="152551424"/>
        <c:scaling>
          <c:orientation val="minMax"/>
        </c:scaling>
        <c:delete val="0"/>
        <c:axPos val="l"/>
        <c:majorGridlines/>
        <c:numFmt formatCode="General" sourceLinked="1"/>
        <c:majorTickMark val="out"/>
        <c:minorTickMark val="none"/>
        <c:tickLblPos val="nextTo"/>
        <c:crossAx val="1525373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599518810148722E-2"/>
          <c:y val="5.1400554097404488E-2"/>
          <c:w val="0.73205314960629919"/>
          <c:h val="0.8326195683872849"/>
        </c:manualLayout>
      </c:layout>
      <c:lineChart>
        <c:grouping val="standard"/>
        <c:varyColors val="0"/>
        <c:ser>
          <c:idx val="0"/>
          <c:order val="0"/>
          <c:tx>
            <c:strRef>
              <c:f>'Probability calculations'!$AB$27</c:f>
              <c:strCache>
                <c:ptCount val="1"/>
                <c:pt idx="0">
                  <c:v>V1</c:v>
                </c:pt>
              </c:strCache>
            </c:strRef>
          </c:tx>
          <c:marker>
            <c:symbol val="none"/>
          </c:marker>
          <c:cat>
            <c:strRef>
              <c:f>'Probability calculations'!$AC$39:$AE$39</c:f>
              <c:strCache>
                <c:ptCount val="3"/>
                <c:pt idx="0">
                  <c:v>Low</c:v>
                </c:pt>
                <c:pt idx="1">
                  <c:v>Medium </c:v>
                </c:pt>
                <c:pt idx="2">
                  <c:v>High</c:v>
                </c:pt>
              </c:strCache>
            </c:strRef>
          </c:cat>
          <c:val>
            <c:numRef>
              <c:f>'Probability calculations'!$AC$27:$AE$27</c:f>
              <c:numCache>
                <c:formatCode>General</c:formatCode>
                <c:ptCount val="3"/>
                <c:pt idx="0" formatCode="0%">
                  <c:v>0.14220854544710052</c:v>
                </c:pt>
                <c:pt idx="1">
                  <c:v>0.28965372597684691</c:v>
                </c:pt>
                <c:pt idx="2">
                  <c:v>0.59939228456993188</c:v>
                </c:pt>
              </c:numCache>
            </c:numRef>
          </c:val>
          <c:smooth val="0"/>
        </c:ser>
        <c:ser>
          <c:idx val="1"/>
          <c:order val="1"/>
          <c:tx>
            <c:strRef>
              <c:f>'Probability calculations'!$AB$37</c:f>
              <c:strCache>
                <c:ptCount val="1"/>
                <c:pt idx="0">
                  <c:v>V2</c:v>
                </c:pt>
              </c:strCache>
            </c:strRef>
          </c:tx>
          <c:marker>
            <c:symbol val="none"/>
          </c:marker>
          <c:cat>
            <c:strRef>
              <c:f>'Probability calculations'!$AC$39:$AE$39</c:f>
              <c:strCache>
                <c:ptCount val="3"/>
                <c:pt idx="0">
                  <c:v>Low</c:v>
                </c:pt>
                <c:pt idx="1">
                  <c:v>Medium </c:v>
                </c:pt>
                <c:pt idx="2">
                  <c:v>High</c:v>
                </c:pt>
              </c:strCache>
            </c:strRef>
          </c:cat>
          <c:val>
            <c:numRef>
              <c:f>'Probability calculations'!$AC$37:$AE$37</c:f>
              <c:numCache>
                <c:formatCode>General</c:formatCode>
                <c:ptCount val="3"/>
                <c:pt idx="0">
                  <c:v>0.60328794901072247</c:v>
                </c:pt>
                <c:pt idx="1">
                  <c:v>0.49958920022839742</c:v>
                </c:pt>
                <c:pt idx="2">
                  <c:v>0.28174890961771948</c:v>
                </c:pt>
              </c:numCache>
            </c:numRef>
          </c:val>
          <c:smooth val="0"/>
        </c:ser>
        <c:ser>
          <c:idx val="2"/>
          <c:order val="2"/>
          <c:tx>
            <c:strRef>
              <c:f>'Probability calculations'!$AB$38</c:f>
              <c:strCache>
                <c:ptCount val="1"/>
                <c:pt idx="0">
                  <c:v>SQ</c:v>
                </c:pt>
              </c:strCache>
            </c:strRef>
          </c:tx>
          <c:marker>
            <c:symbol val="none"/>
          </c:marker>
          <c:cat>
            <c:strRef>
              <c:f>'Probability calculations'!$AC$39:$AE$39</c:f>
              <c:strCache>
                <c:ptCount val="3"/>
                <c:pt idx="0">
                  <c:v>Low</c:v>
                </c:pt>
                <c:pt idx="1">
                  <c:v>Medium </c:v>
                </c:pt>
                <c:pt idx="2">
                  <c:v>High</c:v>
                </c:pt>
              </c:strCache>
            </c:strRef>
          </c:cat>
          <c:val>
            <c:numRef>
              <c:f>'Probability calculations'!$AC$38:$AE$38</c:f>
              <c:numCache>
                <c:formatCode>General</c:formatCode>
                <c:ptCount val="3"/>
                <c:pt idx="0" formatCode="0%">
                  <c:v>0.25450350554217693</c:v>
                </c:pt>
                <c:pt idx="1">
                  <c:v>0.21075707379475575</c:v>
                </c:pt>
                <c:pt idx="2">
                  <c:v>0.11885880581234869</c:v>
                </c:pt>
              </c:numCache>
            </c:numRef>
          </c:val>
          <c:smooth val="0"/>
        </c:ser>
        <c:dLbls>
          <c:showLegendKey val="0"/>
          <c:showVal val="0"/>
          <c:showCatName val="0"/>
          <c:showSerName val="0"/>
          <c:showPercent val="0"/>
          <c:showBubbleSize val="0"/>
        </c:dLbls>
        <c:marker val="1"/>
        <c:smooth val="0"/>
        <c:axId val="155464832"/>
        <c:axId val="155466368"/>
      </c:lineChart>
      <c:catAx>
        <c:axId val="155464832"/>
        <c:scaling>
          <c:orientation val="minMax"/>
        </c:scaling>
        <c:delete val="0"/>
        <c:axPos val="b"/>
        <c:majorTickMark val="out"/>
        <c:minorTickMark val="none"/>
        <c:tickLblPos val="nextTo"/>
        <c:crossAx val="155466368"/>
        <c:crosses val="autoZero"/>
        <c:auto val="1"/>
        <c:lblAlgn val="ctr"/>
        <c:lblOffset val="100"/>
        <c:noMultiLvlLbl val="0"/>
      </c:catAx>
      <c:valAx>
        <c:axId val="155466368"/>
        <c:scaling>
          <c:orientation val="minMax"/>
        </c:scaling>
        <c:delete val="0"/>
        <c:axPos val="l"/>
        <c:majorGridlines/>
        <c:numFmt formatCode="0%" sourceLinked="1"/>
        <c:majorTickMark val="out"/>
        <c:minorTickMark val="none"/>
        <c:tickLblPos val="nextTo"/>
        <c:crossAx val="1554648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calculations'!$M$49:$P$49</c:f>
              <c:numCache>
                <c:formatCode>General</c:formatCode>
                <c:ptCount val="4"/>
                <c:pt idx="0" formatCode="0.00">
                  <c:v>0.35846792426011831</c:v>
                </c:pt>
                <c:pt idx="1">
                  <c:v>0.57883188394225416</c:v>
                </c:pt>
                <c:pt idx="2">
                  <c:v>0.83451635868859242</c:v>
                </c:pt>
                <c:pt idx="3">
                  <c:v>0.96826175382555968</c:v>
                </c:pt>
              </c:numCache>
            </c:numRef>
          </c:val>
          <c:smooth val="0"/>
        </c:ser>
        <c:ser>
          <c:idx val="1"/>
          <c:order val="1"/>
          <c:tx>
            <c:strRef>
              <c:f>'Probability calculations'!$L$50</c:f>
              <c:strCache>
                <c:ptCount val="1"/>
                <c:pt idx="0">
                  <c:v>N0 optimal</c:v>
                </c:pt>
              </c:strCache>
            </c:strRef>
          </c:tx>
          <c:spPr>
            <a:ln cmpd="sng">
              <a:prstDash val="sysDash"/>
              <a:tailEnd type="none"/>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calculations'!$M$50:$P$50</c:f>
              <c:numCache>
                <c:formatCode>General</c:formatCode>
                <c:ptCount val="4"/>
                <c:pt idx="0" formatCode="0.00">
                  <c:v>0.64153207573988169</c:v>
                </c:pt>
                <c:pt idx="1">
                  <c:v>0.42116811605774584</c:v>
                </c:pt>
                <c:pt idx="2">
                  <c:v>0.16548364131140758</c:v>
                </c:pt>
                <c:pt idx="3">
                  <c:v>3.1738246174440321E-2</c:v>
                </c:pt>
              </c:numCache>
            </c:numRef>
          </c:val>
          <c:smooth val="0"/>
        </c:ser>
        <c:ser>
          <c:idx val="2"/>
          <c:order val="2"/>
          <c:tx>
            <c:strRef>
              <c:f>'Probability calculations'!$L$59</c:f>
              <c:strCache>
                <c:ptCount val="1"/>
                <c:pt idx="0">
                  <c:v>Non-Optimal </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calculations'!$M$59:$P$59</c:f>
              <c:numCache>
                <c:formatCode>General</c:formatCode>
                <c:ptCount val="4"/>
                <c:pt idx="0">
                  <c:v>4.1609771506351423E-2</c:v>
                </c:pt>
                <c:pt idx="1">
                  <c:v>9.6483705985476231E-2</c:v>
                </c:pt>
                <c:pt idx="2">
                  <c:v>0.28152290786285261</c:v>
                </c:pt>
                <c:pt idx="3">
                  <c:v>0.70330375268796541</c:v>
                </c:pt>
              </c:numCache>
            </c:numRef>
          </c:val>
          <c:smooth val="0"/>
        </c:ser>
        <c:ser>
          <c:idx val="3"/>
          <c:order val="3"/>
          <c:tx>
            <c:strRef>
              <c:f>'Probability calculations'!$L$60</c:f>
              <c:strCache>
                <c:ptCount val="1"/>
                <c:pt idx="0">
                  <c:v>N0 non-optimal</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calculations'!$M$60:$P$60</c:f>
              <c:numCache>
                <c:formatCode>General</c:formatCode>
                <c:ptCount val="4"/>
                <c:pt idx="0">
                  <c:v>0.95839022849364852</c:v>
                </c:pt>
                <c:pt idx="1">
                  <c:v>0.90351629401452382</c:v>
                </c:pt>
                <c:pt idx="2">
                  <c:v>0.71847709213714739</c:v>
                </c:pt>
                <c:pt idx="3">
                  <c:v>0.29669624731203459</c:v>
                </c:pt>
              </c:numCache>
            </c:numRef>
          </c:val>
          <c:smooth val="0"/>
        </c:ser>
        <c:dLbls>
          <c:showLegendKey val="0"/>
          <c:showVal val="0"/>
          <c:showCatName val="0"/>
          <c:showSerName val="0"/>
          <c:showPercent val="0"/>
          <c:showBubbleSize val="0"/>
        </c:dLbls>
        <c:marker val="1"/>
        <c:smooth val="0"/>
        <c:axId val="155484544"/>
        <c:axId val="155486464"/>
      </c:lineChart>
      <c:catAx>
        <c:axId val="155484544"/>
        <c:scaling>
          <c:orientation val="minMax"/>
        </c:scaling>
        <c:delete val="0"/>
        <c:axPos val="b"/>
        <c:title>
          <c:tx>
            <c:rich>
              <a:bodyPr/>
              <a:lstStyle/>
              <a:p>
                <a:pPr>
                  <a:defRPr/>
                </a:pPr>
                <a:r>
                  <a:rPr lang="en-GB"/>
                  <a:t>Payment rate (per annum) in Euro</a:t>
                </a:r>
              </a:p>
            </c:rich>
          </c:tx>
          <c:overlay val="0"/>
        </c:title>
        <c:numFmt formatCode="General" sourceLinked="1"/>
        <c:majorTickMark val="out"/>
        <c:minorTickMark val="none"/>
        <c:tickLblPos val="nextTo"/>
        <c:crossAx val="155486464"/>
        <c:crosses val="autoZero"/>
        <c:auto val="1"/>
        <c:lblAlgn val="ctr"/>
        <c:lblOffset val="100"/>
        <c:noMultiLvlLbl val="0"/>
      </c:catAx>
      <c:valAx>
        <c:axId val="155486464"/>
        <c:scaling>
          <c:orientation val="minMax"/>
          <c:max val="1"/>
        </c:scaling>
        <c:delete val="0"/>
        <c:axPos val="l"/>
        <c:majorGridlines/>
        <c:title>
          <c:tx>
            <c:rich>
              <a:bodyPr rot="-5400000" vert="horz"/>
              <a:lstStyle/>
              <a:p>
                <a:pPr>
                  <a:defRPr/>
                </a:pPr>
                <a:r>
                  <a:rPr lang="en-GB"/>
                  <a:t>% probability participation </a:t>
                </a:r>
              </a:p>
            </c:rich>
          </c:tx>
          <c:overlay val="0"/>
        </c:title>
        <c:numFmt formatCode="0.00" sourceLinked="1"/>
        <c:majorTickMark val="out"/>
        <c:minorTickMark val="none"/>
        <c:tickLblPos val="nextTo"/>
        <c:crossAx val="1554845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calculations'!$M$110:$P$110</c:f>
              <c:numCache>
                <c:formatCode>0.00</c:formatCode>
                <c:ptCount val="4"/>
                <c:pt idx="0">
                  <c:v>0.72406383387035633</c:v>
                </c:pt>
                <c:pt idx="1">
                  <c:v>0.91134022506154821</c:v>
                </c:pt>
                <c:pt idx="2">
                  <c:v>0.97576703575742874</c:v>
                </c:pt>
                <c:pt idx="3">
                  <c:v>0.99838420325524169</c:v>
                </c:pt>
              </c:numCache>
            </c:numRef>
          </c:val>
          <c:smooth val="0"/>
        </c:ser>
        <c:ser>
          <c:idx val="1"/>
          <c:order val="1"/>
          <c:tx>
            <c:strRef>
              <c:f>'Probability calculations'!$L$111</c:f>
              <c:strCache>
                <c:ptCount val="1"/>
                <c:pt idx="0">
                  <c:v>N0 optimal</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calculations'!$M$111:$P$111</c:f>
              <c:numCache>
                <c:formatCode>0.00</c:formatCode>
                <c:ptCount val="4"/>
                <c:pt idx="0">
                  <c:v>0.27593616612964367</c:v>
                </c:pt>
                <c:pt idx="1">
                  <c:v>8.8659774938451785E-2</c:v>
                </c:pt>
                <c:pt idx="2">
                  <c:v>2.4232964242571264E-2</c:v>
                </c:pt>
                <c:pt idx="3">
                  <c:v>1.6157967447583133E-3</c:v>
                </c:pt>
              </c:numCache>
            </c:numRef>
          </c:val>
          <c:smooth val="0"/>
        </c:ser>
        <c:ser>
          <c:idx val="2"/>
          <c:order val="2"/>
          <c:tx>
            <c:strRef>
              <c:f>'Probability calculations'!$L$120</c:f>
              <c:strCache>
                <c:ptCount val="1"/>
                <c:pt idx="0">
                  <c:v>Non-optimal </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calculations'!$M$120:$P$120</c:f>
              <c:numCache>
                <c:formatCode>0.00</c:formatCode>
                <c:ptCount val="4"/>
                <c:pt idx="0">
                  <c:v>1.7970496895383124E-2</c:v>
                </c:pt>
                <c:pt idx="1">
                  <c:v>6.6888977264213778E-2</c:v>
                </c:pt>
                <c:pt idx="2">
                  <c:v>0.21924184596129181</c:v>
                </c:pt>
                <c:pt idx="3">
                  <c:v>0.81164124341622368</c:v>
                </c:pt>
              </c:numCache>
            </c:numRef>
          </c:val>
          <c:smooth val="0"/>
        </c:ser>
        <c:ser>
          <c:idx val="3"/>
          <c:order val="3"/>
          <c:tx>
            <c:strRef>
              <c:f>'Probability calculations'!$L$121</c:f>
              <c:strCache>
                <c:ptCount val="1"/>
                <c:pt idx="0">
                  <c:v>N0 non-optimal</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calculations'!$M$121:$P$121</c:f>
              <c:numCache>
                <c:formatCode>0.00</c:formatCode>
                <c:ptCount val="4"/>
                <c:pt idx="0">
                  <c:v>0.9820295031046169</c:v>
                </c:pt>
                <c:pt idx="1">
                  <c:v>0.93311102273578617</c:v>
                </c:pt>
                <c:pt idx="2">
                  <c:v>0.78075815403870819</c:v>
                </c:pt>
                <c:pt idx="3">
                  <c:v>0.18835875658377632</c:v>
                </c:pt>
              </c:numCache>
            </c:numRef>
          </c:val>
          <c:smooth val="0"/>
        </c:ser>
        <c:dLbls>
          <c:showLegendKey val="0"/>
          <c:showVal val="0"/>
          <c:showCatName val="0"/>
          <c:showSerName val="0"/>
          <c:showPercent val="0"/>
          <c:showBubbleSize val="0"/>
        </c:dLbls>
        <c:marker val="1"/>
        <c:smooth val="0"/>
        <c:axId val="155501312"/>
        <c:axId val="155503232"/>
      </c:lineChart>
      <c:catAx>
        <c:axId val="155501312"/>
        <c:scaling>
          <c:orientation val="minMax"/>
        </c:scaling>
        <c:delete val="0"/>
        <c:axPos val="b"/>
        <c:title>
          <c:tx>
            <c:rich>
              <a:bodyPr/>
              <a:lstStyle/>
              <a:p>
                <a:pPr>
                  <a:defRPr/>
                </a:pPr>
                <a:r>
                  <a:rPr lang="en-GB"/>
                  <a:t>Payment rate per annim (Lei)</a:t>
                </a:r>
              </a:p>
            </c:rich>
          </c:tx>
          <c:overlay val="0"/>
        </c:title>
        <c:numFmt formatCode="General" sourceLinked="1"/>
        <c:majorTickMark val="out"/>
        <c:minorTickMark val="none"/>
        <c:tickLblPos val="nextTo"/>
        <c:crossAx val="155503232"/>
        <c:crosses val="autoZero"/>
        <c:auto val="1"/>
        <c:lblAlgn val="ctr"/>
        <c:lblOffset val="100"/>
        <c:noMultiLvlLbl val="0"/>
      </c:catAx>
      <c:valAx>
        <c:axId val="155503232"/>
        <c:scaling>
          <c:orientation val="minMax"/>
          <c:max val="1"/>
        </c:scaling>
        <c:delete val="0"/>
        <c:axPos val="l"/>
        <c:majorGridlines/>
        <c:title>
          <c:tx>
            <c:rich>
              <a:bodyPr rot="-5400000" vert="horz"/>
              <a:lstStyle/>
              <a:p>
                <a:pPr>
                  <a:defRPr/>
                </a:pPr>
                <a:r>
                  <a:rPr lang="en-GB"/>
                  <a:t>Percentage probability uptake</a:t>
                </a:r>
              </a:p>
            </c:rich>
          </c:tx>
          <c:overlay val="0"/>
        </c:title>
        <c:numFmt formatCode="0.00" sourceLinked="1"/>
        <c:majorTickMark val="out"/>
        <c:minorTickMark val="none"/>
        <c:tickLblPos val="nextTo"/>
        <c:crossAx val="155501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520472</xdr:colOff>
      <xdr:row>106</xdr:row>
      <xdr:rowOff>0</xdr:rowOff>
    </xdr:from>
    <xdr:to>
      <xdr:col>32</xdr:col>
      <xdr:colOff>358887</xdr:colOff>
      <xdr:row>121</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61231</xdr:colOff>
      <xdr:row>73</xdr:row>
      <xdr:rowOff>30785</xdr:rowOff>
    </xdr:from>
    <xdr:to>
      <xdr:col>25</xdr:col>
      <xdr:colOff>537481</xdr:colOff>
      <xdr:row>87</xdr:row>
      <xdr:rowOff>106985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479653</xdr:colOff>
      <xdr:row>50</xdr:row>
      <xdr:rowOff>89468</xdr:rowOff>
    </xdr:from>
    <xdr:to>
      <xdr:col>32</xdr:col>
      <xdr:colOff>188799</xdr:colOff>
      <xdr:row>64</xdr:row>
      <xdr:rowOff>165668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598714</xdr:colOff>
      <xdr:row>126</xdr:row>
      <xdr:rowOff>152401</xdr:rowOff>
    </xdr:from>
    <xdr:to>
      <xdr:col>18</xdr:col>
      <xdr:colOff>544285</xdr:colOff>
      <xdr:row>141</xdr:row>
      <xdr:rowOff>38101</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353785</xdr:colOff>
      <xdr:row>22</xdr:row>
      <xdr:rowOff>149678</xdr:rowOff>
    </xdr:from>
    <xdr:to>
      <xdr:col>25</xdr:col>
      <xdr:colOff>408214</xdr:colOff>
      <xdr:row>39</xdr:row>
      <xdr:rowOff>160564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108857</xdr:colOff>
      <xdr:row>89</xdr:row>
      <xdr:rowOff>43543</xdr:rowOff>
    </xdr:from>
    <xdr:to>
      <xdr:col>25</xdr:col>
      <xdr:colOff>258536</xdr:colOff>
      <xdr:row>103</xdr:row>
      <xdr:rowOff>119743</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326571</xdr:colOff>
      <xdr:row>22</xdr:row>
      <xdr:rowOff>27214</xdr:rowOff>
    </xdr:from>
    <xdr:to>
      <xdr:col>41</xdr:col>
      <xdr:colOff>421820</xdr:colOff>
      <xdr:row>39</xdr:row>
      <xdr:rowOff>78922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244927</xdr:colOff>
      <xdr:row>42</xdr:row>
      <xdr:rowOff>108857</xdr:rowOff>
    </xdr:from>
    <xdr:to>
      <xdr:col>24</xdr:col>
      <xdr:colOff>244927</xdr:colOff>
      <xdr:row>60</xdr:row>
      <xdr:rowOff>72116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408212</xdr:colOff>
      <xdr:row>106</xdr:row>
      <xdr:rowOff>27214</xdr:rowOff>
    </xdr:from>
    <xdr:to>
      <xdr:col>24</xdr:col>
      <xdr:colOff>285748</xdr:colOff>
      <xdr:row>123</xdr:row>
      <xdr:rowOff>72118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38"/>
  <sheetViews>
    <sheetView tabSelected="1" workbookViewId="0">
      <selection activeCell="C27" sqref="C27"/>
    </sheetView>
  </sheetViews>
  <sheetFormatPr defaultRowHeight="15" x14ac:dyDescent="0.25"/>
  <cols>
    <col min="1" max="1" width="17.28515625" customWidth="1"/>
    <col min="2" max="2" width="14" customWidth="1"/>
    <col min="3" max="3" width="22.5703125" bestFit="1" customWidth="1"/>
    <col min="4" max="4" width="14.140625" bestFit="1" customWidth="1"/>
    <col min="5" max="5" width="13" customWidth="1"/>
    <col min="6" max="6" width="14.42578125" bestFit="1" customWidth="1"/>
    <col min="7" max="7" width="11.5703125" customWidth="1"/>
    <col min="9" max="9" width="21.5703125" bestFit="1" customWidth="1"/>
    <col min="10" max="10" width="10.85546875" bestFit="1" customWidth="1"/>
    <col min="11" max="11" width="8.28515625" bestFit="1" customWidth="1"/>
  </cols>
  <sheetData>
    <row r="1" spans="1:12" x14ac:dyDescent="0.25">
      <c r="D1" s="112" t="s">
        <v>0</v>
      </c>
      <c r="E1" s="112"/>
      <c r="F1" s="112"/>
    </row>
    <row r="2" spans="1:12" x14ac:dyDescent="0.25">
      <c r="D2" s="112"/>
      <c r="E2" s="112"/>
      <c r="F2" s="112"/>
    </row>
    <row r="3" spans="1:12" x14ac:dyDescent="0.25">
      <c r="D3" s="112"/>
      <c r="E3" s="112"/>
      <c r="F3" s="112"/>
    </row>
    <row r="5" spans="1:12" x14ac:dyDescent="0.25">
      <c r="A5" s="107" t="s">
        <v>71</v>
      </c>
      <c r="B5" s="107"/>
      <c r="C5" s="107"/>
      <c r="D5" s="107"/>
      <c r="E5" s="107" t="s">
        <v>51</v>
      </c>
      <c r="F5" s="107"/>
      <c r="G5" s="107"/>
      <c r="H5" s="107"/>
      <c r="I5" s="107" t="s">
        <v>52</v>
      </c>
      <c r="J5" s="107"/>
      <c r="K5" s="107"/>
      <c r="L5" s="107"/>
    </row>
    <row r="6" spans="1:12" x14ac:dyDescent="0.25">
      <c r="A6" s="1"/>
      <c r="B6" s="1"/>
      <c r="C6" s="1"/>
      <c r="D6" s="1"/>
      <c r="E6" s="1"/>
      <c r="F6" s="1"/>
      <c r="G6" s="1"/>
      <c r="H6" s="1"/>
      <c r="I6" s="1"/>
      <c r="J6" s="1"/>
      <c r="K6" s="1"/>
      <c r="L6" s="1"/>
    </row>
    <row r="7" spans="1:12" x14ac:dyDescent="0.25">
      <c r="B7" s="7" t="s">
        <v>2</v>
      </c>
      <c r="C7" s="9" t="s">
        <v>4</v>
      </c>
      <c r="D7" t="s">
        <v>74</v>
      </c>
      <c r="F7" s="7" t="s">
        <v>2</v>
      </c>
      <c r="G7" s="9" t="s">
        <v>4</v>
      </c>
      <c r="H7" s="7" t="s">
        <v>77</v>
      </c>
      <c r="J7" s="7" t="s">
        <v>2</v>
      </c>
      <c r="K7" s="9" t="s">
        <v>4</v>
      </c>
      <c r="L7" t="s">
        <v>74</v>
      </c>
    </row>
    <row r="8" spans="1:12" x14ac:dyDescent="0.25">
      <c r="A8" s="7" t="s">
        <v>9</v>
      </c>
      <c r="B8" s="4">
        <v>-0.76322000000000001</v>
      </c>
      <c r="C8" s="5">
        <f>2*B8/B11</f>
        <v>-305.28800000000001</v>
      </c>
      <c r="D8" s="3">
        <f>C8*0.22</f>
        <v>-67.163359999999997</v>
      </c>
      <c r="E8" s="7" t="s">
        <v>9</v>
      </c>
      <c r="F8" s="4">
        <v>-1.07328</v>
      </c>
      <c r="G8" s="5">
        <f>2*F8/F11</f>
        <v>-594.61495844875344</v>
      </c>
      <c r="H8" s="3">
        <f>G8*0.22</f>
        <v>-130.81529085872575</v>
      </c>
      <c r="I8" s="7" t="s">
        <v>9</v>
      </c>
      <c r="J8" s="4">
        <v>-0.45315</v>
      </c>
      <c r="K8" s="5">
        <f>2*J8/J11</f>
        <v>-141.609375</v>
      </c>
      <c r="L8" s="3">
        <f>K8*0.22</f>
        <v>-31.154062499999998</v>
      </c>
    </row>
    <row r="9" spans="1:12" x14ac:dyDescent="0.25">
      <c r="A9" s="8" t="s">
        <v>3</v>
      </c>
      <c r="B9" s="6" t="s">
        <v>5</v>
      </c>
      <c r="C9" s="6">
        <f>2*B9/B11</f>
        <v>29.992000000000001</v>
      </c>
      <c r="D9" s="3">
        <f>C9*0.22</f>
        <v>6.5982400000000005</v>
      </c>
      <c r="E9" s="8" t="s">
        <v>3</v>
      </c>
      <c r="F9" s="6" t="s">
        <v>55</v>
      </c>
      <c r="G9" s="6">
        <f>2*F9/F11</f>
        <v>-175.01939058171746</v>
      </c>
      <c r="H9" s="3">
        <f>G9*0.22</f>
        <v>-38.504265927977841</v>
      </c>
      <c r="I9" s="8" t="s">
        <v>3</v>
      </c>
      <c r="J9" s="6" t="s">
        <v>56</v>
      </c>
      <c r="K9" s="6">
        <f>2*J9/J11</f>
        <v>145.58437499999999</v>
      </c>
      <c r="L9" s="3">
        <f>K9*0.22</f>
        <v>32.0285625</v>
      </c>
    </row>
    <row r="10" spans="1:12" x14ac:dyDescent="0.25">
      <c r="A10" s="7" t="s">
        <v>10</v>
      </c>
      <c r="B10" s="5" t="s">
        <v>6</v>
      </c>
      <c r="C10" s="5">
        <f>2*B10/B11</f>
        <v>-175.7</v>
      </c>
      <c r="D10" s="3">
        <f>C10*0.22</f>
        <v>-38.653999999999996</v>
      </c>
      <c r="E10" s="7" t="s">
        <v>10</v>
      </c>
      <c r="F10" s="5" t="s">
        <v>57</v>
      </c>
      <c r="G10" s="5">
        <f>2*F10/F11</f>
        <v>-447.00277008310252</v>
      </c>
      <c r="H10" s="3">
        <f>G10*0.22</f>
        <v>-98.340609418282554</v>
      </c>
      <c r="I10" s="7" t="s">
        <v>10</v>
      </c>
      <c r="J10" s="5" t="s">
        <v>58</v>
      </c>
      <c r="K10" s="5">
        <f>2*J10/J11</f>
        <v>-22.396874999999998</v>
      </c>
      <c r="L10" s="3">
        <f>K10*0.22</f>
        <v>-4.9273124999999993</v>
      </c>
    </row>
    <row r="11" spans="1:12" x14ac:dyDescent="0.25">
      <c r="A11" s="7" t="s">
        <v>11</v>
      </c>
      <c r="B11" s="5" t="s">
        <v>7</v>
      </c>
      <c r="C11" s="5"/>
      <c r="D11" s="3">
        <f>C11*0.22</f>
        <v>0</v>
      </c>
      <c r="E11" s="7" t="s">
        <v>11</v>
      </c>
      <c r="F11" s="5" t="s">
        <v>53</v>
      </c>
      <c r="G11" s="5"/>
      <c r="H11" s="3">
        <f>G11*0.22</f>
        <v>0</v>
      </c>
      <c r="I11" s="7" t="s">
        <v>11</v>
      </c>
      <c r="J11" s="5" t="s">
        <v>54</v>
      </c>
      <c r="K11" s="5"/>
      <c r="L11" s="3">
        <f>K11*0.22</f>
        <v>0</v>
      </c>
    </row>
    <row r="12" spans="1:12" x14ac:dyDescent="0.25">
      <c r="A12" s="7" t="s">
        <v>12</v>
      </c>
      <c r="B12" s="5" t="s">
        <v>8</v>
      </c>
      <c r="C12" s="5">
        <f>2*B12/B11</f>
        <v>923.78800000000001</v>
      </c>
      <c r="D12" s="3">
        <f>C12*0.22</f>
        <v>203.23336</v>
      </c>
      <c r="E12" s="7" t="s">
        <v>12</v>
      </c>
      <c r="F12" s="5" t="s">
        <v>59</v>
      </c>
      <c r="G12" s="5">
        <f>2*F12/F11</f>
        <v>862.42105263157896</v>
      </c>
      <c r="H12" s="3">
        <f>G12*0.22</f>
        <v>189.73263157894738</v>
      </c>
      <c r="I12" s="7" t="s">
        <v>12</v>
      </c>
      <c r="J12" s="5" t="s">
        <v>60</v>
      </c>
      <c r="K12" s="5">
        <f>2*J12/J11</f>
        <v>956.95625000000007</v>
      </c>
      <c r="L12" s="3">
        <f>K12*0.22</f>
        <v>210.53037500000002</v>
      </c>
    </row>
    <row r="15" spans="1:12" x14ac:dyDescent="0.25">
      <c r="A15" s="107" t="s">
        <v>72</v>
      </c>
      <c r="B15" s="107"/>
      <c r="C15" s="107"/>
      <c r="D15" s="107"/>
      <c r="E15" s="107" t="s">
        <v>61</v>
      </c>
      <c r="F15" s="107"/>
      <c r="G15" s="107"/>
      <c r="H15" s="107"/>
      <c r="I15" s="107" t="s">
        <v>62</v>
      </c>
      <c r="J15" s="107"/>
      <c r="K15" s="107"/>
      <c r="L15" s="107"/>
    </row>
    <row r="17" spans="1:12" x14ac:dyDescent="0.25">
      <c r="B17" s="7" t="s">
        <v>2</v>
      </c>
      <c r="C17" s="9" t="s">
        <v>4</v>
      </c>
      <c r="D17" t="s">
        <v>88</v>
      </c>
      <c r="F17" s="7" t="s">
        <v>2</v>
      </c>
      <c r="G17" s="9" t="s">
        <v>4</v>
      </c>
      <c r="H17" t="s">
        <v>74</v>
      </c>
      <c r="J17" s="7" t="s">
        <v>2</v>
      </c>
      <c r="K17" s="9" t="s">
        <v>4</v>
      </c>
      <c r="L17" t="s">
        <v>74</v>
      </c>
    </row>
    <row r="18" spans="1:12" x14ac:dyDescent="0.25">
      <c r="A18" s="7" t="s">
        <v>9</v>
      </c>
      <c r="B18" s="4">
        <v>-1.0080199999999999</v>
      </c>
      <c r="C18" s="5">
        <f>2*B18/B21</f>
        <v>-14.765197011864654</v>
      </c>
      <c r="D18" s="3">
        <f>C18*0.22</f>
        <v>-3.2483433426102239</v>
      </c>
      <c r="E18" s="7" t="s">
        <v>9</v>
      </c>
      <c r="F18" s="4">
        <v>-1.4139900000000001</v>
      </c>
      <c r="G18" s="5">
        <f>2*F18/F21</f>
        <v>-31.276045122760454</v>
      </c>
      <c r="H18" s="3">
        <f>G18*0.22</f>
        <v>-6.8807299270072999</v>
      </c>
      <c r="I18" s="7" t="s">
        <v>9</v>
      </c>
      <c r="J18" s="4">
        <v>-0.60206000000000004</v>
      </c>
      <c r="K18" s="5">
        <f>2*J18/J21</f>
        <v>-6.5917775223079875</v>
      </c>
      <c r="L18" s="3">
        <f>K18*0.22</f>
        <v>-1.4501910549077572</v>
      </c>
    </row>
    <row r="19" spans="1:12" x14ac:dyDescent="0.25">
      <c r="A19" s="8" t="s">
        <v>3</v>
      </c>
      <c r="B19" s="6" t="s">
        <v>34</v>
      </c>
      <c r="C19" s="6">
        <f>2*B19/B21</f>
        <v>0.25574923099458036</v>
      </c>
      <c r="D19" s="3">
        <f>C19*0.22</f>
        <v>5.6264830818807676E-2</v>
      </c>
      <c r="E19" s="8" t="s">
        <v>3</v>
      </c>
      <c r="F19" s="6" t="s">
        <v>65</v>
      </c>
      <c r="G19" s="6">
        <f>2*F19/F21</f>
        <v>-9.9148418491484183</v>
      </c>
      <c r="H19" s="3">
        <f>G19*0.22</f>
        <v>-2.1812652068126521</v>
      </c>
      <c r="I19" s="8" t="s">
        <v>3</v>
      </c>
      <c r="J19" s="6" t="s">
        <v>68</v>
      </c>
      <c r="K19" s="6">
        <f>2*J19/J21</f>
        <v>5.2900859473367277</v>
      </c>
      <c r="L19" s="3">
        <f>K19*0.22</f>
        <v>1.1638189084140802</v>
      </c>
    </row>
    <row r="20" spans="1:12" x14ac:dyDescent="0.25">
      <c r="A20" s="7" t="s">
        <v>38</v>
      </c>
      <c r="B20" s="5" t="s">
        <v>35</v>
      </c>
      <c r="C20" s="5">
        <f>2*B20/B21</f>
        <v>21.34641863190274</v>
      </c>
      <c r="D20" s="3">
        <f>C20*0.22</f>
        <v>4.6962120990186031</v>
      </c>
      <c r="E20" s="7" t="s">
        <v>38</v>
      </c>
      <c r="F20" s="5" t="s">
        <v>66</v>
      </c>
      <c r="G20" s="5">
        <f>2*F20/F21</f>
        <v>12.825481088254811</v>
      </c>
      <c r="H20" s="3">
        <f>G20*0.22</f>
        <v>2.8216058394160584</v>
      </c>
      <c r="I20" s="7" t="s">
        <v>38</v>
      </c>
      <c r="J20" s="5" t="s">
        <v>69</v>
      </c>
      <c r="K20" s="5">
        <f>2*J20/J21</f>
        <v>25.563037170854546</v>
      </c>
      <c r="L20" s="3">
        <f>K20*0.22</f>
        <v>5.6238681775880002</v>
      </c>
    </row>
    <row r="21" spans="1:12" x14ac:dyDescent="0.25">
      <c r="A21" s="7" t="s">
        <v>11</v>
      </c>
      <c r="B21" s="5" t="s">
        <v>36</v>
      </c>
      <c r="C21" s="5"/>
      <c r="D21" s="3">
        <f>C21*0.22</f>
        <v>0</v>
      </c>
      <c r="E21" s="7" t="s">
        <v>11</v>
      </c>
      <c r="F21" s="5" t="s">
        <v>63</v>
      </c>
      <c r="G21" s="5"/>
      <c r="H21" s="3">
        <f>G21*0.22</f>
        <v>0</v>
      </c>
      <c r="I21" s="7" t="s">
        <v>11</v>
      </c>
      <c r="J21" s="5" t="s">
        <v>64</v>
      </c>
      <c r="K21" s="5"/>
      <c r="L21" s="3">
        <f>K21*0.22</f>
        <v>0</v>
      </c>
    </row>
    <row r="22" spans="1:12" x14ac:dyDescent="0.25">
      <c r="A22" s="7" t="s">
        <v>12</v>
      </c>
      <c r="B22" s="5" t="s">
        <v>37</v>
      </c>
      <c r="C22" s="5">
        <f>2*B22/B21</f>
        <v>32.236560714808846</v>
      </c>
      <c r="D22" s="3">
        <f>C22*0.22</f>
        <v>7.0920433572579462</v>
      </c>
      <c r="E22" s="7" t="s">
        <v>12</v>
      </c>
      <c r="F22" s="5" t="s">
        <v>67</v>
      </c>
      <c r="G22" s="5">
        <f>2*F22/F21</f>
        <v>29.870825038708251</v>
      </c>
      <c r="H22" s="3">
        <f>G22*0.22</f>
        <v>6.5715815085158154</v>
      </c>
      <c r="I22" s="7" t="s">
        <v>12</v>
      </c>
      <c r="J22" s="5" t="s">
        <v>70</v>
      </c>
      <c r="K22" s="5">
        <f>2*J22/J21</f>
        <v>33.405704275469425</v>
      </c>
      <c r="L22" s="3">
        <f>K22*0.22</f>
        <v>7.3492549406032737</v>
      </c>
    </row>
    <row r="24" spans="1:12" x14ac:dyDescent="0.25">
      <c r="A24" s="113" t="s">
        <v>97</v>
      </c>
      <c r="B24" s="113" t="s">
        <v>1</v>
      </c>
      <c r="C24" s="113"/>
      <c r="D24" s="113"/>
      <c r="E24" s="113" t="s">
        <v>13</v>
      </c>
      <c r="F24" s="113"/>
      <c r="G24" s="113"/>
    </row>
    <row r="25" spans="1:12" x14ac:dyDescent="0.25">
      <c r="A25" s="114"/>
      <c r="B25" s="116" t="s">
        <v>73</v>
      </c>
      <c r="C25" s="110" t="s">
        <v>76</v>
      </c>
      <c r="D25" s="110"/>
      <c r="E25" s="116" t="s">
        <v>73</v>
      </c>
      <c r="F25" s="110" t="s">
        <v>76</v>
      </c>
      <c r="G25" s="110"/>
    </row>
    <row r="26" spans="1:12" x14ac:dyDescent="0.25">
      <c r="A26" s="115"/>
      <c r="B26" s="117"/>
      <c r="C26" s="11" t="s">
        <v>78</v>
      </c>
      <c r="D26" s="12" t="s">
        <v>79</v>
      </c>
      <c r="E26" s="117"/>
      <c r="F26" s="11" t="s">
        <v>78</v>
      </c>
      <c r="G26" s="12" t="s">
        <v>79</v>
      </c>
    </row>
    <row r="27" spans="1:12" x14ac:dyDescent="0.25">
      <c r="A27" s="108" t="s">
        <v>89</v>
      </c>
      <c r="B27" s="13" t="s">
        <v>95</v>
      </c>
      <c r="C27" s="14" t="s">
        <v>80</v>
      </c>
      <c r="D27" s="15">
        <v>-141.609375</v>
      </c>
      <c r="E27" s="16">
        <v>-14.765197011864654</v>
      </c>
      <c r="F27" s="16">
        <v>-31.276045122760454</v>
      </c>
      <c r="G27" s="16">
        <v>-6.5917775223079875</v>
      </c>
    </row>
    <row r="28" spans="1:12" x14ac:dyDescent="0.25">
      <c r="A28" s="108"/>
      <c r="B28" s="13">
        <v>-67.163359999999997</v>
      </c>
      <c r="C28" s="14" t="s">
        <v>81</v>
      </c>
      <c r="D28" s="15">
        <v>-31.154062499999998</v>
      </c>
      <c r="E28" s="16">
        <v>-3.2483433426102239</v>
      </c>
      <c r="F28" s="16">
        <v>-6.8807299270072999</v>
      </c>
      <c r="G28" s="16">
        <v>-1.4501910549077572</v>
      </c>
    </row>
    <row r="29" spans="1:12" x14ac:dyDescent="0.25">
      <c r="A29" s="109" t="s">
        <v>3</v>
      </c>
      <c r="B29" s="13">
        <v>29.992000000000001</v>
      </c>
      <c r="C29" s="14" t="s">
        <v>82</v>
      </c>
      <c r="D29" s="15">
        <v>145.58437499999999</v>
      </c>
      <c r="E29" s="16">
        <v>0.25574923099458036</v>
      </c>
      <c r="F29" s="16">
        <v>-9.9148418491484183</v>
      </c>
      <c r="G29" s="16">
        <v>5.2900859473367277</v>
      </c>
      <c r="H29" s="4"/>
      <c r="I29" s="7"/>
      <c r="J29" s="16"/>
    </row>
    <row r="30" spans="1:12" x14ac:dyDescent="0.25">
      <c r="A30" s="109"/>
      <c r="B30" s="16">
        <v>6.5982400000000005</v>
      </c>
      <c r="C30" s="14" t="s">
        <v>83</v>
      </c>
      <c r="D30" s="15">
        <v>32.0285625</v>
      </c>
      <c r="E30" s="16">
        <v>5.6264830818807676E-2</v>
      </c>
      <c r="F30" s="16">
        <v>-2.1812652068126521</v>
      </c>
      <c r="G30" s="16">
        <v>1.1638189084140802</v>
      </c>
      <c r="H30" s="6"/>
      <c r="I30" s="8"/>
      <c r="J30" s="16"/>
    </row>
    <row r="31" spans="1:12" x14ac:dyDescent="0.25">
      <c r="A31" s="108" t="s">
        <v>90</v>
      </c>
      <c r="B31" s="13" t="s">
        <v>94</v>
      </c>
      <c r="C31" s="14" t="s">
        <v>84</v>
      </c>
      <c r="D31" s="15">
        <v>-22.396874999999998</v>
      </c>
      <c r="E31" s="16">
        <v>21.34641863190274</v>
      </c>
      <c r="F31" s="16">
        <v>12.825481088254811</v>
      </c>
      <c r="G31" s="16">
        <v>25.563037170854546</v>
      </c>
      <c r="H31" s="5"/>
      <c r="I31" s="7"/>
      <c r="J31" s="16"/>
    </row>
    <row r="32" spans="1:12" x14ac:dyDescent="0.25">
      <c r="A32" s="108"/>
      <c r="B32" s="16">
        <v>-38.653999999999996</v>
      </c>
      <c r="C32" s="14" t="s">
        <v>85</v>
      </c>
      <c r="D32" s="15">
        <v>-4.9273124999999993</v>
      </c>
      <c r="E32" s="16">
        <v>4.6962120990186031</v>
      </c>
      <c r="F32" s="16">
        <v>2.8216058394160584</v>
      </c>
      <c r="G32" s="16">
        <v>5.6238681775880002</v>
      </c>
      <c r="H32" s="5"/>
      <c r="I32" s="7"/>
      <c r="J32" s="16"/>
      <c r="K32" s="16"/>
    </row>
    <row r="33" spans="1:9" x14ac:dyDescent="0.25">
      <c r="A33" s="17" t="s">
        <v>92</v>
      </c>
      <c r="B33" s="16" t="s">
        <v>75</v>
      </c>
      <c r="C33" s="18" t="s">
        <v>75</v>
      </c>
      <c r="D33" s="16" t="s">
        <v>75</v>
      </c>
      <c r="E33" s="16" t="s">
        <v>75</v>
      </c>
      <c r="F33" s="16" t="s">
        <v>75</v>
      </c>
      <c r="G33" s="16" t="s">
        <v>75</v>
      </c>
      <c r="H33" s="5"/>
      <c r="I33" s="7"/>
    </row>
    <row r="34" spans="1:9" x14ac:dyDescent="0.25">
      <c r="A34" s="110" t="s">
        <v>91</v>
      </c>
      <c r="B34" s="19" t="s">
        <v>93</v>
      </c>
      <c r="C34" s="20" t="s">
        <v>86</v>
      </c>
      <c r="D34" s="21">
        <v>956.95625000000007</v>
      </c>
      <c r="E34" s="22">
        <v>32.236560714808846</v>
      </c>
      <c r="F34" s="22">
        <v>29.870825038708251</v>
      </c>
      <c r="G34" s="22">
        <v>33.405704275469425</v>
      </c>
    </row>
    <row r="35" spans="1:9" x14ac:dyDescent="0.25">
      <c r="A35" s="111"/>
      <c r="B35" s="23">
        <v>203.23336</v>
      </c>
      <c r="C35" s="24" t="s">
        <v>87</v>
      </c>
      <c r="D35" s="25">
        <v>210.53037500000002</v>
      </c>
      <c r="E35" s="23">
        <v>7.0920433572579462</v>
      </c>
      <c r="F35" s="23">
        <v>6.5715815085158154</v>
      </c>
      <c r="G35" s="23">
        <v>7.3492549406032737</v>
      </c>
    </row>
    <row r="37" spans="1:9" x14ac:dyDescent="0.25">
      <c r="A37" t="s">
        <v>96</v>
      </c>
    </row>
    <row r="38" spans="1:9" x14ac:dyDescent="0.25">
      <c r="A38" t="s">
        <v>98</v>
      </c>
    </row>
  </sheetData>
  <mergeCells count="18">
    <mergeCell ref="A31:A32"/>
    <mergeCell ref="A34:A35"/>
    <mergeCell ref="D1:F3"/>
    <mergeCell ref="A5:D5"/>
    <mergeCell ref="A15:D15"/>
    <mergeCell ref="E5:H5"/>
    <mergeCell ref="A24:A26"/>
    <mergeCell ref="C25:D25"/>
    <mergeCell ref="B24:D24"/>
    <mergeCell ref="B25:B26"/>
    <mergeCell ref="E24:G24"/>
    <mergeCell ref="E25:E26"/>
    <mergeCell ref="F25:G25"/>
    <mergeCell ref="I5:L5"/>
    <mergeCell ref="E15:H15"/>
    <mergeCell ref="I15:L15"/>
    <mergeCell ref="A27:A28"/>
    <mergeCell ref="A29:A30"/>
  </mergeCells>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29"/>
  <sheetViews>
    <sheetView workbookViewId="0">
      <selection activeCell="D15" sqref="D15"/>
    </sheetView>
  </sheetViews>
  <sheetFormatPr defaultRowHeight="15" x14ac:dyDescent="0.25"/>
  <cols>
    <col min="1" max="1" width="10" bestFit="1" customWidth="1"/>
    <col min="2" max="2" width="12.28515625" bestFit="1" customWidth="1"/>
    <col min="4" max="4" width="134.5703125" customWidth="1"/>
  </cols>
  <sheetData>
    <row r="1" spans="1:4" x14ac:dyDescent="0.25">
      <c r="A1" s="118" t="s">
        <v>1</v>
      </c>
      <c r="B1" s="118"/>
      <c r="C1" s="118"/>
    </row>
    <row r="2" spans="1:4" x14ac:dyDescent="0.25">
      <c r="A2" s="7" t="s">
        <v>14</v>
      </c>
      <c r="B2" s="7" t="s">
        <v>2</v>
      </c>
      <c r="C2" s="7" t="s">
        <v>15</v>
      </c>
      <c r="D2" s="7" t="s">
        <v>19</v>
      </c>
    </row>
    <row r="3" spans="1:4" ht="45" x14ac:dyDescent="0.25">
      <c r="A3" t="s">
        <v>16</v>
      </c>
      <c r="B3" t="s">
        <v>17</v>
      </c>
      <c r="C3" s="3" t="s">
        <v>18</v>
      </c>
      <c r="D3" s="10" t="s">
        <v>20</v>
      </c>
    </row>
    <row r="4" spans="1:4" ht="30" x14ac:dyDescent="0.25">
      <c r="A4" t="s">
        <v>28</v>
      </c>
      <c r="B4" t="s">
        <v>21</v>
      </c>
      <c r="C4" s="3" t="s">
        <v>22</v>
      </c>
      <c r="D4" s="10" t="s">
        <v>23</v>
      </c>
    </row>
    <row r="5" spans="1:4" ht="30" x14ac:dyDescent="0.25">
      <c r="A5" t="s">
        <v>24</v>
      </c>
      <c r="B5" t="s">
        <v>25</v>
      </c>
      <c r="C5" s="3" t="s">
        <v>26</v>
      </c>
      <c r="D5" s="10" t="s">
        <v>27</v>
      </c>
    </row>
    <row r="6" spans="1:4" x14ac:dyDescent="0.25">
      <c r="C6" s="3"/>
      <c r="D6" s="10"/>
    </row>
    <row r="7" spans="1:4" x14ac:dyDescent="0.25">
      <c r="A7" s="118" t="s">
        <v>13</v>
      </c>
      <c r="B7" s="118"/>
      <c r="C7" s="118"/>
      <c r="D7" s="10"/>
    </row>
    <row r="8" spans="1:4" ht="45" x14ac:dyDescent="0.25">
      <c r="A8" t="s">
        <v>16</v>
      </c>
      <c r="B8" s="2" t="s">
        <v>39</v>
      </c>
      <c r="C8" s="3" t="s">
        <v>40</v>
      </c>
      <c r="D8" s="10" t="s">
        <v>20</v>
      </c>
    </row>
    <row r="9" spans="1:4" ht="30" x14ac:dyDescent="0.25">
      <c r="A9" t="s">
        <v>29</v>
      </c>
      <c r="B9" t="s">
        <v>41</v>
      </c>
      <c r="C9" s="3" t="s">
        <v>42</v>
      </c>
      <c r="D9" s="10" t="s">
        <v>30</v>
      </c>
    </row>
    <row r="10" spans="1:4" ht="30" x14ac:dyDescent="0.25">
      <c r="A10" t="s">
        <v>31</v>
      </c>
      <c r="B10" t="s">
        <v>43</v>
      </c>
      <c r="C10" s="3" t="s">
        <v>32</v>
      </c>
      <c r="D10" s="10" t="s">
        <v>33</v>
      </c>
    </row>
    <row r="11" spans="1:4" ht="30" x14ac:dyDescent="0.25">
      <c r="A11" t="s">
        <v>28</v>
      </c>
      <c r="B11" t="s">
        <v>44</v>
      </c>
      <c r="C11" s="3" t="s">
        <v>45</v>
      </c>
      <c r="D11" s="10" t="s">
        <v>46</v>
      </c>
    </row>
    <row r="12" spans="1:4" ht="30" x14ac:dyDescent="0.25">
      <c r="A12" t="s">
        <v>47</v>
      </c>
      <c r="B12" t="s">
        <v>48</v>
      </c>
      <c r="C12" s="3" t="s">
        <v>49</v>
      </c>
      <c r="D12" s="10" t="s">
        <v>50</v>
      </c>
    </row>
    <row r="13" spans="1:4" x14ac:dyDescent="0.25">
      <c r="C13" s="3"/>
      <c r="D13" s="10"/>
    </row>
    <row r="14" spans="1:4" x14ac:dyDescent="0.25">
      <c r="C14" s="3"/>
      <c r="D14" s="10"/>
    </row>
    <row r="15" spans="1:4" x14ac:dyDescent="0.25">
      <c r="C15" s="3"/>
      <c r="D15" s="10"/>
    </row>
    <row r="16" spans="1:4" x14ac:dyDescent="0.25">
      <c r="C16" s="3"/>
      <c r="D16" s="10"/>
    </row>
    <row r="17" spans="3:5" x14ac:dyDescent="0.25">
      <c r="C17" s="3"/>
      <c r="D17" s="10"/>
    </row>
    <row r="18" spans="3:5" x14ac:dyDescent="0.25">
      <c r="C18" s="3"/>
      <c r="D18" s="10"/>
    </row>
    <row r="19" spans="3:5" x14ac:dyDescent="0.25">
      <c r="C19" s="3"/>
      <c r="D19" s="10"/>
    </row>
    <row r="20" spans="3:5" x14ac:dyDescent="0.25">
      <c r="C20" s="3"/>
      <c r="D20" t="s">
        <v>16</v>
      </c>
      <c r="E20" s="2" t="s">
        <v>39</v>
      </c>
    </row>
    <row r="21" spans="3:5" x14ac:dyDescent="0.25">
      <c r="C21" s="3"/>
      <c r="D21" t="s">
        <v>29</v>
      </c>
      <c r="E21" t="s">
        <v>41</v>
      </c>
    </row>
    <row r="22" spans="3:5" x14ac:dyDescent="0.25">
      <c r="C22" s="3"/>
      <c r="D22" t="s">
        <v>31</v>
      </c>
      <c r="E22" t="s">
        <v>43</v>
      </c>
    </row>
    <row r="23" spans="3:5" x14ac:dyDescent="0.25">
      <c r="C23" s="3"/>
      <c r="D23" t="s">
        <v>28</v>
      </c>
      <c r="E23" t="s">
        <v>44</v>
      </c>
    </row>
    <row r="24" spans="3:5" x14ac:dyDescent="0.25">
      <c r="C24" s="3"/>
      <c r="D24" t="s">
        <v>47</v>
      </c>
      <c r="E24" t="s">
        <v>48</v>
      </c>
    </row>
    <row r="25" spans="3:5" x14ac:dyDescent="0.25">
      <c r="C25" s="3"/>
      <c r="D25" s="10"/>
    </row>
    <row r="26" spans="3:5" x14ac:dyDescent="0.25">
      <c r="C26" s="3"/>
      <c r="D26" s="10"/>
    </row>
    <row r="27" spans="3:5" x14ac:dyDescent="0.25">
      <c r="C27" s="3"/>
      <c r="D27" s="10"/>
    </row>
    <row r="28" spans="3:5" x14ac:dyDescent="0.25">
      <c r="C28" s="3"/>
    </row>
    <row r="29" spans="3:5" x14ac:dyDescent="0.25">
      <c r="C29" s="3"/>
    </row>
  </sheetData>
  <mergeCells count="2">
    <mergeCell ref="A1:C1"/>
    <mergeCell ref="A7:C7"/>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4"/>
  <sheetViews>
    <sheetView zoomScale="70" zoomScaleNormal="70" workbookViewId="0">
      <selection activeCell="B30" sqref="B30"/>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9.7109375" customWidth="1"/>
    <col min="15" max="15" width="12.140625" style="86"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7"/>
      <c r="O1" s="7"/>
      <c r="P1" s="119" t="s">
        <v>199</v>
      </c>
      <c r="Q1" s="119"/>
      <c r="R1" s="119"/>
      <c r="U1" s="28"/>
      <c r="V1" s="28"/>
    </row>
    <row r="2" spans="2:22" x14ac:dyDescent="0.25">
      <c r="B2" s="39" t="s">
        <v>109</v>
      </c>
      <c r="N2" s="81"/>
      <c r="O2" s="92" t="s">
        <v>196</v>
      </c>
      <c r="P2" s="92" t="s">
        <v>192</v>
      </c>
      <c r="Q2" s="92" t="s">
        <v>193</v>
      </c>
      <c r="R2" s="92" t="s">
        <v>194</v>
      </c>
      <c r="S2" s="92" t="s">
        <v>195</v>
      </c>
      <c r="U2" s="28"/>
      <c r="V2" s="28"/>
    </row>
    <row r="3" spans="2:22" x14ac:dyDescent="0.25">
      <c r="D3" t="s">
        <v>103</v>
      </c>
      <c r="E3" t="s">
        <v>104</v>
      </c>
      <c r="F3" t="s">
        <v>105</v>
      </c>
      <c r="N3" s="74" t="s">
        <v>9</v>
      </c>
      <c r="O3" s="74">
        <v>-1</v>
      </c>
      <c r="P3" s="74">
        <v>-1</v>
      </c>
      <c r="Q3" s="74">
        <v>-1</v>
      </c>
      <c r="R3" s="74">
        <v>1</v>
      </c>
      <c r="S3" s="74">
        <v>1</v>
      </c>
      <c r="U3" s="28"/>
      <c r="V3" s="28"/>
    </row>
    <row r="4" spans="2:22" x14ac:dyDescent="0.25">
      <c r="B4" t="s">
        <v>99</v>
      </c>
      <c r="C4" t="s">
        <v>100</v>
      </c>
      <c r="D4" t="s">
        <v>101</v>
      </c>
      <c r="E4" t="s">
        <v>101</v>
      </c>
      <c r="F4" t="s">
        <v>101</v>
      </c>
      <c r="N4" s="28" t="s">
        <v>3</v>
      </c>
      <c r="O4" s="28">
        <v>1</v>
      </c>
      <c r="P4" s="28">
        <v>1</v>
      </c>
      <c r="Q4" s="28">
        <v>1</v>
      </c>
      <c r="R4" s="28">
        <v>-1</v>
      </c>
      <c r="S4" s="28">
        <v>-1</v>
      </c>
    </row>
    <row r="5" spans="2:22" x14ac:dyDescent="0.25">
      <c r="B5" s="41">
        <v>-0.76322000000000001</v>
      </c>
      <c r="C5" t="s">
        <v>9</v>
      </c>
      <c r="D5">
        <v>-1</v>
      </c>
      <c r="E5">
        <v>1</v>
      </c>
      <c r="F5">
        <v>0</v>
      </c>
      <c r="I5" s="35" t="s">
        <v>103</v>
      </c>
      <c r="J5" s="35"/>
      <c r="K5" s="35" t="s">
        <v>104</v>
      </c>
      <c r="N5" s="28" t="s">
        <v>38</v>
      </c>
      <c r="O5" s="28">
        <v>-1</v>
      </c>
      <c r="P5" s="28">
        <v>-1</v>
      </c>
      <c r="Q5" s="28">
        <v>1</v>
      </c>
      <c r="R5" s="28">
        <v>1</v>
      </c>
      <c r="S5" s="28">
        <v>1</v>
      </c>
    </row>
    <row r="6" spans="2:22" x14ac:dyDescent="0.25">
      <c r="B6" s="43" t="s">
        <v>5</v>
      </c>
      <c r="C6" s="29" t="s">
        <v>3</v>
      </c>
      <c r="D6" s="29">
        <v>0</v>
      </c>
      <c r="E6" s="29">
        <v>0</v>
      </c>
      <c r="F6" s="29"/>
      <c r="I6" s="35">
        <f>B5*D5</f>
        <v>0.76322000000000001</v>
      </c>
      <c r="J6" s="35"/>
      <c r="K6" s="35">
        <f>B5*E5</f>
        <v>-0.76322000000000001</v>
      </c>
      <c r="N6" s="74" t="s">
        <v>12</v>
      </c>
      <c r="O6" s="74">
        <v>0</v>
      </c>
      <c r="P6" s="74">
        <v>0</v>
      </c>
      <c r="Q6" s="74">
        <v>0</v>
      </c>
      <c r="R6" s="74">
        <v>0</v>
      </c>
      <c r="S6" s="74">
        <v>0</v>
      </c>
    </row>
    <row r="7" spans="2:22" x14ac:dyDescent="0.25">
      <c r="B7" s="42" t="s">
        <v>6</v>
      </c>
      <c r="C7" s="30" t="s">
        <v>38</v>
      </c>
      <c r="D7" s="30">
        <v>-1</v>
      </c>
      <c r="E7" s="30">
        <v>1</v>
      </c>
      <c r="F7" s="30">
        <v>0</v>
      </c>
      <c r="I7" s="35">
        <f>B7*D7</f>
        <v>0.43924999999999997</v>
      </c>
      <c r="J7" s="35"/>
      <c r="K7" s="35">
        <f>B7*E7</f>
        <v>-0.43924999999999997</v>
      </c>
      <c r="N7" s="44" t="s">
        <v>11</v>
      </c>
      <c r="O7" s="44">
        <v>150</v>
      </c>
      <c r="P7" s="44">
        <v>300</v>
      </c>
      <c r="Q7" s="44">
        <v>600</v>
      </c>
      <c r="R7" s="44">
        <v>900</v>
      </c>
      <c r="S7" s="44">
        <v>1200</v>
      </c>
    </row>
    <row r="8" spans="2:22" x14ac:dyDescent="0.25">
      <c r="B8" s="41" t="s">
        <v>8</v>
      </c>
      <c r="C8" t="s">
        <v>12</v>
      </c>
      <c r="D8">
        <v>0</v>
      </c>
      <c r="E8">
        <v>0</v>
      </c>
      <c r="F8">
        <v>1</v>
      </c>
      <c r="I8" s="35">
        <f>B9*D9</f>
        <v>0.5</v>
      </c>
      <c r="J8" s="35"/>
      <c r="K8" s="35">
        <f>B9*E9</f>
        <v>0.75</v>
      </c>
    </row>
    <row r="9" spans="2:22" x14ac:dyDescent="0.25">
      <c r="B9" s="41" t="s">
        <v>7</v>
      </c>
      <c r="C9" t="s">
        <v>11</v>
      </c>
      <c r="D9">
        <v>100</v>
      </c>
      <c r="E9">
        <v>150</v>
      </c>
      <c r="F9">
        <v>0</v>
      </c>
      <c r="I9" s="36">
        <f>I6+I7+I8</f>
        <v>1.7024699999999999</v>
      </c>
      <c r="J9" s="36"/>
      <c r="K9" s="36">
        <f>K6-K7+K8</f>
        <v>0.42602999999999996</v>
      </c>
    </row>
    <row r="12" spans="2:22" x14ac:dyDescent="0.25">
      <c r="B12" s="31" t="s">
        <v>102</v>
      </c>
      <c r="C12" s="31" t="s">
        <v>103</v>
      </c>
      <c r="D12" s="31" t="s">
        <v>104</v>
      </c>
      <c r="E12" s="31" t="s">
        <v>135</v>
      </c>
    </row>
    <row r="13" spans="2:22" x14ac:dyDescent="0.25">
      <c r="B13" s="32"/>
      <c r="C13" s="32">
        <f>I9</f>
        <v>1.7024699999999999</v>
      </c>
      <c r="D13" s="32">
        <f>K9</f>
        <v>0.42602999999999996</v>
      </c>
      <c r="E13" s="40" t="s">
        <v>8</v>
      </c>
    </row>
    <row r="15" spans="2:22" x14ac:dyDescent="0.25">
      <c r="B15" s="33" t="s">
        <v>106</v>
      </c>
      <c r="C15" s="34">
        <f>EXP(C13)</f>
        <v>5.4874847535441029</v>
      </c>
      <c r="D15" s="34">
        <f>EXP(D13)</f>
        <v>1.5311667094455126</v>
      </c>
      <c r="E15" s="34">
        <f>EXP(E13)</f>
        <v>10.069086624649431</v>
      </c>
    </row>
    <row r="16" spans="2:22" x14ac:dyDescent="0.25">
      <c r="B16" s="34"/>
      <c r="C16" s="34">
        <f>EXP(D13)+EXP(C13)+EXP(E13)</f>
        <v>17.087738087639046</v>
      </c>
      <c r="D16" s="34">
        <f>C16</f>
        <v>17.087738087639046</v>
      </c>
      <c r="E16" s="34">
        <f>D16</f>
        <v>17.087738087639046</v>
      </c>
    </row>
    <row r="17" spans="1:37" x14ac:dyDescent="0.25">
      <c r="B17" s="34" t="s">
        <v>107</v>
      </c>
      <c r="C17" s="37">
        <f>C15/C16</f>
        <v>0.32113581829262983</v>
      </c>
      <c r="D17" s="37">
        <f>D15/D16</f>
        <v>8.9606166807596976E-2</v>
      </c>
      <c r="E17" s="37">
        <f>E15/E16</f>
        <v>0.58925801489977325</v>
      </c>
      <c r="G17">
        <f>SUM(C17:E17)</f>
        <v>1</v>
      </c>
      <c r="H17" s="7" t="s">
        <v>108</v>
      </c>
    </row>
    <row r="19" spans="1:37" x14ac:dyDescent="0.25">
      <c r="A19" s="44"/>
      <c r="B19" s="44"/>
      <c r="C19" s="45"/>
      <c r="D19" s="45"/>
      <c r="E19" s="45"/>
      <c r="F19" s="44"/>
      <c r="G19" s="44"/>
      <c r="H19" s="44"/>
      <c r="I19" s="44"/>
      <c r="J19" s="44"/>
      <c r="K19" s="44"/>
      <c r="L19" s="44"/>
      <c r="M19" s="44"/>
    </row>
    <row r="20" spans="1:37" x14ac:dyDescent="0.25">
      <c r="N20" t="s">
        <v>132</v>
      </c>
      <c r="AG20" s="28"/>
      <c r="AH20" s="28"/>
      <c r="AI20" s="28"/>
      <c r="AJ20" s="28"/>
      <c r="AK20" s="28"/>
    </row>
    <row r="21" spans="1:37" x14ac:dyDescent="0.25">
      <c r="AB21" s="30"/>
      <c r="AC21" s="86" t="s">
        <v>129</v>
      </c>
      <c r="AD21" s="86"/>
      <c r="AE21" s="86"/>
      <c r="AF21" s="86"/>
      <c r="AG21" s="28"/>
      <c r="AH21" s="28"/>
      <c r="AI21" s="28"/>
      <c r="AJ21" s="28"/>
      <c r="AK21" s="28"/>
    </row>
    <row r="22" spans="1:37" x14ac:dyDescent="0.25">
      <c r="B22" s="27" t="s">
        <v>110</v>
      </c>
      <c r="M22" s="30"/>
      <c r="N22" t="s">
        <v>211</v>
      </c>
      <c r="S22" s="30"/>
      <c r="T22" s="30"/>
      <c r="U22" s="30"/>
      <c r="V22" s="30"/>
      <c r="AB22" s="30"/>
      <c r="AC22" s="86">
        <v>-1</v>
      </c>
      <c r="AD22" s="86">
        <v>-1</v>
      </c>
      <c r="AE22" s="86">
        <v>-1</v>
      </c>
      <c r="AF22" s="86">
        <v>-1</v>
      </c>
      <c r="AG22" s="28"/>
      <c r="AH22" s="28"/>
      <c r="AI22" s="28"/>
      <c r="AJ22" s="28"/>
      <c r="AK22" s="28"/>
    </row>
    <row r="23" spans="1:37" x14ac:dyDescent="0.25">
      <c r="D23" t="s">
        <v>103</v>
      </c>
      <c r="E23" t="s">
        <v>104</v>
      </c>
      <c r="F23" t="s">
        <v>105</v>
      </c>
      <c r="M23" s="30"/>
      <c r="N23">
        <v>-1</v>
      </c>
      <c r="O23">
        <v>-1</v>
      </c>
      <c r="P23">
        <v>-1</v>
      </c>
      <c r="S23" s="30"/>
      <c r="T23" s="30"/>
      <c r="U23" s="30"/>
      <c r="V23" s="30"/>
      <c r="X23" s="30"/>
      <c r="Y23" s="30"/>
      <c r="Z23" s="30"/>
      <c r="AA23" s="30"/>
      <c r="AB23" s="30"/>
      <c r="AC23" s="30">
        <v>1</v>
      </c>
      <c r="AD23" s="30">
        <v>1</v>
      </c>
      <c r="AE23" s="30">
        <v>1</v>
      </c>
      <c r="AF23" s="30">
        <v>1</v>
      </c>
      <c r="AG23" s="28"/>
      <c r="AH23" s="28"/>
      <c r="AI23" s="28"/>
      <c r="AJ23" s="28"/>
      <c r="AK23" s="28"/>
    </row>
    <row r="24" spans="1:37" x14ac:dyDescent="0.25">
      <c r="B24" t="s">
        <v>99</v>
      </c>
      <c r="C24" t="s">
        <v>100</v>
      </c>
      <c r="D24" t="s">
        <v>101</v>
      </c>
      <c r="E24" t="s">
        <v>101</v>
      </c>
      <c r="F24" t="s">
        <v>101</v>
      </c>
      <c r="M24" s="30"/>
      <c r="N24" s="30">
        <v>1</v>
      </c>
      <c r="O24" s="30">
        <v>1</v>
      </c>
      <c r="P24" s="30">
        <v>1</v>
      </c>
      <c r="Q24" s="30"/>
      <c r="S24" s="30"/>
      <c r="T24" s="30"/>
      <c r="U24" s="30"/>
      <c r="V24" s="30"/>
      <c r="W24" s="30"/>
      <c r="X24" s="30"/>
      <c r="Y24" s="30"/>
      <c r="Z24" s="30"/>
      <c r="AA24" s="30"/>
      <c r="AB24" s="30"/>
      <c r="AC24" s="30">
        <v>-1</v>
      </c>
      <c r="AD24" s="30">
        <v>-1</v>
      </c>
      <c r="AE24" s="30">
        <v>-1</v>
      </c>
      <c r="AF24" s="30">
        <v>-1</v>
      </c>
      <c r="AG24" s="28"/>
      <c r="AH24" s="28"/>
      <c r="AI24" s="28"/>
      <c r="AJ24" s="28"/>
      <c r="AK24" s="28"/>
    </row>
    <row r="25" spans="1:37" x14ac:dyDescent="0.25">
      <c r="B25" s="41">
        <v>-0.76322000000000001</v>
      </c>
      <c r="C25" t="s">
        <v>9</v>
      </c>
      <c r="D25">
        <v>-1</v>
      </c>
      <c r="E25">
        <v>1</v>
      </c>
      <c r="F25">
        <v>0</v>
      </c>
      <c r="I25" s="35" t="s">
        <v>103</v>
      </c>
      <c r="J25" s="35"/>
      <c r="K25" s="35" t="s">
        <v>104</v>
      </c>
      <c r="M25" s="30"/>
      <c r="N25" s="30">
        <v>-1</v>
      </c>
      <c r="O25" s="30">
        <v>-1</v>
      </c>
      <c r="P25" s="30">
        <v>-1</v>
      </c>
      <c r="Q25" s="30"/>
      <c r="S25" s="30"/>
      <c r="T25" s="30"/>
      <c r="U25" s="30"/>
      <c r="V25" s="30"/>
      <c r="W25" s="30"/>
      <c r="X25" s="30"/>
      <c r="Y25" s="30"/>
      <c r="Z25" s="30"/>
      <c r="AA25" s="30"/>
      <c r="AB25" s="30"/>
      <c r="AC25" s="86">
        <v>0</v>
      </c>
      <c r="AD25" s="86">
        <v>0</v>
      </c>
      <c r="AE25" s="86">
        <v>0</v>
      </c>
      <c r="AF25" s="86">
        <v>0</v>
      </c>
      <c r="AG25" s="28"/>
      <c r="AH25" s="28"/>
      <c r="AI25" s="28"/>
      <c r="AJ25" s="28"/>
      <c r="AK25" s="28"/>
    </row>
    <row r="26" spans="1:37" x14ac:dyDescent="0.25">
      <c r="B26" s="42" t="s">
        <v>5</v>
      </c>
      <c r="C26" s="30" t="s">
        <v>3</v>
      </c>
      <c r="D26" s="30">
        <v>1</v>
      </c>
      <c r="E26" s="30">
        <v>-1</v>
      </c>
      <c r="F26" s="30"/>
      <c r="I26" s="35">
        <f>B25*D25</f>
        <v>0.76322000000000001</v>
      </c>
      <c r="J26" s="35"/>
      <c r="K26" s="35">
        <f>B25*E25</f>
        <v>-0.76322000000000001</v>
      </c>
      <c r="M26" s="30"/>
      <c r="N26">
        <v>0</v>
      </c>
      <c r="O26">
        <v>0</v>
      </c>
      <c r="P26">
        <v>0</v>
      </c>
      <c r="S26" s="30"/>
      <c r="T26" s="30"/>
      <c r="U26" s="30"/>
      <c r="V26" s="30"/>
      <c r="X26" s="30"/>
      <c r="Y26" s="30"/>
      <c r="Z26" s="30"/>
      <c r="AA26" s="30"/>
      <c r="AB26" s="30"/>
      <c r="AC26" s="86">
        <v>90</v>
      </c>
      <c r="AD26" s="86">
        <v>270</v>
      </c>
      <c r="AE26" s="86">
        <v>530</v>
      </c>
      <c r="AF26" s="86">
        <v>890</v>
      </c>
      <c r="AG26" s="28"/>
      <c r="AH26" s="28"/>
      <c r="AI26" s="28"/>
      <c r="AJ26" s="28"/>
      <c r="AK26" s="28"/>
    </row>
    <row r="27" spans="1:37" x14ac:dyDescent="0.25">
      <c r="B27" s="42" t="s">
        <v>6</v>
      </c>
      <c r="C27" s="30" t="s">
        <v>38</v>
      </c>
      <c r="D27" s="30">
        <v>-1</v>
      </c>
      <c r="E27" s="30">
        <v>1</v>
      </c>
      <c r="F27" s="30">
        <v>0</v>
      </c>
      <c r="I27" s="35">
        <f>B26*D26</f>
        <v>7.4980000000000005E-2</v>
      </c>
      <c r="J27" s="35"/>
      <c r="K27" s="35">
        <f>B26*E26</f>
        <v>-7.4980000000000005E-2</v>
      </c>
      <c r="M27" s="30"/>
      <c r="N27">
        <v>530</v>
      </c>
      <c r="O27">
        <v>270</v>
      </c>
      <c r="P27">
        <v>90</v>
      </c>
      <c r="S27" s="30"/>
      <c r="T27" s="30"/>
      <c r="U27" s="30"/>
      <c r="V27" s="30"/>
      <c r="X27" s="30"/>
      <c r="Y27" s="30"/>
      <c r="Z27" s="30"/>
      <c r="AA27" s="30"/>
      <c r="AB27" s="30" t="s">
        <v>103</v>
      </c>
      <c r="AC27" s="94">
        <v>0.14220854544710052</v>
      </c>
      <c r="AD27" s="34">
        <v>0.28965372597684691</v>
      </c>
      <c r="AE27" s="34">
        <v>0.59939228456993188</v>
      </c>
      <c r="AF27" s="34">
        <v>0.90051263999113051</v>
      </c>
      <c r="AG27" s="28"/>
      <c r="AH27" s="97"/>
      <c r="AI27" s="97"/>
      <c r="AJ27" s="97"/>
      <c r="AK27" s="28"/>
    </row>
    <row r="28" spans="1:37" x14ac:dyDescent="0.25">
      <c r="B28" s="41" t="s">
        <v>8</v>
      </c>
      <c r="C28" t="s">
        <v>12</v>
      </c>
      <c r="D28">
        <v>0</v>
      </c>
      <c r="E28">
        <v>0</v>
      </c>
      <c r="F28">
        <v>1</v>
      </c>
      <c r="I28" s="35">
        <f>B27*D27</f>
        <v>0.43924999999999997</v>
      </c>
      <c r="J28" s="35"/>
      <c r="K28" s="35">
        <f>B27*E27</f>
        <v>-0.43924999999999997</v>
      </c>
      <c r="M28" s="30" t="s">
        <v>103</v>
      </c>
      <c r="N28" s="94">
        <v>0.59939228456993188</v>
      </c>
      <c r="O28" s="95">
        <v>0.49683967786898364</v>
      </c>
      <c r="P28" s="95">
        <v>0.33548479277171112</v>
      </c>
      <c r="Q28" s="34"/>
      <c r="S28" s="30"/>
      <c r="T28" s="28"/>
      <c r="U28" s="30"/>
      <c r="V28" s="30"/>
      <c r="W28" s="30"/>
      <c r="X28" s="30"/>
      <c r="Y28" s="30"/>
      <c r="Z28" s="30"/>
      <c r="AA28" s="30"/>
      <c r="AB28" s="86"/>
      <c r="AC28" s="86"/>
      <c r="AD28" s="86"/>
      <c r="AE28" s="86"/>
      <c r="AF28" s="86"/>
      <c r="AG28" s="28"/>
      <c r="AH28" s="28"/>
      <c r="AI28" s="28"/>
      <c r="AJ28" s="28"/>
      <c r="AK28" s="28"/>
    </row>
    <row r="29" spans="1:37" x14ac:dyDescent="0.25">
      <c r="B29" s="41" t="s">
        <v>7</v>
      </c>
      <c r="C29" t="s">
        <v>11</v>
      </c>
      <c r="D29">
        <v>890</v>
      </c>
      <c r="E29">
        <v>890</v>
      </c>
      <c r="F29">
        <v>0</v>
      </c>
      <c r="I29" s="35">
        <f>B29*D29</f>
        <v>4.45</v>
      </c>
      <c r="J29" s="35"/>
      <c r="K29" s="35">
        <f>B29*E29</f>
        <v>4.45</v>
      </c>
      <c r="O29"/>
      <c r="S29" s="30"/>
      <c r="T29" s="30"/>
      <c r="U29" s="30"/>
      <c r="V29" s="30"/>
      <c r="W29" s="30"/>
      <c r="X29" s="30"/>
      <c r="Y29" s="30"/>
      <c r="Z29" s="30"/>
      <c r="AA29" s="30"/>
      <c r="AB29" s="7"/>
      <c r="AC29" s="86"/>
      <c r="AD29" s="86"/>
      <c r="AE29" s="86"/>
      <c r="AF29" s="86"/>
      <c r="AG29" s="98"/>
      <c r="AH29" s="28"/>
      <c r="AI29" s="28"/>
      <c r="AJ29" s="28"/>
      <c r="AK29" s="28"/>
    </row>
    <row r="30" spans="1:37" x14ac:dyDescent="0.25">
      <c r="I30" s="36">
        <f>I26+I27+I28+I29</f>
        <v>5.7274500000000002</v>
      </c>
      <c r="J30" s="36"/>
      <c r="K30" s="36">
        <f>K26+K27+K28+K29</f>
        <v>3.1725500000000002</v>
      </c>
      <c r="M30" s="7"/>
      <c r="O30"/>
      <c r="S30" s="8"/>
      <c r="T30" s="30"/>
      <c r="U30" s="30"/>
      <c r="V30" s="30"/>
      <c r="X30" s="30"/>
      <c r="Y30" s="30"/>
      <c r="Z30" s="30"/>
      <c r="AA30" s="30"/>
      <c r="AB30" s="86"/>
      <c r="AC30" s="86"/>
      <c r="AD30" s="86"/>
      <c r="AE30" s="86"/>
      <c r="AF30" s="86"/>
      <c r="AG30" s="28"/>
      <c r="AH30" s="28"/>
      <c r="AI30" s="28"/>
      <c r="AJ30" s="28"/>
      <c r="AK30" s="28"/>
    </row>
    <row r="31" spans="1:37" x14ac:dyDescent="0.25">
      <c r="O31"/>
      <c r="S31" s="30"/>
      <c r="T31" s="30"/>
      <c r="U31" s="30"/>
      <c r="V31" s="30"/>
      <c r="W31" s="30"/>
      <c r="X31" s="30"/>
      <c r="Y31" s="30"/>
      <c r="Z31" s="30"/>
      <c r="AA31" s="30"/>
      <c r="AB31" s="86"/>
      <c r="AC31" s="86" t="s">
        <v>130</v>
      </c>
      <c r="AD31" s="86"/>
      <c r="AE31" s="86"/>
      <c r="AF31" s="86"/>
      <c r="AG31" s="28"/>
      <c r="AH31" s="28"/>
      <c r="AI31" s="28"/>
      <c r="AJ31" s="28"/>
      <c r="AK31" s="28"/>
    </row>
    <row r="32" spans="1:37" x14ac:dyDescent="0.25">
      <c r="B32" s="31" t="s">
        <v>102</v>
      </c>
      <c r="C32" s="31" t="s">
        <v>103</v>
      </c>
      <c r="D32" s="31" t="s">
        <v>104</v>
      </c>
      <c r="E32" s="31" t="s">
        <v>135</v>
      </c>
      <c r="N32" t="s">
        <v>212</v>
      </c>
      <c r="O32"/>
      <c r="S32" s="30"/>
      <c r="T32" s="30"/>
      <c r="U32" s="30"/>
      <c r="V32" s="30"/>
      <c r="W32" s="30"/>
      <c r="X32" s="30"/>
      <c r="Y32" s="30"/>
      <c r="Z32" s="30"/>
      <c r="AA32" s="30"/>
      <c r="AB32" s="86"/>
      <c r="AC32" s="86">
        <v>1</v>
      </c>
      <c r="AD32" s="86">
        <v>1</v>
      </c>
      <c r="AE32" s="86">
        <v>1</v>
      </c>
      <c r="AF32" s="86">
        <v>1</v>
      </c>
      <c r="AG32" s="28"/>
      <c r="AH32" s="28"/>
      <c r="AI32" s="28"/>
      <c r="AJ32" s="28"/>
      <c r="AK32" s="28"/>
    </row>
    <row r="33" spans="1:37" x14ac:dyDescent="0.25">
      <c r="B33" s="32"/>
      <c r="C33" s="32">
        <f>I30</f>
        <v>5.7274500000000002</v>
      </c>
      <c r="D33" s="32">
        <f>K30</f>
        <v>3.1725500000000002</v>
      </c>
      <c r="E33" s="40" t="s">
        <v>8</v>
      </c>
      <c r="N33">
        <v>1</v>
      </c>
      <c r="O33">
        <v>1</v>
      </c>
      <c r="P33">
        <v>1</v>
      </c>
      <c r="S33" s="30"/>
      <c r="T33" s="30"/>
      <c r="U33" s="30"/>
      <c r="V33" s="30"/>
      <c r="W33" s="30"/>
      <c r="X33" s="30"/>
      <c r="Y33" s="30"/>
      <c r="Z33" s="30"/>
      <c r="AA33" s="30"/>
      <c r="AB33" s="86"/>
      <c r="AC33" s="30">
        <v>-1</v>
      </c>
      <c r="AD33" s="30">
        <v>-1</v>
      </c>
      <c r="AE33" s="30">
        <v>-1</v>
      </c>
      <c r="AF33" s="30">
        <v>-1</v>
      </c>
      <c r="AG33" s="28"/>
      <c r="AH33" s="28"/>
      <c r="AI33" s="28"/>
      <c r="AJ33" s="28"/>
      <c r="AK33" s="28"/>
    </row>
    <row r="34" spans="1:37" x14ac:dyDescent="0.25">
      <c r="N34" s="30">
        <v>-1</v>
      </c>
      <c r="O34" s="30">
        <v>-1</v>
      </c>
      <c r="P34" s="30">
        <v>-1</v>
      </c>
      <c r="Q34" s="30"/>
      <c r="S34" s="30"/>
      <c r="T34" s="30"/>
      <c r="U34" s="30"/>
      <c r="V34" s="30"/>
      <c r="W34" s="30"/>
      <c r="X34" s="30"/>
      <c r="Y34" s="30"/>
      <c r="Z34" s="30"/>
      <c r="AA34" s="30"/>
      <c r="AB34" s="86"/>
      <c r="AC34" s="30">
        <v>1</v>
      </c>
      <c r="AD34" s="30">
        <v>1</v>
      </c>
      <c r="AE34" s="30">
        <v>1</v>
      </c>
      <c r="AF34" s="30">
        <v>1</v>
      </c>
      <c r="AG34" s="28"/>
      <c r="AH34" s="28"/>
      <c r="AI34" s="28"/>
      <c r="AJ34" s="28"/>
      <c r="AK34" s="28"/>
    </row>
    <row r="35" spans="1:37" x14ac:dyDescent="0.25">
      <c r="B35" s="33" t="s">
        <v>106</v>
      </c>
      <c r="C35" s="34">
        <f>EXP(C33)</f>
        <v>307.18494717758233</v>
      </c>
      <c r="D35" s="34">
        <f>EXP(D33)</f>
        <v>23.868270911456516</v>
      </c>
      <c r="E35" s="34">
        <f>EXP(E33)</f>
        <v>10.069086624649431</v>
      </c>
      <c r="N35" s="30">
        <v>1</v>
      </c>
      <c r="O35" s="30">
        <v>1</v>
      </c>
      <c r="P35" s="30">
        <v>1</v>
      </c>
      <c r="Q35" s="30"/>
      <c r="S35" s="30"/>
      <c r="T35" s="30"/>
      <c r="U35" s="30"/>
      <c r="V35" s="30"/>
      <c r="W35" s="30"/>
      <c r="X35" s="30"/>
      <c r="Y35" s="30"/>
      <c r="Z35" s="30"/>
      <c r="AA35" s="30"/>
      <c r="AB35" s="86"/>
      <c r="AC35" s="86">
        <v>0</v>
      </c>
      <c r="AD35" s="86">
        <v>0</v>
      </c>
      <c r="AE35" s="86">
        <v>0</v>
      </c>
      <c r="AF35" s="86">
        <v>0</v>
      </c>
      <c r="AG35" s="28"/>
      <c r="AH35" s="28"/>
      <c r="AI35" s="28"/>
      <c r="AJ35" s="28"/>
      <c r="AK35" s="28"/>
    </row>
    <row r="36" spans="1:37" x14ac:dyDescent="0.25">
      <c r="B36" s="34"/>
      <c r="C36" s="34">
        <f>EXP(D33)+EXP(C33)+EXP(E33)</f>
        <v>341.12230471368832</v>
      </c>
      <c r="D36" s="34">
        <f>C36</f>
        <v>341.12230471368832</v>
      </c>
      <c r="E36" s="34">
        <f>D36</f>
        <v>341.12230471368832</v>
      </c>
      <c r="N36">
        <v>0</v>
      </c>
      <c r="O36">
        <v>0</v>
      </c>
      <c r="P36">
        <v>0</v>
      </c>
      <c r="S36" s="30"/>
      <c r="T36" s="30"/>
      <c r="U36" s="30"/>
      <c r="V36" s="30"/>
      <c r="W36" s="30"/>
      <c r="X36" s="30"/>
      <c r="Y36" s="30"/>
      <c r="Z36" s="30"/>
      <c r="AA36" s="30"/>
      <c r="AB36" s="86"/>
      <c r="AC36" s="86">
        <v>890</v>
      </c>
      <c r="AD36" s="86">
        <v>890</v>
      </c>
      <c r="AE36" s="86">
        <v>890</v>
      </c>
      <c r="AF36" s="86">
        <v>890</v>
      </c>
      <c r="AG36" s="28"/>
      <c r="AH36" s="28"/>
      <c r="AI36" s="28"/>
      <c r="AJ36" s="28"/>
      <c r="AK36" s="28"/>
    </row>
    <row r="37" spans="1:37" x14ac:dyDescent="0.25">
      <c r="B37" s="34" t="s">
        <v>107</v>
      </c>
      <c r="C37" s="37">
        <f>C35/C36</f>
        <v>0.90051263999113051</v>
      </c>
      <c r="D37" s="37">
        <f>D35/D36</f>
        <v>6.9969833639256448E-2</v>
      </c>
      <c r="E37" s="37">
        <f>E35/E36</f>
        <v>2.9517526369612926E-2</v>
      </c>
      <c r="G37">
        <f>SUM(C37:E37)</f>
        <v>0.99999999999999989</v>
      </c>
      <c r="H37" s="7" t="s">
        <v>108</v>
      </c>
      <c r="N37">
        <v>890</v>
      </c>
      <c r="O37">
        <v>530</v>
      </c>
      <c r="P37">
        <v>270</v>
      </c>
      <c r="S37" s="30"/>
      <c r="T37" s="30"/>
      <c r="U37" s="30"/>
      <c r="V37" s="30"/>
      <c r="W37" s="30"/>
      <c r="X37" s="30"/>
      <c r="Y37" s="30"/>
      <c r="Z37" s="30"/>
      <c r="AA37" s="30"/>
      <c r="AB37" s="86" t="s">
        <v>104</v>
      </c>
      <c r="AC37" s="34">
        <v>0.60328794901072247</v>
      </c>
      <c r="AD37" s="34">
        <v>0.49958920022839742</v>
      </c>
      <c r="AE37" s="34">
        <v>0.28174890961771948</v>
      </c>
      <c r="AF37" s="34">
        <v>6.9969833639256448E-2</v>
      </c>
      <c r="AG37" s="28"/>
      <c r="AH37" s="97"/>
      <c r="AI37" s="97"/>
      <c r="AJ37" s="97"/>
      <c r="AK37" s="28"/>
    </row>
    <row r="38" spans="1:37" x14ac:dyDescent="0.25">
      <c r="M38" t="s">
        <v>104</v>
      </c>
      <c r="N38" s="95">
        <v>0.28174890961771948</v>
      </c>
      <c r="O38" s="95">
        <v>0.14165115700753333</v>
      </c>
      <c r="P38" s="95">
        <v>6.4114889877092046E-2</v>
      </c>
      <c r="Q38" s="34"/>
      <c r="S38" s="30"/>
      <c r="T38" s="30"/>
      <c r="U38" s="30"/>
      <c r="V38" s="30"/>
      <c r="W38" s="30"/>
      <c r="X38" s="30"/>
      <c r="Y38" s="30"/>
      <c r="Z38" s="30"/>
      <c r="AA38" s="30"/>
      <c r="AB38" s="44" t="s">
        <v>135</v>
      </c>
      <c r="AC38" s="96">
        <v>0.25450350554217693</v>
      </c>
      <c r="AD38" s="86">
        <v>0.21075707379475575</v>
      </c>
      <c r="AE38" s="86">
        <v>0.11885880581234869</v>
      </c>
      <c r="AF38" s="86">
        <v>2.9517526369612926E-2</v>
      </c>
      <c r="AG38" s="28"/>
      <c r="AH38" s="97"/>
      <c r="AI38" s="97"/>
      <c r="AJ38" s="97"/>
      <c r="AK38" s="28"/>
    </row>
    <row r="39" spans="1:37" x14ac:dyDescent="0.25">
      <c r="A39" s="44"/>
      <c r="B39" s="44"/>
      <c r="C39" s="45"/>
      <c r="D39" s="45"/>
      <c r="E39" s="45"/>
      <c r="F39" s="44"/>
      <c r="G39" s="44"/>
      <c r="H39" s="44"/>
      <c r="I39" s="44"/>
      <c r="J39" s="44"/>
      <c r="K39" s="44"/>
      <c r="L39" s="44"/>
      <c r="M39" s="44" t="s">
        <v>135</v>
      </c>
      <c r="N39" s="96">
        <f>1-(N28+N38)</f>
        <v>0.11885880581234864</v>
      </c>
      <c r="O39" s="96">
        <f>1-(O28+O38)</f>
        <v>0.36150916512348297</v>
      </c>
      <c r="P39" s="96">
        <f>1-(P28+P38)</f>
        <v>0.60040031735119681</v>
      </c>
      <c r="S39" s="30"/>
      <c r="T39" s="30"/>
      <c r="U39" s="30"/>
      <c r="V39" s="30"/>
      <c r="AB39" s="86"/>
      <c r="AC39" s="86" t="s">
        <v>192</v>
      </c>
      <c r="AD39" s="86" t="s">
        <v>193</v>
      </c>
      <c r="AE39" s="86" t="s">
        <v>204</v>
      </c>
      <c r="AF39" s="86"/>
      <c r="AG39" s="28"/>
      <c r="AH39" s="28"/>
      <c r="AI39" s="28"/>
      <c r="AJ39" s="28"/>
      <c r="AK39" s="28"/>
    </row>
    <row r="40" spans="1:37" x14ac:dyDescent="0.25">
      <c r="N40" t="s">
        <v>200</v>
      </c>
      <c r="O40" t="s">
        <v>201</v>
      </c>
      <c r="P40" t="s">
        <v>202</v>
      </c>
    </row>
    <row r="41" spans="1:37" x14ac:dyDescent="0.25">
      <c r="O41"/>
      <c r="U41" s="86"/>
    </row>
    <row r="42" spans="1:37" x14ac:dyDescent="0.25">
      <c r="B42" s="27" t="s">
        <v>111</v>
      </c>
      <c r="O42"/>
    </row>
    <row r="43" spans="1:37" x14ac:dyDescent="0.25">
      <c r="D43" t="s">
        <v>103</v>
      </c>
      <c r="E43" t="s">
        <v>104</v>
      </c>
      <c r="K43" s="30"/>
      <c r="L43" s="30"/>
      <c r="M43" t="s">
        <v>206</v>
      </c>
      <c r="O43"/>
    </row>
    <row r="44" spans="1:37" x14ac:dyDescent="0.25">
      <c r="B44" t="s">
        <v>99</v>
      </c>
      <c r="C44" t="s">
        <v>100</v>
      </c>
      <c r="D44" t="s">
        <v>101</v>
      </c>
      <c r="E44" t="s">
        <v>101</v>
      </c>
      <c r="K44" s="30"/>
      <c r="L44" s="30"/>
      <c r="M44">
        <v>-1</v>
      </c>
      <c r="N44" s="86">
        <v>-1</v>
      </c>
      <c r="O44" s="86">
        <v>-1</v>
      </c>
      <c r="P44" s="86">
        <v>-1</v>
      </c>
      <c r="AA44" s="86"/>
      <c r="AB44" s="86" t="s">
        <v>103</v>
      </c>
      <c r="AC44" s="86" t="s">
        <v>135</v>
      </c>
    </row>
    <row r="45" spans="1:37" x14ac:dyDescent="0.25">
      <c r="B45" s="41">
        <v>-0.76322000000000001</v>
      </c>
      <c r="C45" t="s">
        <v>9</v>
      </c>
      <c r="D45" s="74">
        <v>-1</v>
      </c>
      <c r="E45">
        <v>0</v>
      </c>
      <c r="I45" s="35" t="s">
        <v>103</v>
      </c>
      <c r="J45" s="28"/>
      <c r="K45" s="30"/>
      <c r="L45" s="30"/>
      <c r="M45" s="30">
        <v>1</v>
      </c>
      <c r="N45" s="30">
        <v>1</v>
      </c>
      <c r="O45" s="30">
        <v>1</v>
      </c>
      <c r="P45" s="30">
        <v>1</v>
      </c>
      <c r="AA45" s="86" t="s">
        <v>196</v>
      </c>
      <c r="AB45" s="86">
        <v>0.42995861587898776</v>
      </c>
      <c r="AC45" s="86">
        <v>0.57004138412101224</v>
      </c>
    </row>
    <row r="46" spans="1:37" x14ac:dyDescent="0.25">
      <c r="B46" s="42" t="s">
        <v>5</v>
      </c>
      <c r="C46" s="30" t="s">
        <v>3</v>
      </c>
      <c r="D46" s="28">
        <v>1</v>
      </c>
      <c r="E46" s="30">
        <v>0</v>
      </c>
      <c r="F46" s="30"/>
      <c r="I46" s="35">
        <f>B45*D45</f>
        <v>0.76322000000000001</v>
      </c>
      <c r="J46" s="28"/>
      <c r="K46" s="30"/>
      <c r="L46" s="30"/>
      <c r="M46" s="30">
        <v>-1</v>
      </c>
      <c r="N46" s="30">
        <v>-1</v>
      </c>
      <c r="O46" s="30">
        <v>-1</v>
      </c>
      <c r="P46" s="30">
        <v>-1</v>
      </c>
      <c r="AA46" s="86" t="s">
        <v>192</v>
      </c>
      <c r="AB46" s="86">
        <v>0.61490553818369631</v>
      </c>
      <c r="AC46" s="86">
        <v>0.38509446181630363</v>
      </c>
    </row>
    <row r="47" spans="1:37" x14ac:dyDescent="0.25">
      <c r="B47" s="42" t="s">
        <v>6</v>
      </c>
      <c r="C47" s="30" t="s">
        <v>38</v>
      </c>
      <c r="D47" s="28">
        <v>-1</v>
      </c>
      <c r="E47" s="30">
        <v>0</v>
      </c>
      <c r="F47" s="30"/>
      <c r="I47" s="35">
        <f>B46*D46</f>
        <v>7.4980000000000005E-2</v>
      </c>
      <c r="J47" s="28"/>
      <c r="K47" s="30"/>
      <c r="L47" s="30"/>
      <c r="M47">
        <v>0</v>
      </c>
      <c r="N47" s="86">
        <v>0</v>
      </c>
      <c r="O47" s="86">
        <v>0</v>
      </c>
      <c r="P47" s="86">
        <v>0</v>
      </c>
      <c r="AA47" s="86" t="s">
        <v>193</v>
      </c>
      <c r="AB47" s="86">
        <v>0.74828378956992325</v>
      </c>
      <c r="AC47" s="86">
        <v>0.2517162104300768</v>
      </c>
    </row>
    <row r="48" spans="1:37" x14ac:dyDescent="0.25">
      <c r="B48" s="41" t="s">
        <v>8</v>
      </c>
      <c r="C48" t="s">
        <v>12</v>
      </c>
      <c r="D48" s="74">
        <v>0</v>
      </c>
      <c r="E48" s="30">
        <v>1</v>
      </c>
      <c r="I48" s="35">
        <f>B47*D47</f>
        <v>0.43924999999999997</v>
      </c>
      <c r="J48" s="28"/>
      <c r="K48" s="30"/>
      <c r="L48" s="30"/>
      <c r="M48">
        <v>90</v>
      </c>
      <c r="N48" s="86">
        <v>270</v>
      </c>
      <c r="O48" s="86">
        <v>530</v>
      </c>
      <c r="P48" s="86">
        <v>890</v>
      </c>
      <c r="AA48" s="86" t="s">
        <v>194</v>
      </c>
      <c r="AB48" s="86">
        <v>0.71363001231399836</v>
      </c>
      <c r="AC48" s="86">
        <v>0.28636998768600164</v>
      </c>
    </row>
    <row r="49" spans="1:29" x14ac:dyDescent="0.25">
      <c r="B49" s="41" t="s">
        <v>7</v>
      </c>
      <c r="C49" t="s">
        <v>11</v>
      </c>
      <c r="D49" s="44">
        <v>270</v>
      </c>
      <c r="E49" s="93">
        <v>0</v>
      </c>
      <c r="I49" s="35">
        <f>B49*D49</f>
        <v>1.35</v>
      </c>
      <c r="J49" s="28"/>
      <c r="K49" s="28"/>
      <c r="L49" s="100" t="s">
        <v>208</v>
      </c>
      <c r="M49" s="101">
        <v>0.35846792426011831</v>
      </c>
      <c r="N49" s="34">
        <v>0.57883188394225416</v>
      </c>
      <c r="O49" s="34">
        <v>0.83451635868859242</v>
      </c>
      <c r="P49" s="34">
        <v>0.96826175382555968</v>
      </c>
      <c r="AA49" t="s">
        <v>195</v>
      </c>
      <c r="AB49">
        <v>0.91781929630561332</v>
      </c>
      <c r="AC49">
        <v>8.2180703694386723E-2</v>
      </c>
    </row>
    <row r="50" spans="1:29" x14ac:dyDescent="0.25">
      <c r="I50" s="36">
        <f>I46+I47+I48+I49</f>
        <v>2.6274500000000001</v>
      </c>
      <c r="J50" s="28"/>
      <c r="K50" s="28"/>
      <c r="L50" s="103" t="s">
        <v>213</v>
      </c>
      <c r="M50" s="103">
        <f>1-M49</f>
        <v>0.64153207573988169</v>
      </c>
      <c r="N50" s="86">
        <f>1-N49</f>
        <v>0.42116811605774584</v>
      </c>
      <c r="O50" s="86">
        <f>1-O49</f>
        <v>0.16548364131140758</v>
      </c>
      <c r="P50" s="86">
        <f>1-P49</f>
        <v>3.1738246174440321E-2</v>
      </c>
    </row>
    <row r="51" spans="1:29" x14ac:dyDescent="0.25">
      <c r="I51" s="60"/>
      <c r="J51" s="28"/>
      <c r="K51" s="28"/>
      <c r="L51" s="7" t="s">
        <v>131</v>
      </c>
      <c r="M51" s="7">
        <f>M49-M59</f>
        <v>0.31685815275376689</v>
      </c>
      <c r="N51" s="7">
        <f>N49-N59</f>
        <v>0.48234817795677792</v>
      </c>
      <c r="O51" s="7">
        <f>O49-O59</f>
        <v>0.55299345082573981</v>
      </c>
      <c r="P51" s="7">
        <f>P49-P59</f>
        <v>0.26495800113759427</v>
      </c>
    </row>
    <row r="52" spans="1:29" x14ac:dyDescent="0.25">
      <c r="O52"/>
    </row>
    <row r="53" spans="1:29" x14ac:dyDescent="0.25">
      <c r="B53" s="31" t="s">
        <v>102</v>
      </c>
      <c r="C53" s="31" t="s">
        <v>103</v>
      </c>
      <c r="D53" s="31" t="s">
        <v>135</v>
      </c>
      <c r="M53" t="s">
        <v>207</v>
      </c>
      <c r="O53"/>
    </row>
    <row r="54" spans="1:29" x14ac:dyDescent="0.25">
      <c r="B54" s="32"/>
      <c r="C54" s="32">
        <f>I50</f>
        <v>2.6274500000000001</v>
      </c>
      <c r="D54" s="40">
        <v>2.3094700000000001</v>
      </c>
      <c r="M54" s="86">
        <v>1</v>
      </c>
      <c r="N54" s="86">
        <v>1</v>
      </c>
      <c r="O54" s="86">
        <v>1</v>
      </c>
      <c r="P54" s="86">
        <v>1</v>
      </c>
    </row>
    <row r="55" spans="1:29" x14ac:dyDescent="0.25">
      <c r="M55" s="30">
        <v>-1</v>
      </c>
      <c r="N55" s="30">
        <v>-1</v>
      </c>
      <c r="O55" s="30">
        <v>-1</v>
      </c>
      <c r="P55" s="30">
        <v>-1</v>
      </c>
    </row>
    <row r="56" spans="1:29" x14ac:dyDescent="0.25">
      <c r="B56" s="33" t="s">
        <v>106</v>
      </c>
      <c r="C56" s="34">
        <f>EXP(C54)</f>
        <v>13.838436857657269</v>
      </c>
      <c r="D56" s="34">
        <f>EXP(D54)</f>
        <v>10.069086624649431</v>
      </c>
      <c r="M56" s="30">
        <v>1</v>
      </c>
      <c r="N56" s="30">
        <v>1</v>
      </c>
      <c r="O56" s="30">
        <v>1</v>
      </c>
      <c r="P56" s="30">
        <v>1</v>
      </c>
    </row>
    <row r="57" spans="1:29" x14ac:dyDescent="0.25">
      <c r="B57" s="34"/>
      <c r="C57" s="34">
        <f>EXP(C54)+EXP(D54)</f>
        <v>23.907523482306701</v>
      </c>
      <c r="D57" s="34">
        <f>C57</f>
        <v>23.907523482306701</v>
      </c>
      <c r="M57" s="86">
        <v>0</v>
      </c>
      <c r="N57" s="86">
        <v>0</v>
      </c>
      <c r="O57" s="86">
        <v>0</v>
      </c>
      <c r="P57" s="86">
        <v>0</v>
      </c>
    </row>
    <row r="58" spans="1:29" x14ac:dyDescent="0.25">
      <c r="B58" s="34" t="s">
        <v>107</v>
      </c>
      <c r="C58" s="37">
        <f>C56/C57</f>
        <v>0.57883188394225416</v>
      </c>
      <c r="D58" s="37">
        <f>D56/D57</f>
        <v>0.42116811605774579</v>
      </c>
      <c r="F58">
        <f>SUM(C58:D58)</f>
        <v>1</v>
      </c>
      <c r="G58" s="7" t="s">
        <v>108</v>
      </c>
      <c r="M58" s="86">
        <v>20</v>
      </c>
      <c r="N58" s="86">
        <v>60</v>
      </c>
      <c r="O58" s="86">
        <v>120</v>
      </c>
      <c r="P58" s="86">
        <v>200</v>
      </c>
    </row>
    <row r="59" spans="1:29" x14ac:dyDescent="0.25">
      <c r="L59" s="103" t="s">
        <v>209</v>
      </c>
      <c r="M59" s="34">
        <v>4.1609771506351423E-2</v>
      </c>
      <c r="N59" s="34">
        <v>9.6483705985476231E-2</v>
      </c>
      <c r="O59" s="34">
        <v>0.28152290786285261</v>
      </c>
      <c r="P59" s="34">
        <v>0.70330375268796541</v>
      </c>
    </row>
    <row r="60" spans="1:29" x14ac:dyDescent="0.25">
      <c r="A60" s="44"/>
      <c r="B60" s="44"/>
      <c r="C60" s="45"/>
      <c r="D60" s="45"/>
      <c r="E60" s="44"/>
      <c r="F60" s="44"/>
      <c r="G60" s="44"/>
      <c r="H60" s="44"/>
      <c r="I60" s="44"/>
      <c r="J60" s="44"/>
      <c r="K60" s="44"/>
      <c r="L60" s="104" t="s">
        <v>214</v>
      </c>
      <c r="M60" s="44">
        <f>1-M59</f>
        <v>0.95839022849364852</v>
      </c>
      <c r="N60" s="44">
        <f>1-N59</f>
        <v>0.90351629401452382</v>
      </c>
      <c r="O60" s="44">
        <f>1-O59</f>
        <v>0.71847709213714739</v>
      </c>
      <c r="P60" s="44">
        <f>1-P59</f>
        <v>0.29669624731203459</v>
      </c>
    </row>
    <row r="61" spans="1:29" x14ac:dyDescent="0.25">
      <c r="C61" s="38"/>
      <c r="D61" s="38"/>
    </row>
    <row r="62" spans="1:29" x14ac:dyDescent="0.25">
      <c r="C62" s="38"/>
      <c r="D62" s="38"/>
    </row>
    <row r="63" spans="1:29" x14ac:dyDescent="0.25">
      <c r="B63" s="39" t="s">
        <v>121</v>
      </c>
    </row>
    <row r="64" spans="1:29" x14ac:dyDescent="0.25">
      <c r="D64" t="s">
        <v>103</v>
      </c>
      <c r="E64" t="s">
        <v>104</v>
      </c>
      <c r="F64" t="s">
        <v>105</v>
      </c>
    </row>
    <row r="65" spans="1:26" x14ac:dyDescent="0.25">
      <c r="B65" t="s">
        <v>99</v>
      </c>
      <c r="C65" t="s">
        <v>100</v>
      </c>
      <c r="D65" t="s">
        <v>101</v>
      </c>
      <c r="E65" t="s">
        <v>101</v>
      </c>
      <c r="F65" t="s">
        <v>101</v>
      </c>
    </row>
    <row r="66" spans="1:26" x14ac:dyDescent="0.25">
      <c r="B66" s="4">
        <v>-1.0080199999999999</v>
      </c>
      <c r="C66" t="s">
        <v>9</v>
      </c>
      <c r="D66">
        <v>-1</v>
      </c>
      <c r="E66">
        <v>1</v>
      </c>
      <c r="F66">
        <v>0</v>
      </c>
      <c r="I66" s="35" t="s">
        <v>103</v>
      </c>
      <c r="J66" s="35"/>
      <c r="K66" s="35" t="s">
        <v>104</v>
      </c>
    </row>
    <row r="67" spans="1:26" x14ac:dyDescent="0.25">
      <c r="B67" s="6" t="s">
        <v>34</v>
      </c>
      <c r="C67" s="29" t="s">
        <v>3</v>
      </c>
      <c r="D67" s="29">
        <v>0</v>
      </c>
      <c r="E67" s="29">
        <v>0</v>
      </c>
      <c r="F67" s="29"/>
      <c r="I67" s="35">
        <f>B66*D66</f>
        <v>1.0080199999999999</v>
      </c>
      <c r="J67" s="35"/>
      <c r="K67" s="35">
        <f>B66*E66</f>
        <v>-1.0080199999999999</v>
      </c>
      <c r="L67" s="100"/>
      <c r="Z67" t="s">
        <v>197</v>
      </c>
    </row>
    <row r="68" spans="1:26" x14ac:dyDescent="0.25">
      <c r="B68" s="5" t="s">
        <v>35</v>
      </c>
      <c r="C68" s="30" t="s">
        <v>38</v>
      </c>
      <c r="D68" s="30">
        <v>-1</v>
      </c>
      <c r="E68" s="30">
        <v>1</v>
      </c>
      <c r="F68" s="30">
        <v>0</v>
      </c>
      <c r="I68" s="46">
        <f>B68*D68</f>
        <v>-1.4573199999999999</v>
      </c>
      <c r="J68" s="35"/>
      <c r="K68" s="46">
        <f>B68*E68</f>
        <v>1.4573199999999999</v>
      </c>
      <c r="L68" s="103"/>
    </row>
    <row r="69" spans="1:26" x14ac:dyDescent="0.25">
      <c r="B69" s="5" t="s">
        <v>37</v>
      </c>
      <c r="C69" t="s">
        <v>12</v>
      </c>
      <c r="D69">
        <v>0</v>
      </c>
      <c r="E69">
        <v>0</v>
      </c>
      <c r="F69">
        <v>1</v>
      </c>
      <c r="I69" s="46">
        <f>B70*D70</f>
        <v>3.4135</v>
      </c>
      <c r="J69" s="35"/>
      <c r="K69" s="46">
        <f>B70*E70</f>
        <v>6.1442999999999994</v>
      </c>
      <c r="L69" s="7"/>
    </row>
    <row r="70" spans="1:26" x14ac:dyDescent="0.25">
      <c r="B70" s="5" t="s">
        <v>36</v>
      </c>
      <c r="C70" t="s">
        <v>11</v>
      </c>
      <c r="D70">
        <v>25</v>
      </c>
      <c r="E70">
        <v>45</v>
      </c>
      <c r="F70">
        <v>0</v>
      </c>
      <c r="I70" s="47">
        <f>I67+I68+I69</f>
        <v>2.9641999999999999</v>
      </c>
      <c r="J70" s="36"/>
      <c r="K70" s="36">
        <f>K67-K68+K69</f>
        <v>3.6789599999999996</v>
      </c>
      <c r="L70" s="86"/>
    </row>
    <row r="71" spans="1:26" x14ac:dyDescent="0.25">
      <c r="L71" s="86"/>
    </row>
    <row r="72" spans="1:26" x14ac:dyDescent="0.25">
      <c r="L72" s="86"/>
    </row>
    <row r="73" spans="1:26" x14ac:dyDescent="0.25">
      <c r="B73" s="31" t="s">
        <v>102</v>
      </c>
      <c r="C73" s="31" t="s">
        <v>103</v>
      </c>
      <c r="D73" s="31" t="s">
        <v>104</v>
      </c>
      <c r="E73" s="31" t="s">
        <v>135</v>
      </c>
      <c r="L73" s="86"/>
    </row>
    <row r="74" spans="1:26" x14ac:dyDescent="0.25">
      <c r="B74" s="32"/>
      <c r="C74" s="48">
        <f>I70</f>
        <v>2.9641999999999999</v>
      </c>
      <c r="D74" s="32">
        <f>K70</f>
        <v>3.6789599999999996</v>
      </c>
      <c r="E74" s="49" t="str">
        <f>B69</f>
        <v>2.20079</v>
      </c>
      <c r="L74" s="86"/>
    </row>
    <row r="75" spans="1:26" x14ac:dyDescent="0.25">
      <c r="L75" s="86"/>
    </row>
    <row r="76" spans="1:26" x14ac:dyDescent="0.25">
      <c r="B76" s="33" t="s">
        <v>106</v>
      </c>
      <c r="C76" s="50">
        <f>EXP(C74)</f>
        <v>19.379193683528523</v>
      </c>
      <c r="D76" s="50">
        <f>EXP(D74)</f>
        <v>39.605183256076153</v>
      </c>
      <c r="E76" s="50">
        <f>EXP(E74)</f>
        <v>9.0321460770958968</v>
      </c>
      <c r="L76" s="86"/>
    </row>
    <row r="77" spans="1:26" x14ac:dyDescent="0.25">
      <c r="B77" s="34"/>
      <c r="C77" s="51">
        <f>EXP(D74)+EXP(C74)+EXP(E74)</f>
        <v>68.016523016700575</v>
      </c>
      <c r="D77" s="51">
        <f>C77</f>
        <v>68.016523016700575</v>
      </c>
      <c r="E77" s="51">
        <f>D77</f>
        <v>68.016523016700575</v>
      </c>
      <c r="L77" s="103"/>
    </row>
    <row r="78" spans="1:26" x14ac:dyDescent="0.25">
      <c r="B78" s="34" t="s">
        <v>107</v>
      </c>
      <c r="C78" s="53">
        <f>C76/C77</f>
        <v>0.28491891122941132</v>
      </c>
      <c r="D78" s="54">
        <f>D76/D77</f>
        <v>0.58228767804481296</v>
      </c>
      <c r="E78" s="54">
        <f>E76/E77</f>
        <v>0.13279341072577572</v>
      </c>
      <c r="G78">
        <f>SUM(C78:E78)</f>
        <v>1</v>
      </c>
      <c r="H78" s="7" t="s">
        <v>108</v>
      </c>
      <c r="L78" s="104"/>
    </row>
    <row r="80" spans="1:26" x14ac:dyDescent="0.25">
      <c r="A80" s="44"/>
      <c r="B80" s="26"/>
      <c r="C80" s="55"/>
      <c r="D80" s="44"/>
      <c r="E80" s="44"/>
      <c r="F80" s="44"/>
      <c r="G80" s="44"/>
      <c r="H80" s="44"/>
      <c r="I80" s="44"/>
      <c r="J80" s="44"/>
      <c r="K80" s="44"/>
    </row>
    <row r="81" spans="2:17" x14ac:dyDescent="0.25">
      <c r="B81" s="8"/>
      <c r="C81" s="6"/>
    </row>
    <row r="82" spans="2:17" x14ac:dyDescent="0.25">
      <c r="B82" s="7"/>
      <c r="C82" s="5"/>
      <c r="M82" s="30"/>
      <c r="N82" t="s">
        <v>129</v>
      </c>
      <c r="O82"/>
    </row>
    <row r="83" spans="2:17" x14ac:dyDescent="0.25">
      <c r="B83" s="39" t="s">
        <v>121</v>
      </c>
      <c r="M83" s="30"/>
      <c r="N83">
        <v>-1</v>
      </c>
      <c r="O83">
        <v>-1</v>
      </c>
      <c r="P83">
        <v>-1</v>
      </c>
      <c r="Q83">
        <v>-1</v>
      </c>
    </row>
    <row r="84" spans="2:17" x14ac:dyDescent="0.25">
      <c r="D84" t="s">
        <v>103</v>
      </c>
      <c r="E84" t="s">
        <v>104</v>
      </c>
      <c r="F84" t="s">
        <v>105</v>
      </c>
      <c r="M84" s="30"/>
      <c r="N84" s="30">
        <v>1</v>
      </c>
      <c r="O84" s="30">
        <v>1</v>
      </c>
      <c r="P84" s="30">
        <v>1</v>
      </c>
      <c r="Q84" s="30">
        <v>1</v>
      </c>
    </row>
    <row r="85" spans="2:17" x14ac:dyDescent="0.25">
      <c r="B85" t="s">
        <v>99</v>
      </c>
      <c r="C85" t="s">
        <v>100</v>
      </c>
      <c r="D85" t="s">
        <v>101</v>
      </c>
      <c r="E85" t="s">
        <v>101</v>
      </c>
      <c r="F85" t="s">
        <v>101</v>
      </c>
      <c r="M85" s="30"/>
      <c r="N85" s="30">
        <v>1</v>
      </c>
      <c r="O85" s="30">
        <v>1</v>
      </c>
      <c r="P85" s="30">
        <v>1</v>
      </c>
      <c r="Q85" s="30">
        <v>1</v>
      </c>
    </row>
    <row r="86" spans="2:17" x14ac:dyDescent="0.25">
      <c r="B86" s="4">
        <v>-1.0080199999999999</v>
      </c>
      <c r="C86" t="s">
        <v>9</v>
      </c>
      <c r="D86">
        <v>-1</v>
      </c>
      <c r="E86">
        <v>1</v>
      </c>
      <c r="F86">
        <v>0</v>
      </c>
      <c r="I86" s="35" t="s">
        <v>103</v>
      </c>
      <c r="J86" s="35"/>
      <c r="K86" s="35" t="s">
        <v>104</v>
      </c>
      <c r="M86" s="30"/>
      <c r="N86">
        <v>0</v>
      </c>
      <c r="O86">
        <v>0</v>
      </c>
      <c r="P86">
        <v>0</v>
      </c>
      <c r="Q86">
        <v>0</v>
      </c>
    </row>
    <row r="87" spans="2:17" x14ac:dyDescent="0.25">
      <c r="B87" s="6" t="s">
        <v>34</v>
      </c>
      <c r="C87" s="30" t="s">
        <v>3</v>
      </c>
      <c r="D87" s="30">
        <v>1</v>
      </c>
      <c r="E87" s="30">
        <v>-1</v>
      </c>
      <c r="F87" s="30">
        <v>0</v>
      </c>
      <c r="I87" s="35">
        <f>B86*D86</f>
        <v>1.0080199999999999</v>
      </c>
      <c r="J87" s="35"/>
      <c r="K87" s="35">
        <f>B86*E86</f>
        <v>-1.0080199999999999</v>
      </c>
      <c r="M87" s="30"/>
      <c r="N87">
        <v>5</v>
      </c>
      <c r="O87">
        <v>15</v>
      </c>
      <c r="P87">
        <v>25</v>
      </c>
      <c r="Q87">
        <v>45</v>
      </c>
    </row>
    <row r="88" spans="2:17" x14ac:dyDescent="0.25">
      <c r="B88" s="5" t="s">
        <v>35</v>
      </c>
      <c r="C88" s="30" t="s">
        <v>38</v>
      </c>
      <c r="D88" s="30">
        <v>1</v>
      </c>
      <c r="E88" s="30">
        <v>-1</v>
      </c>
      <c r="F88" s="30">
        <v>0</v>
      </c>
      <c r="I88" s="46">
        <f>B87*D87</f>
        <v>1.746E-2</v>
      </c>
      <c r="J88" s="35"/>
      <c r="K88" s="46">
        <f>B87*E87</f>
        <v>-1.746E-2</v>
      </c>
      <c r="M88" s="30" t="s">
        <v>103</v>
      </c>
      <c r="N88" s="59">
        <v>0.3307716985183618</v>
      </c>
      <c r="O88" s="34">
        <v>0.6594183225511967</v>
      </c>
      <c r="P88" s="34">
        <v>0.88351061414256937</v>
      </c>
      <c r="Q88" s="34">
        <v>0.99148101962326562</v>
      </c>
    </row>
    <row r="89" spans="2:17" x14ac:dyDescent="0.25">
      <c r="B89" s="5" t="s">
        <v>37</v>
      </c>
      <c r="C89" t="s">
        <v>12</v>
      </c>
      <c r="D89">
        <v>0</v>
      </c>
      <c r="E89">
        <v>0</v>
      </c>
      <c r="F89">
        <v>1</v>
      </c>
      <c r="I89" s="46">
        <f>B88*D88</f>
        <v>1.4573199999999999</v>
      </c>
      <c r="J89" s="35"/>
      <c r="K89" s="46">
        <f>B88*E88</f>
        <v>-1.4573199999999999</v>
      </c>
      <c r="O89"/>
    </row>
    <row r="90" spans="2:17" x14ac:dyDescent="0.25">
      <c r="B90" s="5" t="s">
        <v>36</v>
      </c>
      <c r="C90" t="s">
        <v>11</v>
      </c>
      <c r="D90">
        <v>45</v>
      </c>
      <c r="E90">
        <v>45</v>
      </c>
      <c r="F90">
        <v>0</v>
      </c>
      <c r="I90" s="46">
        <f>B90*D90</f>
        <v>6.1442999999999994</v>
      </c>
      <c r="J90" s="35"/>
      <c r="K90" s="46">
        <f>B90*E90</f>
        <v>6.1442999999999994</v>
      </c>
      <c r="M90" s="7" t="s">
        <v>131</v>
      </c>
      <c r="N90">
        <f>N98-N88</f>
        <v>0.21240159222552241</v>
      </c>
      <c r="O90">
        <f>O88-O98</f>
        <v>0.3829881863818666</v>
      </c>
      <c r="P90">
        <f>P88-P98</f>
        <v>0.78896302416045205</v>
      </c>
      <c r="Q90">
        <f>Q88-Q98</f>
        <v>0.98456666379765445</v>
      </c>
    </row>
    <row r="91" spans="2:17" x14ac:dyDescent="0.25">
      <c r="I91" s="47">
        <f>I87+I88+I89+I90</f>
        <v>8.6270999999999987</v>
      </c>
      <c r="J91" s="36"/>
      <c r="K91" s="47">
        <f>K87+K88+K89+K90</f>
        <v>3.6614999999999993</v>
      </c>
      <c r="O91"/>
    </row>
    <row r="92" spans="2:17" x14ac:dyDescent="0.25">
      <c r="N92" t="s">
        <v>130</v>
      </c>
      <c r="O92"/>
    </row>
    <row r="93" spans="2:17" x14ac:dyDescent="0.25">
      <c r="B93" s="31" t="s">
        <v>102</v>
      </c>
      <c r="C93" s="31" t="s">
        <v>103</v>
      </c>
      <c r="D93" s="31" t="s">
        <v>104</v>
      </c>
      <c r="E93" s="31" t="s">
        <v>135</v>
      </c>
      <c r="N93">
        <v>1</v>
      </c>
      <c r="O93">
        <v>1</v>
      </c>
      <c r="P93">
        <v>1</v>
      </c>
      <c r="Q93">
        <v>1</v>
      </c>
    </row>
    <row r="94" spans="2:17" x14ac:dyDescent="0.25">
      <c r="B94" s="32"/>
      <c r="C94" s="48">
        <f>I91</f>
        <v>8.6270999999999987</v>
      </c>
      <c r="D94" s="48">
        <f>K91</f>
        <v>3.6614999999999993</v>
      </c>
      <c r="E94" s="49" t="str">
        <f>B89</f>
        <v>2.20079</v>
      </c>
      <c r="N94" s="30">
        <v>-1</v>
      </c>
      <c r="O94" s="30">
        <v>-1</v>
      </c>
      <c r="P94" s="30">
        <v>-1</v>
      </c>
      <c r="Q94" s="30">
        <v>-1</v>
      </c>
    </row>
    <row r="95" spans="2:17" x14ac:dyDescent="0.25">
      <c r="N95" s="30">
        <v>-1</v>
      </c>
      <c r="O95" s="30">
        <v>-1</v>
      </c>
      <c r="P95" s="30">
        <v>-1</v>
      </c>
      <c r="Q95" s="30">
        <v>-1</v>
      </c>
    </row>
    <row r="96" spans="2:17" x14ac:dyDescent="0.25">
      <c r="B96" s="33" t="s">
        <v>106</v>
      </c>
      <c r="C96" s="50">
        <f>EXP(C94)</f>
        <v>5580.8702388582751</v>
      </c>
      <c r="D96" s="50">
        <f>EXP(D94)</f>
        <v>38.919678626517872</v>
      </c>
      <c r="E96" s="50">
        <f>EXP(E94)</f>
        <v>9.0321460770958968</v>
      </c>
      <c r="N96">
        <v>0</v>
      </c>
      <c r="O96">
        <v>0</v>
      </c>
      <c r="P96">
        <v>0</v>
      </c>
      <c r="Q96">
        <v>0</v>
      </c>
    </row>
    <row r="97" spans="1:17" x14ac:dyDescent="0.25">
      <c r="B97" s="34"/>
      <c r="C97" s="51">
        <f>EXP(D94)+EXP(C94)+EXP(E94)</f>
        <v>5628.8220635618882</v>
      </c>
      <c r="D97" s="52">
        <f>C97</f>
        <v>5628.8220635618882</v>
      </c>
      <c r="E97" s="52">
        <f>D97</f>
        <v>5628.8220635618882</v>
      </c>
      <c r="N97">
        <v>45</v>
      </c>
      <c r="O97">
        <v>45</v>
      </c>
      <c r="P97">
        <v>45</v>
      </c>
      <c r="Q97">
        <v>45</v>
      </c>
    </row>
    <row r="98" spans="1:17" x14ac:dyDescent="0.25">
      <c r="B98" s="34" t="s">
        <v>107</v>
      </c>
      <c r="C98" s="53">
        <f>C96/C97</f>
        <v>0.99148101962326562</v>
      </c>
      <c r="D98" s="54">
        <f>D96/D97</f>
        <v>6.9143558256111771E-3</v>
      </c>
      <c r="E98" s="54">
        <f>E96/E97</f>
        <v>1.6046245511232955E-3</v>
      </c>
      <c r="G98">
        <f>SUM(C98:E98)</f>
        <v>1</v>
      </c>
      <c r="H98" s="7" t="s">
        <v>108</v>
      </c>
      <c r="M98" t="s">
        <v>104</v>
      </c>
      <c r="N98" s="34">
        <v>0.54317329074388421</v>
      </c>
      <c r="O98" s="34">
        <v>0.2764301361693301</v>
      </c>
      <c r="P98" s="34">
        <v>9.4547589982117305E-2</v>
      </c>
      <c r="Q98" s="34">
        <v>6.9143558256111771E-3</v>
      </c>
    </row>
    <row r="99" spans="1:17" x14ac:dyDescent="0.25">
      <c r="M99" s="44" t="s">
        <v>135</v>
      </c>
      <c r="N99" s="96">
        <f>1-(N88+N98)</f>
        <v>0.12605501073775405</v>
      </c>
      <c r="O99" s="96">
        <f>1-(O88+O98)</f>
        <v>6.4151541279473201E-2</v>
      </c>
      <c r="P99" s="96">
        <f>1-(P88+P98)</f>
        <v>2.1941795875313308E-2</v>
      </c>
    </row>
    <row r="100" spans="1:17" x14ac:dyDescent="0.25">
      <c r="A100" s="44"/>
      <c r="B100" s="44"/>
      <c r="C100" s="44"/>
      <c r="D100" s="44"/>
      <c r="E100" s="44"/>
      <c r="F100" s="44"/>
      <c r="G100" s="44"/>
      <c r="H100" s="44"/>
      <c r="I100" s="44"/>
      <c r="J100" s="44"/>
      <c r="K100" s="44"/>
      <c r="M100" s="86"/>
      <c r="N100" s="86" t="s">
        <v>202</v>
      </c>
      <c r="O100" s="86" t="s">
        <v>201</v>
      </c>
      <c r="P100" s="86" t="s">
        <v>203</v>
      </c>
    </row>
    <row r="101" spans="1:17" x14ac:dyDescent="0.25">
      <c r="O101"/>
    </row>
    <row r="102" spans="1:17" x14ac:dyDescent="0.25">
      <c r="B102" s="27" t="s">
        <v>122</v>
      </c>
      <c r="O102"/>
    </row>
    <row r="103" spans="1:17" x14ac:dyDescent="0.25">
      <c r="D103" t="s">
        <v>103</v>
      </c>
      <c r="E103" s="86" t="s">
        <v>135</v>
      </c>
      <c r="O103"/>
    </row>
    <row r="104" spans="1:17" x14ac:dyDescent="0.25">
      <c r="B104" t="s">
        <v>99</v>
      </c>
      <c r="C104" t="s">
        <v>100</v>
      </c>
      <c r="D104" t="s">
        <v>101</v>
      </c>
      <c r="E104" s="86" t="s">
        <v>101</v>
      </c>
      <c r="L104" s="30"/>
      <c r="M104" t="s">
        <v>206</v>
      </c>
      <c r="O104"/>
    </row>
    <row r="105" spans="1:17" x14ac:dyDescent="0.25">
      <c r="B105" s="4">
        <v>-1.0080199999999999</v>
      </c>
      <c r="C105" t="s">
        <v>9</v>
      </c>
      <c r="D105" s="74">
        <v>1</v>
      </c>
      <c r="E105" s="86">
        <v>0</v>
      </c>
      <c r="I105" s="35" t="s">
        <v>103</v>
      </c>
      <c r="L105" s="30"/>
      <c r="M105" s="86">
        <v>-1</v>
      </c>
      <c r="N105" s="86">
        <v>-1</v>
      </c>
      <c r="O105" s="86">
        <v>-1</v>
      </c>
      <c r="P105" s="86">
        <v>-1</v>
      </c>
    </row>
    <row r="106" spans="1:17" x14ac:dyDescent="0.25">
      <c r="B106" s="6" t="s">
        <v>34</v>
      </c>
      <c r="C106" s="30" t="s">
        <v>3</v>
      </c>
      <c r="D106" s="28">
        <v>-1</v>
      </c>
      <c r="E106" s="30">
        <v>0</v>
      </c>
      <c r="F106" s="30"/>
      <c r="I106" s="56">
        <f>B105*D105</f>
        <v>-1.0080199999999999</v>
      </c>
      <c r="L106" s="30"/>
      <c r="M106" s="30">
        <v>1</v>
      </c>
      <c r="N106" s="30">
        <v>1</v>
      </c>
      <c r="O106" s="30">
        <v>1</v>
      </c>
      <c r="P106" s="30">
        <v>1</v>
      </c>
    </row>
    <row r="107" spans="1:17" x14ac:dyDescent="0.25">
      <c r="B107" s="5" t="s">
        <v>35</v>
      </c>
      <c r="C107" s="30" t="s">
        <v>38</v>
      </c>
      <c r="D107" s="28">
        <v>-1</v>
      </c>
      <c r="E107" s="30">
        <v>0</v>
      </c>
      <c r="F107" s="30"/>
      <c r="I107" s="57">
        <f>B106*D106</f>
        <v>-1.746E-2</v>
      </c>
      <c r="L107" s="30"/>
      <c r="M107" s="30">
        <v>1</v>
      </c>
      <c r="N107" s="30">
        <v>1</v>
      </c>
      <c r="O107" s="30">
        <v>1</v>
      </c>
      <c r="P107" s="30">
        <v>1</v>
      </c>
    </row>
    <row r="108" spans="1:17" x14ac:dyDescent="0.25">
      <c r="B108" s="5" t="s">
        <v>37</v>
      </c>
      <c r="C108" t="s">
        <v>12</v>
      </c>
      <c r="D108" s="74">
        <v>0</v>
      </c>
      <c r="E108" s="86">
        <v>1</v>
      </c>
      <c r="I108" s="57">
        <f>B107*D107</f>
        <v>-1.4573199999999999</v>
      </c>
      <c r="L108" s="30"/>
      <c r="M108" s="86">
        <v>0</v>
      </c>
      <c r="N108" s="86">
        <v>0</v>
      </c>
      <c r="O108" s="86">
        <v>0</v>
      </c>
      <c r="P108" s="86">
        <v>0</v>
      </c>
    </row>
    <row r="109" spans="1:17" x14ac:dyDescent="0.25">
      <c r="B109" s="5" t="s">
        <v>36</v>
      </c>
      <c r="C109" t="s">
        <v>11</v>
      </c>
      <c r="D109" s="44">
        <v>60</v>
      </c>
      <c r="E109" s="86">
        <v>0</v>
      </c>
      <c r="I109" s="57">
        <f>B109*D109</f>
        <v>8.1923999999999992</v>
      </c>
      <c r="L109" s="30"/>
      <c r="M109" s="86">
        <v>5</v>
      </c>
      <c r="N109" s="86">
        <v>15</v>
      </c>
      <c r="O109" s="86">
        <v>25</v>
      </c>
      <c r="P109" s="86">
        <v>45</v>
      </c>
    </row>
    <row r="110" spans="1:17" x14ac:dyDescent="0.25">
      <c r="I110" s="58">
        <f>I106+I107+I108+I109</f>
        <v>5.7095999999999991</v>
      </c>
      <c r="L110" s="8" t="s">
        <v>208</v>
      </c>
      <c r="M110" s="101">
        <v>0.72406383387035633</v>
      </c>
      <c r="N110" s="102">
        <v>0.91134022506154821</v>
      </c>
      <c r="O110" s="102">
        <v>0.97576703575742874</v>
      </c>
      <c r="P110" s="102">
        <v>0.99838420325524169</v>
      </c>
    </row>
    <row r="111" spans="1:17" x14ac:dyDescent="0.25">
      <c r="L111" s="7" t="s">
        <v>213</v>
      </c>
      <c r="M111" s="103">
        <f>1-M110</f>
        <v>0.27593616612964367</v>
      </c>
      <c r="N111" s="103">
        <f>1-N110</f>
        <v>8.8659774938451785E-2</v>
      </c>
      <c r="O111" s="103">
        <f>1-O110</f>
        <v>2.4232964242571264E-2</v>
      </c>
      <c r="P111" s="103">
        <f>1-P110</f>
        <v>1.6157967447583133E-3</v>
      </c>
    </row>
    <row r="112" spans="1:17" x14ac:dyDescent="0.25">
      <c r="B112" s="31" t="s">
        <v>102</v>
      </c>
      <c r="C112" s="31" t="s">
        <v>103</v>
      </c>
      <c r="D112" s="31" t="s">
        <v>135</v>
      </c>
      <c r="L112" s="7" t="s">
        <v>131</v>
      </c>
      <c r="M112" s="7">
        <f>M110-M120</f>
        <v>0.70609333697497323</v>
      </c>
      <c r="N112" s="7">
        <f>N110-N120</f>
        <v>0.84445124779733449</v>
      </c>
      <c r="O112" s="7">
        <f>O110-O120</f>
        <v>0.75652518979613692</v>
      </c>
      <c r="P112" s="7">
        <f>P110-P120</f>
        <v>0.18674295983901801</v>
      </c>
    </row>
    <row r="113" spans="2:24" x14ac:dyDescent="0.25">
      <c r="B113" s="32"/>
      <c r="C113" s="32">
        <f>I110</f>
        <v>5.7095999999999991</v>
      </c>
      <c r="D113" s="49" t="s">
        <v>37</v>
      </c>
      <c r="O113"/>
    </row>
    <row r="114" spans="2:24" x14ac:dyDescent="0.25">
      <c r="M114" t="s">
        <v>207</v>
      </c>
      <c r="O114"/>
    </row>
    <row r="115" spans="2:24" x14ac:dyDescent="0.25">
      <c r="B115" s="33" t="s">
        <v>106</v>
      </c>
      <c r="C115" s="34">
        <f>EXP(C113)</f>
        <v>301.75034400194266</v>
      </c>
      <c r="D115" s="34">
        <f>EXP(D113)</f>
        <v>9.0321460770958968</v>
      </c>
      <c r="M115" s="86">
        <v>1</v>
      </c>
      <c r="N115" s="86">
        <v>1</v>
      </c>
      <c r="O115" s="86">
        <v>1</v>
      </c>
      <c r="P115" s="86">
        <v>1</v>
      </c>
    </row>
    <row r="116" spans="2:24" x14ac:dyDescent="0.25">
      <c r="B116" s="34"/>
      <c r="C116" s="51">
        <f>EXP(C113)+EXP(D113)</f>
        <v>310.78249007903855</v>
      </c>
      <c r="D116" s="50">
        <f>C116</f>
        <v>310.78249007903855</v>
      </c>
      <c r="M116" s="30">
        <v>-1</v>
      </c>
      <c r="N116" s="30">
        <v>-1</v>
      </c>
      <c r="O116" s="30">
        <v>-1</v>
      </c>
      <c r="P116" s="30">
        <v>-1</v>
      </c>
    </row>
    <row r="117" spans="2:24" x14ac:dyDescent="0.25">
      <c r="B117" s="34" t="s">
        <v>107</v>
      </c>
      <c r="C117" s="37">
        <f>C115/C116</f>
        <v>0.97093740360083081</v>
      </c>
      <c r="D117" s="37">
        <f>D115/D116</f>
        <v>2.906259639916918E-2</v>
      </c>
      <c r="F117">
        <f>SUM(C117:D117)</f>
        <v>1</v>
      </c>
      <c r="G117" s="7" t="s">
        <v>108</v>
      </c>
      <c r="M117" s="30">
        <v>-1</v>
      </c>
      <c r="N117" s="30">
        <v>-1</v>
      </c>
      <c r="O117" s="30">
        <v>-1</v>
      </c>
      <c r="P117" s="30">
        <v>-1</v>
      </c>
    </row>
    <row r="118" spans="2:24" x14ac:dyDescent="0.25">
      <c r="M118" s="86">
        <v>0</v>
      </c>
      <c r="N118" s="86">
        <v>0</v>
      </c>
      <c r="O118" s="86">
        <v>0</v>
      </c>
      <c r="P118" s="86">
        <v>0</v>
      </c>
    </row>
    <row r="119" spans="2:24" x14ac:dyDescent="0.25">
      <c r="M119" s="86">
        <v>1</v>
      </c>
      <c r="N119" s="86">
        <v>3</v>
      </c>
      <c r="O119" s="86">
        <v>6</v>
      </c>
      <c r="P119" s="86">
        <v>10</v>
      </c>
    </row>
    <row r="120" spans="2:24" x14ac:dyDescent="0.25">
      <c r="L120" s="7" t="s">
        <v>210</v>
      </c>
      <c r="M120" s="102">
        <v>1.7970496895383124E-2</v>
      </c>
      <c r="N120" s="102">
        <v>6.6888977264213778E-2</v>
      </c>
      <c r="O120" s="102">
        <v>0.21924184596129181</v>
      </c>
      <c r="P120" s="102">
        <v>0.81164124341622368</v>
      </c>
    </row>
    <row r="121" spans="2:24" x14ac:dyDescent="0.25">
      <c r="L121" s="7" t="s">
        <v>214</v>
      </c>
      <c r="M121" s="103">
        <f>1-M120</f>
        <v>0.9820295031046169</v>
      </c>
      <c r="N121" s="103">
        <f>1-N120</f>
        <v>0.93311102273578617</v>
      </c>
      <c r="O121" s="103">
        <f>1-O120</f>
        <v>0.78075815403870819</v>
      </c>
      <c r="P121" s="103">
        <f>1-P120</f>
        <v>0.18835875658377632</v>
      </c>
    </row>
    <row r="124" spans="2:24" x14ac:dyDescent="0.25">
      <c r="B124" s="7"/>
      <c r="C124" s="7"/>
      <c r="D124" s="119" t="s">
        <v>198</v>
      </c>
      <c r="E124" s="119"/>
      <c r="F124" s="119"/>
      <c r="G124" s="86"/>
    </row>
    <row r="125" spans="2:24" x14ac:dyDescent="0.25">
      <c r="B125" s="81"/>
      <c r="C125" s="92" t="s">
        <v>196</v>
      </c>
      <c r="D125" s="92" t="s">
        <v>192</v>
      </c>
      <c r="E125" s="92" t="s">
        <v>193</v>
      </c>
      <c r="F125" s="92" t="s">
        <v>194</v>
      </c>
      <c r="G125" s="92" t="s">
        <v>195</v>
      </c>
    </row>
    <row r="126" spans="2:24" x14ac:dyDescent="0.25">
      <c r="B126" s="74" t="s">
        <v>9</v>
      </c>
      <c r="C126" s="74">
        <v>-1</v>
      </c>
      <c r="D126" s="74">
        <v>-1</v>
      </c>
      <c r="E126" s="74">
        <v>-1</v>
      </c>
      <c r="F126" s="74">
        <v>1</v>
      </c>
      <c r="G126" s="74">
        <v>1</v>
      </c>
      <c r="U126" s="86"/>
      <c r="V126" s="86"/>
      <c r="W126" s="86"/>
      <c r="X126" s="86"/>
    </row>
    <row r="127" spans="2:24" x14ac:dyDescent="0.25">
      <c r="B127" s="28" t="s">
        <v>3</v>
      </c>
      <c r="C127" s="28">
        <v>1</v>
      </c>
      <c r="D127" s="28">
        <v>1</v>
      </c>
      <c r="E127" s="28">
        <v>1</v>
      </c>
      <c r="F127" s="28">
        <v>-1</v>
      </c>
      <c r="G127" s="28">
        <v>-1</v>
      </c>
      <c r="K127" s="86"/>
      <c r="L127" s="86" t="s">
        <v>103</v>
      </c>
      <c r="M127" s="86" t="s">
        <v>135</v>
      </c>
      <c r="U127" s="86"/>
      <c r="V127" s="86"/>
      <c r="W127" s="86"/>
      <c r="X127" s="86"/>
    </row>
    <row r="128" spans="2:24" x14ac:dyDescent="0.25">
      <c r="B128" s="28" t="s">
        <v>38</v>
      </c>
      <c r="C128" s="28">
        <v>1</v>
      </c>
      <c r="D128" s="28">
        <v>1</v>
      </c>
      <c r="E128" s="28">
        <v>1</v>
      </c>
      <c r="F128" s="28">
        <v>-1</v>
      </c>
      <c r="G128" s="28">
        <v>-1</v>
      </c>
      <c r="K128" s="86" t="s">
        <v>196</v>
      </c>
      <c r="L128" s="74">
        <v>0.72406383387035633</v>
      </c>
      <c r="M128" s="86">
        <v>0.27593616612964356</v>
      </c>
      <c r="U128" s="86"/>
      <c r="V128" s="86"/>
      <c r="W128" s="86"/>
      <c r="X128" s="86"/>
    </row>
    <row r="129" spans="2:24" x14ac:dyDescent="0.25">
      <c r="B129" s="74" t="s">
        <v>12</v>
      </c>
      <c r="C129" s="74">
        <v>0</v>
      </c>
      <c r="D129" s="74">
        <v>0</v>
      </c>
      <c r="E129" s="74">
        <v>0</v>
      </c>
      <c r="F129" s="74">
        <v>0</v>
      </c>
      <c r="G129" s="74">
        <v>0</v>
      </c>
      <c r="K129" s="86" t="s">
        <v>192</v>
      </c>
      <c r="L129" s="28">
        <v>0.83854069720760849</v>
      </c>
      <c r="M129" s="86">
        <v>0.16145930279239157</v>
      </c>
      <c r="U129" s="86"/>
      <c r="V129" s="86"/>
      <c r="W129" s="86"/>
      <c r="X129" s="86"/>
    </row>
    <row r="130" spans="2:24" x14ac:dyDescent="0.25">
      <c r="B130" s="44" t="s">
        <v>11</v>
      </c>
      <c r="C130" s="44">
        <v>5</v>
      </c>
      <c r="D130" s="44">
        <v>10</v>
      </c>
      <c r="E130" s="44">
        <v>20</v>
      </c>
      <c r="F130" s="44">
        <v>40</v>
      </c>
      <c r="G130" s="44">
        <v>60</v>
      </c>
      <c r="K130" s="86" t="s">
        <v>193</v>
      </c>
      <c r="L130" s="28">
        <v>0.95314949627584611</v>
      </c>
      <c r="M130" s="86">
        <v>4.6850503724153982E-2</v>
      </c>
      <c r="U130" s="86"/>
      <c r="V130" s="86"/>
      <c r="W130" s="86"/>
      <c r="X130" s="86"/>
    </row>
    <row r="131" spans="2:24" x14ac:dyDescent="0.25">
      <c r="K131" s="86" t="s">
        <v>194</v>
      </c>
      <c r="L131" s="74">
        <v>0.68525106498316146</v>
      </c>
      <c r="M131" s="86">
        <v>0.31474893501683848</v>
      </c>
      <c r="U131" s="103"/>
      <c r="V131" s="103"/>
      <c r="W131" s="103"/>
      <c r="X131" s="103"/>
    </row>
    <row r="132" spans="2:24" x14ac:dyDescent="0.25">
      <c r="K132" s="86" t="s">
        <v>195</v>
      </c>
      <c r="L132" s="44">
        <v>0.97093740360083081</v>
      </c>
      <c r="M132" s="86">
        <v>2.906259639916918E-2</v>
      </c>
      <c r="U132" s="103"/>
      <c r="V132" s="103"/>
      <c r="W132" s="103"/>
      <c r="X132" s="103"/>
    </row>
    <row r="133" spans="2:24" x14ac:dyDescent="0.25">
      <c r="U133" s="86"/>
      <c r="V133" s="86"/>
      <c r="W133" s="86"/>
      <c r="X133" s="86"/>
    </row>
    <row r="134" spans="2:24" x14ac:dyDescent="0.25">
      <c r="U134" s="86"/>
      <c r="V134" s="86"/>
      <c r="W134" s="86"/>
      <c r="X134" s="86"/>
    </row>
    <row r="135" spans="2:24" x14ac:dyDescent="0.25">
      <c r="U135" s="86"/>
      <c r="V135" s="86"/>
      <c r="W135" s="86"/>
      <c r="X135" s="86"/>
    </row>
    <row r="136" spans="2:24" x14ac:dyDescent="0.25">
      <c r="U136" s="86"/>
      <c r="V136" s="86"/>
      <c r="W136" s="86"/>
      <c r="X136" s="86"/>
    </row>
    <row r="137" spans="2:24" x14ac:dyDescent="0.25">
      <c r="U137" s="86"/>
      <c r="V137" s="86"/>
      <c r="W137" s="86"/>
      <c r="X137" s="86"/>
    </row>
    <row r="138" spans="2:24" x14ac:dyDescent="0.25">
      <c r="U138" s="86"/>
      <c r="V138" s="86"/>
      <c r="W138" s="86"/>
      <c r="X138" s="86"/>
    </row>
    <row r="139" spans="2:24" x14ac:dyDescent="0.25">
      <c r="U139" s="86"/>
      <c r="V139" s="86"/>
      <c r="W139" s="86"/>
      <c r="X139" s="86"/>
    </row>
    <row r="140" spans="2:24" x14ac:dyDescent="0.25">
      <c r="U140" s="86"/>
      <c r="V140" s="86"/>
      <c r="W140" s="86"/>
      <c r="X140" s="86"/>
    </row>
    <row r="141" spans="2:24" x14ac:dyDescent="0.25">
      <c r="U141" s="103"/>
      <c r="V141" s="103"/>
      <c r="W141" s="103"/>
      <c r="X141" s="103"/>
    </row>
    <row r="142" spans="2:24" x14ac:dyDescent="0.25">
      <c r="U142" s="103"/>
      <c r="V142" s="103"/>
      <c r="W142" s="103"/>
      <c r="X142" s="103"/>
    </row>
    <row r="144" spans="2:24" x14ac:dyDescent="0.25">
      <c r="N144" s="86" t="s">
        <v>197</v>
      </c>
    </row>
  </sheetData>
  <mergeCells count="2">
    <mergeCell ref="P1:R1"/>
    <mergeCell ref="D124:F1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workbookViewId="0">
      <pane ySplit="1" topLeftCell="A2" activePane="bottomLeft" state="frozen"/>
      <selection activeCell="AG1" sqref="AG1"/>
      <selection pane="bottomLeft" activeCell="T8" sqref="T8"/>
    </sheetView>
  </sheetViews>
  <sheetFormatPr defaultRowHeight="15" x14ac:dyDescent="0.25"/>
  <cols>
    <col min="15" max="15" width="0" hidden="1" customWidth="1"/>
    <col min="19" max="19" width="0" hidden="1" customWidth="1"/>
  </cols>
  <sheetData>
    <row r="1" spans="1:68" s="67" customFormat="1" x14ac:dyDescent="0.25">
      <c r="D1" s="67" t="s">
        <v>103</v>
      </c>
      <c r="E1" s="67" t="s">
        <v>104</v>
      </c>
      <c r="F1" s="67" t="s">
        <v>135</v>
      </c>
      <c r="R1" s="28"/>
      <c r="S1" s="28"/>
      <c r="T1" s="28"/>
      <c r="V1" s="7" t="s">
        <v>136</v>
      </c>
      <c r="W1" s="7" t="s">
        <v>137</v>
      </c>
      <c r="X1" s="7" t="s">
        <v>138</v>
      </c>
      <c r="Y1" s="7" t="s">
        <v>139</v>
      </c>
      <c r="Z1" s="7" t="s">
        <v>140</v>
      </c>
      <c r="AA1" s="7" t="s">
        <v>141</v>
      </c>
      <c r="AB1" s="7" t="s">
        <v>142</v>
      </c>
      <c r="AC1" s="7" t="s">
        <v>143</v>
      </c>
      <c r="AD1" s="7" t="s">
        <v>144</v>
      </c>
      <c r="AE1" s="7" t="s">
        <v>145</v>
      </c>
      <c r="AF1" s="7" t="s">
        <v>146</v>
      </c>
      <c r="AG1" s="7" t="s">
        <v>147</v>
      </c>
      <c r="AH1" s="7" t="s">
        <v>148</v>
      </c>
      <c r="AI1" s="7" t="s">
        <v>149</v>
      </c>
      <c r="AJ1" s="7" t="s">
        <v>150</v>
      </c>
      <c r="AK1" s="7" t="s">
        <v>151</v>
      </c>
      <c r="AL1" s="7" t="s">
        <v>152</v>
      </c>
      <c r="AM1" s="7" t="s">
        <v>153</v>
      </c>
      <c r="AN1" s="7" t="s">
        <v>154</v>
      </c>
      <c r="AO1" s="7" t="s">
        <v>155</v>
      </c>
      <c r="AP1" s="7" t="s">
        <v>156</v>
      </c>
      <c r="AQ1" s="7" t="s">
        <v>157</v>
      </c>
      <c r="AR1" s="7" t="s">
        <v>158</v>
      </c>
      <c r="AS1" s="7" t="s">
        <v>159</v>
      </c>
      <c r="AT1" s="7" t="s">
        <v>160</v>
      </c>
      <c r="AU1" s="7" t="s">
        <v>161</v>
      </c>
      <c r="AV1" s="7" t="s">
        <v>162</v>
      </c>
      <c r="AW1" s="7" t="s">
        <v>163</v>
      </c>
      <c r="AX1" s="7" t="s">
        <v>164</v>
      </c>
      <c r="AY1" s="7" t="s">
        <v>165</v>
      </c>
      <c r="AZ1" s="7" t="s">
        <v>166</v>
      </c>
      <c r="BA1" s="7" t="s">
        <v>167</v>
      </c>
      <c r="BB1" s="7" t="s">
        <v>168</v>
      </c>
      <c r="BC1" s="7" t="s">
        <v>169</v>
      </c>
      <c r="BD1" s="7" t="s">
        <v>170</v>
      </c>
      <c r="BE1" s="7" t="s">
        <v>171</v>
      </c>
      <c r="BF1" s="7" t="s">
        <v>172</v>
      </c>
      <c r="BG1" s="7" t="s">
        <v>173</v>
      </c>
      <c r="BH1" s="7" t="s">
        <v>174</v>
      </c>
      <c r="BI1" s="7" t="s">
        <v>175</v>
      </c>
      <c r="BJ1" s="7" t="s">
        <v>176</v>
      </c>
      <c r="BK1" s="7" t="s">
        <v>177</v>
      </c>
      <c r="BL1" s="7" t="s">
        <v>178</v>
      </c>
      <c r="BM1" s="7" t="s">
        <v>179</v>
      </c>
      <c r="BN1" s="7" t="s">
        <v>180</v>
      </c>
      <c r="BO1" s="7" t="s">
        <v>181</v>
      </c>
      <c r="BP1" s="7" t="s">
        <v>182</v>
      </c>
    </row>
    <row r="2" spans="1:68" s="67" customFormat="1" x14ac:dyDescent="0.25">
      <c r="A2" s="63" t="s">
        <v>133</v>
      </c>
      <c r="B2" s="63" t="s">
        <v>99</v>
      </c>
      <c r="C2" s="63" t="s">
        <v>100</v>
      </c>
      <c r="D2" s="63" t="s">
        <v>101</v>
      </c>
      <c r="E2" s="63" t="s">
        <v>101</v>
      </c>
      <c r="F2" s="63" t="s">
        <v>101</v>
      </c>
      <c r="R2" s="68" t="s">
        <v>103</v>
      </c>
      <c r="S2" s="68" t="s">
        <v>104</v>
      </c>
      <c r="T2" s="68" t="s">
        <v>135</v>
      </c>
    </row>
    <row r="3" spans="1:68" s="67" customFormat="1" x14ac:dyDescent="0.25">
      <c r="A3" s="121">
        <v>1</v>
      </c>
      <c r="B3" s="61">
        <v>-0.91610199999999997</v>
      </c>
      <c r="C3" s="30" t="s">
        <v>9</v>
      </c>
      <c r="D3" s="67">
        <v>-1</v>
      </c>
      <c r="E3" s="67">
        <v>0</v>
      </c>
      <c r="F3" s="67">
        <v>0</v>
      </c>
      <c r="I3" s="35" t="s">
        <v>103</v>
      </c>
      <c r="J3" s="35"/>
      <c r="K3" s="35" t="s">
        <v>104</v>
      </c>
      <c r="M3" s="31" t="s">
        <v>102</v>
      </c>
      <c r="N3" s="31" t="s">
        <v>103</v>
      </c>
      <c r="O3" s="31" t="s">
        <v>104</v>
      </c>
      <c r="P3" s="31" t="s">
        <v>105</v>
      </c>
      <c r="R3" s="69">
        <v>0</v>
      </c>
      <c r="S3" s="69">
        <v>0</v>
      </c>
      <c r="T3" s="69">
        <v>0</v>
      </c>
    </row>
    <row r="4" spans="1:68" s="67" customFormat="1" x14ac:dyDescent="0.25">
      <c r="A4" s="120"/>
      <c r="B4" s="61">
        <v>1.09433</v>
      </c>
      <c r="C4" s="30" t="s">
        <v>3</v>
      </c>
      <c r="D4" s="30">
        <v>1</v>
      </c>
      <c r="E4" s="30">
        <v>0</v>
      </c>
      <c r="F4" s="30">
        <v>0</v>
      </c>
      <c r="I4" s="62">
        <f>B3*D3</f>
        <v>0.91610199999999997</v>
      </c>
      <c r="J4" s="35"/>
      <c r="K4" s="62">
        <v>0</v>
      </c>
      <c r="M4" s="32"/>
      <c r="N4" s="32">
        <f>I8</f>
        <v>9.0967163999999983</v>
      </c>
      <c r="O4" s="32">
        <f>K8</f>
        <v>0</v>
      </c>
      <c r="P4" s="40">
        <f>B7</f>
        <v>2.14025</v>
      </c>
      <c r="R4" s="69">
        <v>0</v>
      </c>
      <c r="S4" s="69">
        <v>0</v>
      </c>
      <c r="T4" s="69">
        <v>0</v>
      </c>
    </row>
    <row r="5" spans="1:68" s="67" customFormat="1" x14ac:dyDescent="0.25">
      <c r="A5" s="120"/>
      <c r="B5" s="61">
        <v>-3.1470699999999998</v>
      </c>
      <c r="C5" s="30" t="s">
        <v>38</v>
      </c>
      <c r="D5" s="30">
        <v>-1</v>
      </c>
      <c r="E5" s="30">
        <v>0</v>
      </c>
      <c r="F5" s="30">
        <v>0</v>
      </c>
      <c r="I5" s="35">
        <f>B4*D4</f>
        <v>1.09433</v>
      </c>
      <c r="J5" s="35"/>
      <c r="K5" s="62">
        <v>0</v>
      </c>
      <c r="R5" s="69">
        <v>0</v>
      </c>
      <c r="S5" s="69">
        <v>0</v>
      </c>
      <c r="T5" s="69">
        <v>0</v>
      </c>
    </row>
    <row r="6" spans="1:68" s="67" customFormat="1" x14ac:dyDescent="0.25">
      <c r="A6" s="120"/>
      <c r="B6" s="67">
        <v>7.43248E-3</v>
      </c>
      <c r="C6" s="30" t="s">
        <v>134</v>
      </c>
      <c r="D6" s="67">
        <v>530</v>
      </c>
      <c r="E6" s="67">
        <v>0</v>
      </c>
      <c r="F6" s="67">
        <v>0</v>
      </c>
      <c r="I6" s="62">
        <f>B5*D5</f>
        <v>3.1470699999999998</v>
      </c>
      <c r="J6" s="35"/>
      <c r="K6" s="62">
        <v>0</v>
      </c>
      <c r="M6" s="33" t="s">
        <v>106</v>
      </c>
      <c r="N6" s="34">
        <f>EXP(N4)</f>
        <v>8925.9353296753234</v>
      </c>
      <c r="O6" s="34">
        <v>0</v>
      </c>
      <c r="P6" s="34">
        <f>EXP(P4)</f>
        <v>8.5015627539229062</v>
      </c>
      <c r="R6" s="69">
        <v>0</v>
      </c>
      <c r="S6" s="69">
        <v>0</v>
      </c>
      <c r="T6" s="69">
        <v>0</v>
      </c>
    </row>
    <row r="7" spans="1:68" s="67" customFormat="1" x14ac:dyDescent="0.25">
      <c r="A7" s="120"/>
      <c r="B7" s="67">
        <v>2.14025</v>
      </c>
      <c r="C7" s="30" t="s">
        <v>12</v>
      </c>
      <c r="D7" s="67">
        <v>0</v>
      </c>
      <c r="E7" s="67">
        <v>0</v>
      </c>
      <c r="F7" s="67">
        <v>1</v>
      </c>
      <c r="I7" s="35">
        <f>B6*D6</f>
        <v>3.9392144</v>
      </c>
      <c r="J7" s="35"/>
      <c r="K7" s="35">
        <v>0</v>
      </c>
      <c r="M7" s="34"/>
      <c r="N7" s="34">
        <f>EXP(N4)+EXP(P4)</f>
        <v>8934.4368924292467</v>
      </c>
      <c r="O7" s="34">
        <f>N7</f>
        <v>8934.4368924292467</v>
      </c>
      <c r="P7" s="34">
        <f>O7</f>
        <v>8934.4368924292467</v>
      </c>
      <c r="R7" s="69">
        <v>0</v>
      </c>
      <c r="S7" s="69">
        <v>0</v>
      </c>
      <c r="T7" s="69">
        <v>0</v>
      </c>
    </row>
    <row r="8" spans="1:68" s="67" customFormat="1" x14ac:dyDescent="0.25">
      <c r="I8" s="64">
        <f>I4+I5+I6+I7</f>
        <v>9.0967163999999983</v>
      </c>
      <c r="J8" s="36"/>
      <c r="K8" s="64">
        <v>0</v>
      </c>
      <c r="M8" s="34" t="s">
        <v>107</v>
      </c>
      <c r="N8" s="65">
        <f>N6/N7</f>
        <v>0.99904845007511023</v>
      </c>
      <c r="O8" s="65">
        <f>O6/O7</f>
        <v>0</v>
      </c>
      <c r="P8" s="65">
        <f>P6/P7</f>
        <v>9.5154992488971028E-4</v>
      </c>
      <c r="R8" s="69">
        <v>1</v>
      </c>
      <c r="S8" s="69">
        <v>0</v>
      </c>
      <c r="T8" s="69">
        <v>0</v>
      </c>
      <c r="V8" s="67">
        <v>1</v>
      </c>
      <c r="W8" s="67">
        <v>0</v>
      </c>
      <c r="X8" s="67">
        <v>0</v>
      </c>
      <c r="Y8" s="67">
        <v>0</v>
      </c>
      <c r="Z8" s="67">
        <v>1</v>
      </c>
      <c r="AA8" s="67">
        <v>7</v>
      </c>
      <c r="AB8" s="67">
        <v>3</v>
      </c>
      <c r="AC8" s="67">
        <v>1</v>
      </c>
      <c r="AD8" s="67">
        <v>2</v>
      </c>
      <c r="AE8" s="67">
        <v>4</v>
      </c>
      <c r="AF8" s="67">
        <v>8</v>
      </c>
      <c r="AG8" s="67">
        <v>5</v>
      </c>
      <c r="AH8" s="67">
        <v>6</v>
      </c>
      <c r="AI8" s="67">
        <v>-999</v>
      </c>
      <c r="AJ8" s="67">
        <v>-999</v>
      </c>
      <c r="AK8" s="67">
        <v>-999</v>
      </c>
      <c r="AL8" s="67">
        <v>-999</v>
      </c>
      <c r="AM8" s="67">
        <v>-999</v>
      </c>
      <c r="AN8" s="67">
        <v>-999</v>
      </c>
      <c r="AO8" s="67">
        <v>0</v>
      </c>
      <c r="AP8" s="67">
        <v>0</v>
      </c>
      <c r="AQ8" s="67">
        <v>1</v>
      </c>
      <c r="AR8" s="67">
        <v>1</v>
      </c>
      <c r="AS8" s="67">
        <v>0</v>
      </c>
      <c r="AT8" s="67">
        <v>1</v>
      </c>
      <c r="AU8" s="67">
        <v>0</v>
      </c>
      <c r="AV8" s="67">
        <v>1</v>
      </c>
      <c r="AW8" s="67">
        <v>0</v>
      </c>
      <c r="AX8" s="67">
        <v>-999</v>
      </c>
      <c r="AY8" s="67">
        <v>1</v>
      </c>
      <c r="AZ8" s="67">
        <v>0</v>
      </c>
      <c r="BA8" s="67">
        <v>0</v>
      </c>
      <c r="BB8" s="67">
        <v>0</v>
      </c>
      <c r="BC8" s="67">
        <v>0</v>
      </c>
      <c r="BD8" s="67">
        <v>0</v>
      </c>
      <c r="BE8" s="67">
        <v>1</v>
      </c>
      <c r="BF8" s="67">
        <v>1</v>
      </c>
      <c r="BG8" s="67">
        <v>0</v>
      </c>
      <c r="BH8" s="67">
        <v>0</v>
      </c>
      <c r="BI8" s="67">
        <v>-999</v>
      </c>
      <c r="BJ8" s="67">
        <v>-999</v>
      </c>
      <c r="BK8" s="67">
        <v>-999</v>
      </c>
      <c r="BL8" s="67">
        <v>-999</v>
      </c>
      <c r="BM8" s="67">
        <v>-999</v>
      </c>
      <c r="BN8" s="67">
        <v>-999</v>
      </c>
      <c r="BO8" s="67">
        <v>-999</v>
      </c>
      <c r="BP8" s="67">
        <v>-999</v>
      </c>
    </row>
    <row r="9" spans="1:68" s="67" customFormat="1" x14ac:dyDescent="0.25">
      <c r="R9" s="69">
        <v>0</v>
      </c>
      <c r="S9" s="69">
        <v>0</v>
      </c>
      <c r="T9" s="69">
        <v>0</v>
      </c>
    </row>
    <row r="10" spans="1:68" s="67" customFormat="1" x14ac:dyDescent="0.25">
      <c r="A10" s="120">
        <v>2</v>
      </c>
      <c r="B10" s="67">
        <v>-0.91603999999999997</v>
      </c>
      <c r="C10" s="30" t="s">
        <v>9</v>
      </c>
      <c r="D10" s="86">
        <v>-1</v>
      </c>
      <c r="E10" s="86">
        <v>0</v>
      </c>
      <c r="F10" s="86">
        <v>0</v>
      </c>
      <c r="G10" s="86"/>
      <c r="H10" s="86"/>
      <c r="I10" s="35" t="s">
        <v>103</v>
      </c>
      <c r="J10" s="35"/>
      <c r="K10" s="35" t="s">
        <v>104</v>
      </c>
      <c r="L10" s="86"/>
      <c r="M10" s="31" t="s">
        <v>102</v>
      </c>
      <c r="N10" s="31" t="s">
        <v>103</v>
      </c>
      <c r="O10" s="31" t="s">
        <v>104</v>
      </c>
      <c r="P10" s="31" t="s">
        <v>105</v>
      </c>
      <c r="R10" s="69">
        <v>0</v>
      </c>
      <c r="S10" s="69">
        <v>0</v>
      </c>
      <c r="T10" s="69">
        <v>0</v>
      </c>
    </row>
    <row r="11" spans="1:68" s="67" customFormat="1" x14ac:dyDescent="0.25">
      <c r="A11" s="120"/>
      <c r="B11" s="67">
        <v>1.09433</v>
      </c>
      <c r="C11" s="30" t="s">
        <v>3</v>
      </c>
      <c r="D11" s="30">
        <v>1</v>
      </c>
      <c r="E11" s="30">
        <v>0</v>
      </c>
      <c r="F11" s="30">
        <v>0</v>
      </c>
      <c r="G11" s="86"/>
      <c r="H11" s="86"/>
      <c r="I11" s="62">
        <f>B10*D10</f>
        <v>0.91603999999999997</v>
      </c>
      <c r="J11" s="35"/>
      <c r="K11" s="62">
        <v>0</v>
      </c>
      <c r="L11" s="86"/>
      <c r="M11" s="32"/>
      <c r="N11" s="32">
        <f>I15</f>
        <v>9.1197528000000005</v>
      </c>
      <c r="O11" s="32">
        <f>K15</f>
        <v>0</v>
      </c>
      <c r="P11" s="40">
        <f>B14</f>
        <v>2.1584300000000001</v>
      </c>
      <c r="R11" s="69">
        <v>0</v>
      </c>
      <c r="S11" s="69">
        <v>0</v>
      </c>
      <c r="T11" s="69">
        <v>0</v>
      </c>
    </row>
    <row r="12" spans="1:68" s="67" customFormat="1" x14ac:dyDescent="0.25">
      <c r="A12" s="120"/>
      <c r="B12" s="67">
        <v>-3.15889</v>
      </c>
      <c r="C12" s="30" t="s">
        <v>38</v>
      </c>
      <c r="D12" s="30">
        <v>-1</v>
      </c>
      <c r="E12" s="30">
        <v>0</v>
      </c>
      <c r="F12" s="30">
        <v>0</v>
      </c>
      <c r="G12" s="86"/>
      <c r="H12" s="86"/>
      <c r="I12" s="35">
        <f>B11*D11</f>
        <v>1.09433</v>
      </c>
      <c r="J12" s="35"/>
      <c r="K12" s="62">
        <v>0</v>
      </c>
      <c r="L12" s="86"/>
      <c r="M12" s="86"/>
      <c r="N12" s="86"/>
      <c r="O12" s="86"/>
      <c r="P12" s="86"/>
      <c r="R12" s="69">
        <v>0</v>
      </c>
      <c r="S12" s="69">
        <v>0</v>
      </c>
      <c r="T12" s="69">
        <v>0</v>
      </c>
    </row>
    <row r="13" spans="1:68" s="67" customFormat="1" x14ac:dyDescent="0.25">
      <c r="A13" s="120"/>
      <c r="B13" s="67">
        <v>7.4537600000000002E-3</v>
      </c>
      <c r="C13" s="30" t="s">
        <v>134</v>
      </c>
      <c r="D13" s="86">
        <v>530</v>
      </c>
      <c r="E13" s="86">
        <v>0</v>
      </c>
      <c r="F13" s="86">
        <v>0</v>
      </c>
      <c r="G13" s="86"/>
      <c r="H13" s="86"/>
      <c r="I13" s="62">
        <f>B12*D12</f>
        <v>3.15889</v>
      </c>
      <c r="J13" s="35"/>
      <c r="K13" s="62">
        <v>0</v>
      </c>
      <c r="L13" s="86"/>
      <c r="M13" s="33" t="s">
        <v>106</v>
      </c>
      <c r="N13" s="34">
        <f>EXP(N11)</f>
        <v>9133.9434265088858</v>
      </c>
      <c r="O13" s="34">
        <v>0</v>
      </c>
      <c r="P13" s="34">
        <f>EXP(P11)</f>
        <v>8.6575346534927409</v>
      </c>
      <c r="R13" s="69">
        <v>0</v>
      </c>
      <c r="S13" s="69">
        <v>0</v>
      </c>
      <c r="T13" s="69">
        <v>0</v>
      </c>
    </row>
    <row r="14" spans="1:68" s="67" customFormat="1" x14ac:dyDescent="0.25">
      <c r="A14" s="120"/>
      <c r="B14" s="67">
        <v>2.1584300000000001</v>
      </c>
      <c r="C14" s="30" t="s">
        <v>12</v>
      </c>
      <c r="D14" s="86">
        <v>0</v>
      </c>
      <c r="E14" s="86">
        <v>0</v>
      </c>
      <c r="F14" s="86">
        <v>1</v>
      </c>
      <c r="G14" s="86"/>
      <c r="H14" s="86"/>
      <c r="I14" s="35">
        <f>B13*D13</f>
        <v>3.9504928000000001</v>
      </c>
      <c r="J14" s="35"/>
      <c r="K14" s="35">
        <v>0</v>
      </c>
      <c r="L14" s="86"/>
      <c r="M14" s="34"/>
      <c r="N14" s="34">
        <f>EXP(N11)+EXP(P11)</f>
        <v>9142.6009611623776</v>
      </c>
      <c r="O14" s="34">
        <f>N14</f>
        <v>9142.6009611623776</v>
      </c>
      <c r="P14" s="34">
        <f>O14</f>
        <v>9142.6009611623776</v>
      </c>
      <c r="R14" s="69">
        <v>0</v>
      </c>
      <c r="S14" s="69">
        <v>0</v>
      </c>
      <c r="T14" s="69">
        <v>0</v>
      </c>
    </row>
    <row r="15" spans="1:68" s="67" customFormat="1" x14ac:dyDescent="0.25">
      <c r="D15" s="86"/>
      <c r="E15" s="86"/>
      <c r="F15" s="86"/>
      <c r="G15" s="86"/>
      <c r="H15" s="86"/>
      <c r="I15" s="64">
        <f>I11+I12+I13+I14</f>
        <v>9.1197528000000005</v>
      </c>
      <c r="J15" s="36"/>
      <c r="K15" s="64">
        <v>0</v>
      </c>
      <c r="L15" s="86"/>
      <c r="M15" s="34" t="s">
        <v>107</v>
      </c>
      <c r="N15" s="65">
        <f>N13/N14</f>
        <v>0.99905305561401303</v>
      </c>
      <c r="O15" s="65">
        <f>O13/O14</f>
        <v>0</v>
      </c>
      <c r="P15" s="65">
        <f>P13/P14</f>
        <v>9.4694438598707403E-4</v>
      </c>
      <c r="R15" s="69">
        <v>1</v>
      </c>
      <c r="S15" s="69">
        <v>0</v>
      </c>
      <c r="T15" s="69">
        <v>0</v>
      </c>
      <c r="V15" s="67">
        <v>-999</v>
      </c>
      <c r="W15" s="67">
        <v>-999</v>
      </c>
      <c r="X15" s="67">
        <v>-999</v>
      </c>
      <c r="Y15" s="67">
        <v>-999</v>
      </c>
      <c r="Z15" s="67">
        <v>1</v>
      </c>
      <c r="AA15" s="67">
        <v>4</v>
      </c>
      <c r="AB15" s="67">
        <v>3</v>
      </c>
      <c r="AC15" s="67">
        <v>1</v>
      </c>
      <c r="AD15" s="67">
        <v>2</v>
      </c>
      <c r="AE15" s="67">
        <v>5</v>
      </c>
      <c r="AF15" s="67">
        <v>8</v>
      </c>
      <c r="AG15" s="67">
        <v>7</v>
      </c>
      <c r="AH15" s="67">
        <v>6</v>
      </c>
      <c r="AI15" s="67">
        <v>1</v>
      </c>
      <c r="AJ15" s="67">
        <v>6</v>
      </c>
      <c r="AK15" s="67">
        <v>5</v>
      </c>
      <c r="AL15" s="67">
        <v>4</v>
      </c>
      <c r="AM15" s="67">
        <v>3</v>
      </c>
      <c r="AN15" s="67">
        <v>2</v>
      </c>
      <c r="AO15" s="67">
        <v>0</v>
      </c>
      <c r="AP15" s="67">
        <v>0</v>
      </c>
      <c r="AQ15" s="67">
        <v>1</v>
      </c>
      <c r="AR15" s="67">
        <v>0</v>
      </c>
      <c r="AS15" s="67">
        <v>0</v>
      </c>
      <c r="AT15" s="67">
        <v>1</v>
      </c>
      <c r="AU15" s="67">
        <v>1</v>
      </c>
      <c r="AV15" s="67">
        <v>1</v>
      </c>
      <c r="AW15" s="67">
        <v>0</v>
      </c>
      <c r="AX15" s="67">
        <v>0</v>
      </c>
      <c r="AY15" s="67">
        <v>1</v>
      </c>
      <c r="AZ15" s="67">
        <v>0</v>
      </c>
      <c r="BA15" s="67">
        <v>0</v>
      </c>
      <c r="BB15" s="67">
        <v>0</v>
      </c>
      <c r="BC15" s="67">
        <v>0</v>
      </c>
      <c r="BD15" s="67">
        <v>0</v>
      </c>
      <c r="BE15" s="67">
        <v>1</v>
      </c>
      <c r="BF15" s="67">
        <v>1</v>
      </c>
      <c r="BG15" s="67">
        <v>0</v>
      </c>
      <c r="BH15" s="67">
        <v>0</v>
      </c>
      <c r="BI15" s="67">
        <v>1</v>
      </c>
      <c r="BJ15" s="67">
        <v>0</v>
      </c>
      <c r="BK15" s="67">
        <v>1</v>
      </c>
      <c r="BL15" s="67">
        <v>1</v>
      </c>
      <c r="BM15" s="67">
        <v>1</v>
      </c>
      <c r="BN15" s="67">
        <v>1</v>
      </c>
      <c r="BO15" s="67">
        <v>1</v>
      </c>
      <c r="BP15" s="67">
        <v>1</v>
      </c>
    </row>
    <row r="16" spans="1:68" s="67" customFormat="1" x14ac:dyDescent="0.25">
      <c r="R16" s="69">
        <v>0</v>
      </c>
      <c r="S16" s="69">
        <v>0</v>
      </c>
      <c r="T16" s="69">
        <v>0</v>
      </c>
    </row>
    <row r="17" spans="1:68" s="67" customFormat="1" x14ac:dyDescent="0.25">
      <c r="A17" s="120">
        <v>3</v>
      </c>
      <c r="B17" s="67">
        <v>-0.91597499999999998</v>
      </c>
      <c r="D17" s="86">
        <v>-1</v>
      </c>
      <c r="E17" s="86">
        <v>0</v>
      </c>
      <c r="F17" s="86">
        <v>0</v>
      </c>
      <c r="G17" s="86"/>
      <c r="H17" s="86"/>
      <c r="I17" s="35" t="s">
        <v>103</v>
      </c>
      <c r="J17" s="35"/>
      <c r="K17" s="35" t="s">
        <v>104</v>
      </c>
      <c r="L17" s="86"/>
      <c r="M17" s="31" t="s">
        <v>102</v>
      </c>
      <c r="N17" s="31" t="s">
        <v>103</v>
      </c>
      <c r="O17" s="31" t="s">
        <v>104</v>
      </c>
      <c r="P17" s="31" t="s">
        <v>105</v>
      </c>
      <c r="R17" s="69">
        <v>0</v>
      </c>
      <c r="S17" s="69">
        <v>0</v>
      </c>
      <c r="T17" s="69">
        <v>0</v>
      </c>
    </row>
    <row r="18" spans="1:68" s="67" customFormat="1" x14ac:dyDescent="0.25">
      <c r="A18" s="120"/>
      <c r="B18" s="67">
        <v>1.0928500000000001</v>
      </c>
      <c r="D18" s="30">
        <v>1</v>
      </c>
      <c r="E18" s="30">
        <v>0</v>
      </c>
      <c r="F18" s="30">
        <v>0</v>
      </c>
      <c r="G18" s="86"/>
      <c r="H18" s="86"/>
      <c r="I18" s="62">
        <f>B17*D17</f>
        <v>0.91597499999999998</v>
      </c>
      <c r="J18" s="35"/>
      <c r="K18" s="62">
        <v>0</v>
      </c>
      <c r="L18" s="86"/>
      <c r="M18" s="32"/>
      <c r="N18" s="32">
        <f>I22</f>
        <v>9.1306701999999991</v>
      </c>
      <c r="O18" s="32">
        <f>K22</f>
        <v>0</v>
      </c>
      <c r="P18" s="40">
        <f>B21</f>
        <v>2.17578</v>
      </c>
      <c r="R18" s="69">
        <v>0</v>
      </c>
      <c r="S18" s="69">
        <v>0</v>
      </c>
      <c r="T18" s="69">
        <v>0</v>
      </c>
    </row>
    <row r="19" spans="1:68" s="67" customFormat="1" x14ac:dyDescent="0.25">
      <c r="A19" s="120"/>
      <c r="B19" s="67">
        <v>-3.1665399999999999</v>
      </c>
      <c r="D19" s="30">
        <v>-1</v>
      </c>
      <c r="E19" s="30">
        <v>0</v>
      </c>
      <c r="F19" s="30">
        <v>0</v>
      </c>
      <c r="G19" s="86"/>
      <c r="H19" s="86"/>
      <c r="I19" s="35">
        <f>B18*D18</f>
        <v>1.0928500000000001</v>
      </c>
      <c r="J19" s="35"/>
      <c r="K19" s="62">
        <v>0</v>
      </c>
      <c r="L19" s="86"/>
      <c r="M19" s="86"/>
      <c r="N19" s="86"/>
      <c r="O19" s="86"/>
      <c r="P19" s="86"/>
      <c r="R19" s="69">
        <v>0</v>
      </c>
      <c r="S19" s="69">
        <v>0</v>
      </c>
      <c r="T19" s="69">
        <v>0</v>
      </c>
    </row>
    <row r="20" spans="1:68" s="67" customFormat="1" x14ac:dyDescent="0.25">
      <c r="A20" s="120"/>
      <c r="B20" s="67">
        <v>7.4628400000000001E-3</v>
      </c>
      <c r="D20" s="86">
        <v>530</v>
      </c>
      <c r="E20" s="86">
        <v>0</v>
      </c>
      <c r="F20" s="86">
        <v>0</v>
      </c>
      <c r="G20" s="86"/>
      <c r="H20" s="86"/>
      <c r="I20" s="62">
        <f>B19*D19</f>
        <v>3.1665399999999999</v>
      </c>
      <c r="J20" s="35"/>
      <c r="K20" s="62">
        <v>0</v>
      </c>
      <c r="L20" s="86"/>
      <c r="M20" s="33" t="s">
        <v>106</v>
      </c>
      <c r="N20" s="34">
        <f>EXP(N18)</f>
        <v>9234.208662437477</v>
      </c>
      <c r="O20" s="34">
        <v>0</v>
      </c>
      <c r="P20" s="34">
        <f>EXP(P18)</f>
        <v>8.8090535049039467</v>
      </c>
      <c r="R20" s="69">
        <v>0</v>
      </c>
      <c r="S20" s="69">
        <v>0</v>
      </c>
      <c r="T20" s="69">
        <v>0</v>
      </c>
    </row>
    <row r="21" spans="1:68" s="67" customFormat="1" x14ac:dyDescent="0.25">
      <c r="A21" s="120"/>
      <c r="B21" s="67">
        <v>2.17578</v>
      </c>
      <c r="D21" s="86">
        <v>0</v>
      </c>
      <c r="E21" s="86">
        <v>0</v>
      </c>
      <c r="F21" s="86">
        <v>1</v>
      </c>
      <c r="G21" s="86"/>
      <c r="H21" s="86"/>
      <c r="I21" s="35">
        <f>B20*D20</f>
        <v>3.9553052000000002</v>
      </c>
      <c r="J21" s="35"/>
      <c r="K21" s="35">
        <v>0</v>
      </c>
      <c r="L21" s="86"/>
      <c r="M21" s="34"/>
      <c r="N21" s="34">
        <f>EXP(N18)+EXP(P18)</f>
        <v>9243.0177159423802</v>
      </c>
      <c r="O21" s="34">
        <f>N21</f>
        <v>9243.0177159423802</v>
      </c>
      <c r="P21" s="34">
        <f>O21</f>
        <v>9243.0177159423802</v>
      </c>
      <c r="R21" s="69">
        <v>0</v>
      </c>
      <c r="S21" s="69">
        <v>0</v>
      </c>
      <c r="T21" s="69">
        <v>0</v>
      </c>
    </row>
    <row r="22" spans="1:68" s="67" customFormat="1" x14ac:dyDescent="0.25">
      <c r="D22" s="86"/>
      <c r="E22" s="86"/>
      <c r="F22" s="86"/>
      <c r="G22" s="86"/>
      <c r="H22" s="86"/>
      <c r="I22" s="64">
        <f>I18+I19+I20+I21</f>
        <v>9.1306701999999991</v>
      </c>
      <c r="J22" s="36"/>
      <c r="K22" s="64">
        <v>0</v>
      </c>
      <c r="L22" s="86"/>
      <c r="M22" s="34" t="s">
        <v>107</v>
      </c>
      <c r="N22" s="65">
        <f>N20/N21</f>
        <v>0.99904695049002135</v>
      </c>
      <c r="O22" s="65">
        <f>O20/O21</f>
        <v>0</v>
      </c>
      <c r="P22" s="65">
        <f>P20/P21</f>
        <v>9.5304950997876687E-4</v>
      </c>
      <c r="R22" s="69">
        <v>1</v>
      </c>
      <c r="S22" s="69">
        <v>0</v>
      </c>
      <c r="T22" s="69">
        <v>0</v>
      </c>
      <c r="V22" s="67">
        <v>0</v>
      </c>
      <c r="W22" s="67">
        <v>0</v>
      </c>
      <c r="X22" s="67">
        <v>0</v>
      </c>
      <c r="Y22" s="67">
        <v>1</v>
      </c>
      <c r="Z22" s="67">
        <v>1</v>
      </c>
      <c r="AA22" s="67">
        <v>7</v>
      </c>
      <c r="AB22" s="67">
        <v>6</v>
      </c>
      <c r="AC22" s="67">
        <v>3</v>
      </c>
      <c r="AD22" s="67">
        <v>2</v>
      </c>
      <c r="AE22" s="67">
        <v>4</v>
      </c>
      <c r="AF22" s="67">
        <v>5</v>
      </c>
      <c r="AG22" s="67">
        <v>1</v>
      </c>
      <c r="AH22" s="67">
        <v>8</v>
      </c>
      <c r="AI22" s="67">
        <v>1</v>
      </c>
      <c r="AJ22" s="67">
        <v>5</v>
      </c>
      <c r="AK22" s="67">
        <v>3</v>
      </c>
      <c r="AL22" s="67">
        <v>2</v>
      </c>
      <c r="AM22" s="67">
        <v>4</v>
      </c>
      <c r="AN22" s="67">
        <v>6</v>
      </c>
      <c r="AO22" s="67">
        <v>0</v>
      </c>
      <c r="AP22" s="67">
        <v>1</v>
      </c>
      <c r="AQ22" s="67">
        <v>0</v>
      </c>
      <c r="AR22" s="67">
        <v>1</v>
      </c>
      <c r="AS22" s="67">
        <v>1</v>
      </c>
      <c r="AT22" s="67">
        <v>0</v>
      </c>
      <c r="AU22" s="67">
        <v>1</v>
      </c>
      <c r="AV22" s="67">
        <v>0</v>
      </c>
      <c r="AW22" s="67">
        <v>1</v>
      </c>
      <c r="AX22" s="67">
        <v>0</v>
      </c>
      <c r="AY22" s="67">
        <v>0</v>
      </c>
      <c r="AZ22" s="67">
        <v>1</v>
      </c>
      <c r="BA22" s="67">
        <v>0</v>
      </c>
      <c r="BB22" s="67">
        <v>0</v>
      </c>
      <c r="BC22" s="67">
        <v>0</v>
      </c>
      <c r="BD22" s="67">
        <v>1</v>
      </c>
      <c r="BE22" s="67">
        <v>0</v>
      </c>
      <c r="BF22" s="67">
        <v>1</v>
      </c>
      <c r="BG22" s="67">
        <v>0</v>
      </c>
      <c r="BH22" s="67">
        <v>0</v>
      </c>
      <c r="BI22" s="67">
        <v>0</v>
      </c>
      <c r="BJ22" s="67">
        <v>0</v>
      </c>
      <c r="BK22" s="67">
        <v>1</v>
      </c>
      <c r="BL22" s="67">
        <v>0</v>
      </c>
      <c r="BM22" s="67">
        <v>0</v>
      </c>
      <c r="BN22" s="67">
        <v>1</v>
      </c>
      <c r="BO22" s="67">
        <v>0</v>
      </c>
      <c r="BP22" s="67">
        <v>1</v>
      </c>
    </row>
    <row r="23" spans="1:68" s="67" customFormat="1" x14ac:dyDescent="0.25">
      <c r="R23" s="69">
        <v>0</v>
      </c>
      <c r="S23" s="69">
        <v>0</v>
      </c>
      <c r="T23" s="69">
        <v>0</v>
      </c>
    </row>
    <row r="24" spans="1:68" s="67" customFormat="1" x14ac:dyDescent="0.25">
      <c r="A24" s="120">
        <v>4</v>
      </c>
      <c r="B24" s="67">
        <v>-0.92605099999999996</v>
      </c>
      <c r="D24" s="86">
        <v>-1</v>
      </c>
      <c r="E24" s="86">
        <v>0</v>
      </c>
      <c r="F24" s="86">
        <v>0</v>
      </c>
      <c r="G24" s="86"/>
      <c r="H24" s="86"/>
      <c r="I24" s="35" t="s">
        <v>103</v>
      </c>
      <c r="J24" s="35"/>
      <c r="K24" s="35" t="s">
        <v>104</v>
      </c>
      <c r="L24" s="86"/>
      <c r="M24" s="31" t="s">
        <v>102</v>
      </c>
      <c r="N24" s="31" t="s">
        <v>103</v>
      </c>
      <c r="O24" s="31" t="s">
        <v>104</v>
      </c>
      <c r="P24" s="31" t="s">
        <v>105</v>
      </c>
      <c r="R24" s="69">
        <v>0</v>
      </c>
      <c r="S24" s="69">
        <v>0</v>
      </c>
      <c r="T24" s="69">
        <v>0</v>
      </c>
    </row>
    <row r="25" spans="1:68" s="67" customFormat="1" x14ac:dyDescent="0.25">
      <c r="A25" s="120"/>
      <c r="B25" s="67">
        <v>0.85076099999999999</v>
      </c>
      <c r="D25" s="30">
        <v>1</v>
      </c>
      <c r="E25" s="30">
        <v>0</v>
      </c>
      <c r="F25" s="30">
        <v>0</v>
      </c>
      <c r="G25" s="86"/>
      <c r="H25" s="86"/>
      <c r="I25" s="62">
        <f>B24*D24</f>
        <v>0.92605099999999996</v>
      </c>
      <c r="J25" s="35"/>
      <c r="K25" s="62">
        <v>0</v>
      </c>
      <c r="L25" s="86"/>
      <c r="M25" s="32"/>
      <c r="N25" s="32">
        <f>I29</f>
        <v>4.3743050999999999</v>
      </c>
      <c r="O25" s="32">
        <f>K29</f>
        <v>0</v>
      </c>
      <c r="P25" s="40">
        <f>B28</f>
        <v>-0.82495399999999997</v>
      </c>
      <c r="R25" s="69">
        <v>0</v>
      </c>
      <c r="S25" s="69">
        <v>0</v>
      </c>
      <c r="T25" s="69">
        <v>0</v>
      </c>
    </row>
    <row r="26" spans="1:68" s="67" customFormat="1" x14ac:dyDescent="0.25">
      <c r="A26" s="120"/>
      <c r="B26" s="67">
        <v>-0.67959800000000004</v>
      </c>
      <c r="D26" s="30">
        <v>-1</v>
      </c>
      <c r="E26" s="30">
        <v>0</v>
      </c>
      <c r="F26" s="30">
        <v>0</v>
      </c>
      <c r="G26" s="86"/>
      <c r="H26" s="86"/>
      <c r="I26" s="35">
        <f>B25*D25</f>
        <v>0.85076099999999999</v>
      </c>
      <c r="J26" s="35"/>
      <c r="K26" s="62">
        <v>0</v>
      </c>
      <c r="L26" s="86"/>
      <c r="M26" s="86"/>
      <c r="N26" s="86"/>
      <c r="O26" s="86"/>
      <c r="P26" s="86"/>
      <c r="R26" s="69">
        <v>0</v>
      </c>
      <c r="S26" s="69">
        <v>0</v>
      </c>
      <c r="T26" s="69">
        <v>0</v>
      </c>
    </row>
    <row r="27" spans="1:68" s="67" customFormat="1" x14ac:dyDescent="0.25">
      <c r="A27" s="120"/>
      <c r="B27" s="67">
        <v>3.61867E-3</v>
      </c>
      <c r="D27" s="86">
        <v>530</v>
      </c>
      <c r="E27" s="86">
        <v>0</v>
      </c>
      <c r="F27" s="86">
        <v>0</v>
      </c>
      <c r="G27" s="86"/>
      <c r="H27" s="86"/>
      <c r="I27" s="62">
        <f>B26*D26</f>
        <v>0.67959800000000004</v>
      </c>
      <c r="J27" s="35"/>
      <c r="K27" s="62">
        <v>0</v>
      </c>
      <c r="L27" s="86"/>
      <c r="M27" s="33" t="s">
        <v>106</v>
      </c>
      <c r="N27" s="34">
        <f>EXP(N25)</f>
        <v>79.38465598350804</v>
      </c>
      <c r="O27" s="34">
        <v>0</v>
      </c>
      <c r="P27" s="34">
        <f>EXP(P25)</f>
        <v>0.43825515173826235</v>
      </c>
      <c r="R27" s="69">
        <v>0</v>
      </c>
      <c r="S27" s="69">
        <v>0</v>
      </c>
      <c r="T27" s="69">
        <v>0</v>
      </c>
    </row>
    <row r="28" spans="1:68" s="67" customFormat="1" x14ac:dyDescent="0.25">
      <c r="A28" s="120"/>
      <c r="B28" s="67">
        <v>-0.82495399999999997</v>
      </c>
      <c r="D28" s="86">
        <v>0</v>
      </c>
      <c r="E28" s="86">
        <v>0</v>
      </c>
      <c r="F28" s="86">
        <v>1</v>
      </c>
      <c r="G28" s="86"/>
      <c r="H28" s="86"/>
      <c r="I28" s="35">
        <f>B27*D27</f>
        <v>1.9178951</v>
      </c>
      <c r="J28" s="35"/>
      <c r="K28" s="35">
        <v>0</v>
      </c>
      <c r="L28" s="86"/>
      <c r="M28" s="34"/>
      <c r="N28" s="34">
        <f>EXP(N25)+EXP(P25)</f>
        <v>79.822911135246301</v>
      </c>
      <c r="O28" s="34">
        <f>N28</f>
        <v>79.822911135246301</v>
      </c>
      <c r="P28" s="34">
        <f>O28</f>
        <v>79.822911135246301</v>
      </c>
      <c r="R28" s="69">
        <v>0</v>
      </c>
      <c r="S28" s="69">
        <v>0</v>
      </c>
      <c r="T28" s="69">
        <v>0</v>
      </c>
    </row>
    <row r="29" spans="1:68" s="67" customFormat="1" x14ac:dyDescent="0.25">
      <c r="D29" s="86"/>
      <c r="E29" s="86"/>
      <c r="F29" s="86"/>
      <c r="G29" s="86"/>
      <c r="H29" s="86"/>
      <c r="I29" s="64">
        <f>I25+I26+I27+I28</f>
        <v>4.3743050999999999</v>
      </c>
      <c r="J29" s="36"/>
      <c r="K29" s="64">
        <v>0</v>
      </c>
      <c r="L29" s="86"/>
      <c r="M29" s="34" t="s">
        <v>107</v>
      </c>
      <c r="N29" s="65">
        <f>N27/N28</f>
        <v>0.9945096571209272</v>
      </c>
      <c r="O29" s="65">
        <f>O27/O28</f>
        <v>0</v>
      </c>
      <c r="P29" s="65">
        <f>P27/P28</f>
        <v>5.4903428790728237E-3</v>
      </c>
      <c r="R29" s="69">
        <v>1</v>
      </c>
      <c r="S29" s="69">
        <v>0</v>
      </c>
      <c r="T29" s="69">
        <v>0</v>
      </c>
      <c r="V29" s="67">
        <v>1</v>
      </c>
      <c r="W29" s="67">
        <v>0</v>
      </c>
      <c r="X29" s="67">
        <v>0</v>
      </c>
      <c r="Y29" s="67">
        <v>0</v>
      </c>
      <c r="Z29" s="67">
        <v>1</v>
      </c>
      <c r="AA29" s="67">
        <v>5</v>
      </c>
      <c r="AB29" s="67">
        <v>1</v>
      </c>
      <c r="AC29" s="67">
        <v>8</v>
      </c>
      <c r="AD29" s="67">
        <v>2</v>
      </c>
      <c r="AE29" s="67">
        <v>4</v>
      </c>
      <c r="AF29" s="67">
        <v>6</v>
      </c>
      <c r="AG29" s="67">
        <v>7</v>
      </c>
      <c r="AH29" s="67">
        <v>3</v>
      </c>
      <c r="AI29" s="67">
        <v>4</v>
      </c>
      <c r="AJ29" s="67">
        <v>5</v>
      </c>
      <c r="AK29" s="67">
        <v>6</v>
      </c>
      <c r="AL29" s="67">
        <v>1</v>
      </c>
      <c r="AM29" s="67">
        <v>2</v>
      </c>
      <c r="AN29" s="67">
        <v>3</v>
      </c>
      <c r="AO29" s="67">
        <v>1</v>
      </c>
      <c r="AP29" s="67">
        <v>0</v>
      </c>
      <c r="AQ29" s="67">
        <v>0</v>
      </c>
      <c r="AR29" s="67">
        <v>1</v>
      </c>
      <c r="AS29" s="67">
        <v>0</v>
      </c>
      <c r="AT29" s="67">
        <v>1</v>
      </c>
      <c r="AU29" s="67">
        <v>1</v>
      </c>
      <c r="AV29" s="67">
        <v>0</v>
      </c>
      <c r="AW29" s="67">
        <v>1</v>
      </c>
      <c r="AX29" s="67">
        <v>0</v>
      </c>
      <c r="AY29" s="67">
        <v>0</v>
      </c>
      <c r="AZ29" s="67">
        <v>0</v>
      </c>
      <c r="BA29" s="67">
        <v>0</v>
      </c>
      <c r="BB29" s="67">
        <v>1</v>
      </c>
      <c r="BC29" s="67">
        <v>0</v>
      </c>
      <c r="BD29" s="67">
        <v>0</v>
      </c>
      <c r="BE29" s="67">
        <v>1</v>
      </c>
      <c r="BF29" s="67">
        <v>1</v>
      </c>
      <c r="BG29" s="67">
        <v>0</v>
      </c>
      <c r="BH29" s="67">
        <v>0</v>
      </c>
      <c r="BI29" s="67">
        <v>0</v>
      </c>
      <c r="BJ29" s="67">
        <v>0</v>
      </c>
      <c r="BK29" s="67">
        <v>0</v>
      </c>
      <c r="BL29" s="67">
        <v>0</v>
      </c>
      <c r="BM29" s="67">
        <v>0</v>
      </c>
      <c r="BN29" s="67">
        <v>0</v>
      </c>
      <c r="BO29" s="67">
        <v>1</v>
      </c>
      <c r="BP29" s="67">
        <v>1</v>
      </c>
    </row>
    <row r="30" spans="1:68" s="67" customFormat="1" x14ac:dyDescent="0.25">
      <c r="R30" s="69">
        <v>0</v>
      </c>
      <c r="S30" s="69">
        <v>0</v>
      </c>
      <c r="T30" s="69">
        <v>0</v>
      </c>
    </row>
    <row r="31" spans="1:68" s="67" customFormat="1" x14ac:dyDescent="0.25">
      <c r="A31" s="120">
        <v>5</v>
      </c>
      <c r="B31" s="67">
        <v>-0.91068400000000005</v>
      </c>
      <c r="D31" s="86">
        <v>-1</v>
      </c>
      <c r="E31" s="86">
        <v>0</v>
      </c>
      <c r="F31" s="86">
        <v>0</v>
      </c>
      <c r="G31" s="86"/>
      <c r="H31" s="86"/>
      <c r="I31" s="35" t="s">
        <v>103</v>
      </c>
      <c r="J31" s="35"/>
      <c r="K31" s="35" t="s">
        <v>104</v>
      </c>
      <c r="L31" s="86"/>
      <c r="M31" s="31" t="s">
        <v>102</v>
      </c>
      <c r="N31" s="31" t="s">
        <v>103</v>
      </c>
      <c r="O31" s="31" t="s">
        <v>104</v>
      </c>
      <c r="P31" s="31" t="s">
        <v>105</v>
      </c>
      <c r="R31" s="69">
        <v>0</v>
      </c>
      <c r="S31" s="69">
        <v>0</v>
      </c>
      <c r="T31" s="69">
        <v>0</v>
      </c>
    </row>
    <row r="32" spans="1:68" s="67" customFormat="1" x14ac:dyDescent="0.25">
      <c r="A32" s="120"/>
      <c r="B32" s="67">
        <v>-1.1843600000000001</v>
      </c>
      <c r="D32" s="30">
        <v>1</v>
      </c>
      <c r="E32" s="30">
        <v>0</v>
      </c>
      <c r="F32" s="30">
        <v>0</v>
      </c>
      <c r="G32" s="86"/>
      <c r="H32" s="86"/>
      <c r="I32" s="62">
        <f>B31*D31</f>
        <v>0.91068400000000005</v>
      </c>
      <c r="J32" s="35"/>
      <c r="K32" s="62">
        <v>0</v>
      </c>
      <c r="L32" s="86"/>
      <c r="M32" s="32"/>
      <c r="N32" s="32">
        <f>I36</f>
        <v>-0.28420529999999999</v>
      </c>
      <c r="O32" s="32">
        <f>K36</f>
        <v>0</v>
      </c>
      <c r="P32" s="40">
        <f>B35</f>
        <v>3.5537299999999998</v>
      </c>
      <c r="R32" s="69">
        <v>0</v>
      </c>
      <c r="S32" s="69">
        <v>0</v>
      </c>
      <c r="T32" s="69">
        <v>0</v>
      </c>
    </row>
    <row r="33" spans="1:68" s="67" customFormat="1" x14ac:dyDescent="0.25">
      <c r="A33" s="120"/>
      <c r="B33" s="67">
        <v>1.8248200000000001</v>
      </c>
      <c r="D33" s="30">
        <v>-1</v>
      </c>
      <c r="E33" s="30">
        <v>0</v>
      </c>
      <c r="F33" s="30">
        <v>0</v>
      </c>
      <c r="G33" s="86"/>
      <c r="H33" s="86"/>
      <c r="I33" s="35">
        <f>B32*D32</f>
        <v>-1.1843600000000001</v>
      </c>
      <c r="J33" s="35"/>
      <c r="K33" s="62">
        <v>0</v>
      </c>
      <c r="L33" s="86"/>
      <c r="M33" s="86"/>
      <c r="N33" s="86"/>
      <c r="O33" s="86"/>
      <c r="P33" s="86"/>
      <c r="R33" s="69">
        <v>0</v>
      </c>
      <c r="S33" s="69">
        <v>0</v>
      </c>
      <c r="T33" s="69">
        <v>0</v>
      </c>
    </row>
    <row r="34" spans="1:68" s="67" customFormat="1" x14ac:dyDescent="0.25">
      <c r="A34" s="120"/>
      <c r="B34" s="67">
        <v>3.42319E-3</v>
      </c>
      <c r="D34" s="86">
        <v>530</v>
      </c>
      <c r="E34" s="86">
        <v>0</v>
      </c>
      <c r="F34" s="86">
        <v>0</v>
      </c>
      <c r="G34" s="86"/>
      <c r="H34" s="86"/>
      <c r="I34" s="62">
        <f>B33*D33</f>
        <v>-1.8248200000000001</v>
      </c>
      <c r="J34" s="35"/>
      <c r="K34" s="62">
        <v>0</v>
      </c>
      <c r="L34" s="86"/>
      <c r="M34" s="33" t="s">
        <v>106</v>
      </c>
      <c r="N34" s="34">
        <f>EXP(N32)</f>
        <v>0.75261211757679058</v>
      </c>
      <c r="O34" s="34">
        <v>0</v>
      </c>
      <c r="P34" s="34">
        <f>EXP(P32)</f>
        <v>34.943413640321062</v>
      </c>
      <c r="R34" s="69">
        <v>0</v>
      </c>
      <c r="S34" s="69">
        <v>0</v>
      </c>
      <c r="T34" s="69">
        <v>0</v>
      </c>
    </row>
    <row r="35" spans="1:68" s="67" customFormat="1" x14ac:dyDescent="0.25">
      <c r="A35" s="120"/>
      <c r="B35" s="67">
        <v>3.5537299999999998</v>
      </c>
      <c r="D35" s="86">
        <v>0</v>
      </c>
      <c r="E35" s="86">
        <v>0</v>
      </c>
      <c r="F35" s="86">
        <v>1</v>
      </c>
      <c r="G35" s="86"/>
      <c r="H35" s="86"/>
      <c r="I35" s="35">
        <f>B34*D34</f>
        <v>1.8142906999999999</v>
      </c>
      <c r="J35" s="35"/>
      <c r="K35" s="35">
        <v>0</v>
      </c>
      <c r="L35" s="86"/>
      <c r="M35" s="34"/>
      <c r="N35" s="34">
        <f>EXP(N32)+EXP(P32)</f>
        <v>35.69602575789785</v>
      </c>
      <c r="O35" s="34">
        <f>N35</f>
        <v>35.69602575789785</v>
      </c>
      <c r="P35" s="34">
        <f>O35</f>
        <v>35.69602575789785</v>
      </c>
      <c r="R35" s="69">
        <v>0</v>
      </c>
      <c r="S35" s="69">
        <v>0</v>
      </c>
      <c r="T35" s="69">
        <v>0</v>
      </c>
    </row>
    <row r="36" spans="1:68" s="67" customFormat="1" x14ac:dyDescent="0.25">
      <c r="D36" s="86"/>
      <c r="E36" s="86"/>
      <c r="F36" s="86"/>
      <c r="G36" s="86"/>
      <c r="H36" s="86"/>
      <c r="I36" s="64">
        <f>I32+I33+I34+I35</f>
        <v>-0.28420529999999999</v>
      </c>
      <c r="J36" s="36"/>
      <c r="K36" s="64">
        <v>0</v>
      </c>
      <c r="L36" s="86"/>
      <c r="M36" s="34" t="s">
        <v>107</v>
      </c>
      <c r="N36" s="65">
        <f>N34/N35</f>
        <v>2.1083919052536905E-2</v>
      </c>
      <c r="O36" s="65">
        <f>O34/O35</f>
        <v>0</v>
      </c>
      <c r="P36" s="65">
        <f>P34/P35</f>
        <v>0.97891608094746319</v>
      </c>
      <c r="R36" s="69">
        <v>0</v>
      </c>
      <c r="S36" s="69">
        <v>1</v>
      </c>
      <c r="T36" s="69">
        <v>1</v>
      </c>
      <c r="V36" s="67">
        <v>1</v>
      </c>
      <c r="W36" s="67">
        <v>0</v>
      </c>
      <c r="X36" s="67">
        <v>0</v>
      </c>
      <c r="Y36" s="67">
        <v>0</v>
      </c>
      <c r="Z36" s="67">
        <v>1</v>
      </c>
      <c r="AA36" s="67">
        <v>7</v>
      </c>
      <c r="AB36" s="67">
        <v>1</v>
      </c>
      <c r="AC36" s="67">
        <v>6</v>
      </c>
      <c r="AD36" s="67">
        <v>5</v>
      </c>
      <c r="AE36" s="67">
        <v>2</v>
      </c>
      <c r="AF36" s="67">
        <v>8</v>
      </c>
      <c r="AG36" s="67">
        <v>3</v>
      </c>
      <c r="AH36" s="67">
        <v>4</v>
      </c>
      <c r="AI36" s="67">
        <v>2</v>
      </c>
      <c r="AJ36" s="67">
        <v>5</v>
      </c>
      <c r="AK36" s="67">
        <v>1</v>
      </c>
      <c r="AL36" s="67">
        <v>6</v>
      </c>
      <c r="AM36" s="67">
        <v>3</v>
      </c>
      <c r="AN36" s="67">
        <v>4</v>
      </c>
      <c r="AO36" s="67">
        <v>0</v>
      </c>
      <c r="AP36" s="67">
        <v>1</v>
      </c>
      <c r="AQ36" s="67">
        <v>0</v>
      </c>
      <c r="AR36" s="67">
        <v>1</v>
      </c>
      <c r="AS36" s="67">
        <v>0</v>
      </c>
      <c r="AT36" s="67">
        <v>0</v>
      </c>
      <c r="AU36" s="67">
        <v>0</v>
      </c>
      <c r="AV36" s="67">
        <v>1</v>
      </c>
      <c r="AW36" s="67">
        <v>0</v>
      </c>
      <c r="AX36" s="67">
        <v>0</v>
      </c>
      <c r="AY36" s="67">
        <v>0</v>
      </c>
      <c r="AZ36" s="67">
        <v>0</v>
      </c>
      <c r="BA36" s="67">
        <v>0</v>
      </c>
      <c r="BB36" s="67">
        <v>1</v>
      </c>
      <c r="BC36" s="67">
        <v>0</v>
      </c>
      <c r="BD36" s="67">
        <v>1</v>
      </c>
      <c r="BE36" s="67">
        <v>0</v>
      </c>
      <c r="BF36" s="67">
        <v>0</v>
      </c>
      <c r="BG36" s="67">
        <v>1</v>
      </c>
      <c r="BH36" s="67">
        <v>0</v>
      </c>
      <c r="BI36" s="67">
        <v>-999</v>
      </c>
      <c r="BJ36" s="67">
        <v>-999</v>
      </c>
      <c r="BK36" s="67">
        <v>-999</v>
      </c>
      <c r="BL36" s="67">
        <v>-999</v>
      </c>
      <c r="BM36" s="67">
        <v>-999</v>
      </c>
      <c r="BN36" s="67">
        <v>-999</v>
      </c>
      <c r="BO36" s="67">
        <v>-999</v>
      </c>
      <c r="BP36" s="67">
        <v>-999</v>
      </c>
    </row>
    <row r="37" spans="1:68" s="67" customFormat="1" x14ac:dyDescent="0.25">
      <c r="R37" s="69">
        <v>0</v>
      </c>
      <c r="S37" s="69">
        <v>0</v>
      </c>
      <c r="T37" s="69">
        <v>0</v>
      </c>
    </row>
    <row r="38" spans="1:68" s="67" customFormat="1" x14ac:dyDescent="0.25">
      <c r="A38" s="120">
        <v>6</v>
      </c>
      <c r="B38" s="67">
        <v>-0.900536</v>
      </c>
      <c r="D38" s="86">
        <v>-1</v>
      </c>
      <c r="E38" s="86">
        <v>0</v>
      </c>
      <c r="F38" s="86">
        <v>0</v>
      </c>
      <c r="G38" s="86"/>
      <c r="H38" s="86"/>
      <c r="I38" s="35" t="s">
        <v>103</v>
      </c>
      <c r="J38" s="35"/>
      <c r="K38" s="35" t="s">
        <v>104</v>
      </c>
      <c r="L38" s="86"/>
      <c r="M38" s="31" t="s">
        <v>102</v>
      </c>
      <c r="N38" s="31" t="s">
        <v>103</v>
      </c>
      <c r="O38" s="31" t="s">
        <v>104</v>
      </c>
      <c r="P38" s="31" t="s">
        <v>105</v>
      </c>
      <c r="R38" s="69">
        <v>0</v>
      </c>
      <c r="S38" s="69">
        <v>0</v>
      </c>
      <c r="T38" s="69">
        <v>0</v>
      </c>
    </row>
    <row r="39" spans="1:68" s="67" customFormat="1" x14ac:dyDescent="0.25">
      <c r="A39" s="120"/>
      <c r="B39" s="67">
        <v>2.4689299999999998E-3</v>
      </c>
      <c r="D39" s="30">
        <v>1</v>
      </c>
      <c r="E39" s="30">
        <v>0</v>
      </c>
      <c r="F39" s="30">
        <v>0</v>
      </c>
      <c r="G39" s="86"/>
      <c r="H39" s="86"/>
      <c r="I39" s="62">
        <f>B38*D38</f>
        <v>0.900536</v>
      </c>
      <c r="J39" s="35"/>
      <c r="K39" s="62">
        <v>0</v>
      </c>
      <c r="L39" s="86"/>
      <c r="M39" s="32"/>
      <c r="N39" s="32">
        <f>I43</f>
        <v>7.9845344300000001</v>
      </c>
      <c r="O39" s="32">
        <f>K43</f>
        <v>0</v>
      </c>
      <c r="P39" s="40">
        <f>B42</f>
        <v>3.2977799999999999</v>
      </c>
      <c r="R39" s="69">
        <v>0</v>
      </c>
      <c r="S39" s="69">
        <v>0</v>
      </c>
      <c r="T39" s="69">
        <v>0</v>
      </c>
    </row>
    <row r="40" spans="1:68" s="67" customFormat="1" x14ac:dyDescent="0.25">
      <c r="A40" s="120"/>
      <c r="B40" s="67">
        <v>-3.2850600000000001</v>
      </c>
      <c r="D40" s="30">
        <v>-1</v>
      </c>
      <c r="E40" s="30">
        <v>0</v>
      </c>
      <c r="F40" s="30">
        <v>0</v>
      </c>
      <c r="G40" s="86"/>
      <c r="H40" s="86"/>
      <c r="I40" s="35">
        <f>B39*D39</f>
        <v>2.4689299999999998E-3</v>
      </c>
      <c r="J40" s="35"/>
      <c r="K40" s="62">
        <v>0</v>
      </c>
      <c r="L40" s="86"/>
      <c r="M40" s="86"/>
      <c r="N40" s="86"/>
      <c r="O40" s="86"/>
      <c r="P40" s="86"/>
      <c r="R40" s="69">
        <v>0</v>
      </c>
      <c r="S40" s="69">
        <v>0</v>
      </c>
      <c r="T40" s="69">
        <v>0</v>
      </c>
    </row>
    <row r="41" spans="1:68" s="67" customFormat="1" x14ac:dyDescent="0.25">
      <c r="A41" s="120"/>
      <c r="B41" s="67">
        <v>7.1631500000000001E-3</v>
      </c>
      <c r="D41" s="86">
        <v>530</v>
      </c>
      <c r="E41" s="86">
        <v>0</v>
      </c>
      <c r="F41" s="86">
        <v>0</v>
      </c>
      <c r="G41" s="86"/>
      <c r="H41" s="86"/>
      <c r="I41" s="62">
        <f>B40*D40</f>
        <v>3.2850600000000001</v>
      </c>
      <c r="J41" s="35"/>
      <c r="K41" s="62">
        <v>0</v>
      </c>
      <c r="L41" s="86"/>
      <c r="M41" s="33" t="s">
        <v>106</v>
      </c>
      <c r="N41" s="34">
        <f>EXP(N39)</f>
        <v>2935.210440404413</v>
      </c>
      <c r="O41" s="34">
        <v>0</v>
      </c>
      <c r="P41" s="34">
        <f>EXP(P39)</f>
        <v>27.052515623806165</v>
      </c>
      <c r="R41" s="69">
        <v>0</v>
      </c>
      <c r="S41" s="69">
        <v>0</v>
      </c>
      <c r="T41" s="69">
        <v>0</v>
      </c>
    </row>
    <row r="42" spans="1:68" s="67" customFormat="1" x14ac:dyDescent="0.25">
      <c r="A42" s="120"/>
      <c r="B42" s="67">
        <v>3.2977799999999999</v>
      </c>
      <c r="D42" s="86">
        <v>0</v>
      </c>
      <c r="E42" s="86">
        <v>0</v>
      </c>
      <c r="F42" s="86">
        <v>1</v>
      </c>
      <c r="G42" s="86"/>
      <c r="H42" s="86"/>
      <c r="I42" s="35">
        <f>B41*D41</f>
        <v>3.7964695000000002</v>
      </c>
      <c r="J42" s="35"/>
      <c r="K42" s="35">
        <v>0</v>
      </c>
      <c r="L42" s="86"/>
      <c r="M42" s="34"/>
      <c r="N42" s="34">
        <f>EXP(N39)+EXP(P39)</f>
        <v>2962.2629560282194</v>
      </c>
      <c r="O42" s="34">
        <f>N42</f>
        <v>2962.2629560282194</v>
      </c>
      <c r="P42" s="34">
        <f>O42</f>
        <v>2962.2629560282194</v>
      </c>
      <c r="R42" s="69">
        <v>0</v>
      </c>
      <c r="S42" s="69">
        <v>0</v>
      </c>
      <c r="T42" s="69">
        <v>0</v>
      </c>
    </row>
    <row r="43" spans="1:68" s="67" customFormat="1" x14ac:dyDescent="0.25">
      <c r="D43" s="86"/>
      <c r="E43" s="86"/>
      <c r="F43" s="86"/>
      <c r="G43" s="86"/>
      <c r="H43" s="86"/>
      <c r="I43" s="64">
        <f>I39+I40+I41+I42</f>
        <v>7.9845344300000001</v>
      </c>
      <c r="J43" s="36"/>
      <c r="K43" s="64">
        <v>0</v>
      </c>
      <c r="L43" s="86"/>
      <c r="M43" s="34" t="s">
        <v>107</v>
      </c>
      <c r="N43" s="65">
        <f>N41/N42</f>
        <v>0.99086761843044546</v>
      </c>
      <c r="O43" s="65">
        <f>O41/O42</f>
        <v>0</v>
      </c>
      <c r="P43" s="65">
        <f>P41/P42</f>
        <v>9.1323815695545079E-3</v>
      </c>
      <c r="R43" s="69">
        <v>1</v>
      </c>
      <c r="S43" s="69">
        <v>0</v>
      </c>
      <c r="T43" s="69">
        <v>0</v>
      </c>
      <c r="V43" s="67">
        <v>1</v>
      </c>
      <c r="W43" s="67">
        <v>0</v>
      </c>
      <c r="X43" s="67">
        <v>0</v>
      </c>
      <c r="Y43" s="67">
        <v>0</v>
      </c>
      <c r="Z43" s="67">
        <v>1</v>
      </c>
      <c r="AA43" s="67">
        <v>5</v>
      </c>
      <c r="AB43" s="67">
        <v>6</v>
      </c>
      <c r="AC43" s="67">
        <v>7</v>
      </c>
      <c r="AD43" s="67">
        <v>1</v>
      </c>
      <c r="AE43" s="67">
        <v>8</v>
      </c>
      <c r="AF43" s="67">
        <v>2</v>
      </c>
      <c r="AG43" s="67">
        <v>3</v>
      </c>
      <c r="AH43" s="67">
        <v>4</v>
      </c>
      <c r="AI43" s="67">
        <v>4</v>
      </c>
      <c r="AJ43" s="67">
        <v>5</v>
      </c>
      <c r="AK43" s="67">
        <v>6</v>
      </c>
      <c r="AL43" s="67">
        <v>3</v>
      </c>
      <c r="AM43" s="67">
        <v>2</v>
      </c>
      <c r="AN43" s="67">
        <v>1</v>
      </c>
      <c r="AO43" s="67">
        <v>1</v>
      </c>
      <c r="AP43" s="67">
        <v>0</v>
      </c>
      <c r="AQ43" s="67">
        <v>0</v>
      </c>
      <c r="AR43" s="67">
        <v>1</v>
      </c>
      <c r="AS43" s="67">
        <v>0</v>
      </c>
      <c r="AT43" s="67">
        <v>1</v>
      </c>
      <c r="AU43" s="67">
        <v>0</v>
      </c>
      <c r="AV43" s="67">
        <v>0</v>
      </c>
      <c r="AW43" s="67">
        <v>1</v>
      </c>
      <c r="AX43" s="67">
        <v>0</v>
      </c>
      <c r="AY43" s="67">
        <v>1</v>
      </c>
      <c r="AZ43" s="67">
        <v>0</v>
      </c>
      <c r="BA43" s="67">
        <v>0</v>
      </c>
      <c r="BB43" s="67">
        <v>0</v>
      </c>
      <c r="BC43" s="67">
        <v>0</v>
      </c>
      <c r="BD43" s="67">
        <v>1</v>
      </c>
      <c r="BE43" s="67">
        <v>0</v>
      </c>
      <c r="BF43" s="67">
        <v>0</v>
      </c>
      <c r="BG43" s="67">
        <v>1</v>
      </c>
      <c r="BH43" s="67">
        <v>0</v>
      </c>
      <c r="BI43" s="67">
        <v>-999</v>
      </c>
      <c r="BJ43" s="67">
        <v>-999</v>
      </c>
      <c r="BK43" s="67">
        <v>-999</v>
      </c>
      <c r="BL43" s="67">
        <v>-999</v>
      </c>
      <c r="BM43" s="67">
        <v>-999</v>
      </c>
      <c r="BN43" s="67">
        <v>-999</v>
      </c>
      <c r="BO43" s="67">
        <v>-999</v>
      </c>
      <c r="BP43" s="67">
        <v>-999</v>
      </c>
    </row>
    <row r="44" spans="1:68" s="67" customFormat="1" x14ac:dyDescent="0.25">
      <c r="R44" s="69">
        <v>0</v>
      </c>
      <c r="S44" s="69">
        <v>0</v>
      </c>
      <c r="T44" s="69">
        <v>0</v>
      </c>
    </row>
    <row r="45" spans="1:68" s="67" customFormat="1" x14ac:dyDescent="0.25">
      <c r="A45" s="120">
        <v>7</v>
      </c>
      <c r="B45" s="67">
        <v>-0.92655699999999996</v>
      </c>
      <c r="D45" s="86">
        <v>-1</v>
      </c>
      <c r="E45" s="86">
        <v>0</v>
      </c>
      <c r="F45" s="86">
        <v>0</v>
      </c>
      <c r="G45" s="86"/>
      <c r="H45" s="86"/>
      <c r="I45" s="35" t="s">
        <v>103</v>
      </c>
      <c r="J45" s="35"/>
      <c r="K45" s="35" t="s">
        <v>104</v>
      </c>
      <c r="L45" s="86"/>
      <c r="M45" s="31" t="s">
        <v>102</v>
      </c>
      <c r="N45" s="31" t="s">
        <v>103</v>
      </c>
      <c r="O45" s="31" t="s">
        <v>104</v>
      </c>
      <c r="P45" s="31" t="s">
        <v>105</v>
      </c>
      <c r="R45" s="69">
        <v>0</v>
      </c>
      <c r="S45" s="69">
        <v>0</v>
      </c>
      <c r="T45" s="69">
        <v>0</v>
      </c>
    </row>
    <row r="46" spans="1:68" s="67" customFormat="1" x14ac:dyDescent="0.25">
      <c r="A46" s="120"/>
      <c r="B46" s="67">
        <v>0.36969099999999999</v>
      </c>
      <c r="D46" s="30">
        <v>1</v>
      </c>
      <c r="E46" s="30">
        <v>0</v>
      </c>
      <c r="F46" s="30">
        <v>0</v>
      </c>
      <c r="G46" s="86"/>
      <c r="H46" s="86"/>
      <c r="I46" s="62">
        <f>B45*D45</f>
        <v>0.92655699999999996</v>
      </c>
      <c r="J46" s="35"/>
      <c r="K46" s="62">
        <v>0</v>
      </c>
      <c r="L46" s="86"/>
      <c r="M46" s="32"/>
      <c r="N46" s="32">
        <f>I50</f>
        <v>3.9107400999999999</v>
      </c>
      <c r="O46" s="32">
        <f>K50</f>
        <v>0</v>
      </c>
      <c r="P46" s="40">
        <f>B49</f>
        <v>0.28187600000000002</v>
      </c>
      <c r="R46" s="69">
        <v>0</v>
      </c>
      <c r="S46" s="69">
        <v>0</v>
      </c>
      <c r="T46" s="69">
        <v>0</v>
      </c>
    </row>
    <row r="47" spans="1:68" s="67" customFormat="1" x14ac:dyDescent="0.25">
      <c r="A47" s="120"/>
      <c r="B47" s="67">
        <v>0.23519599999999999</v>
      </c>
      <c r="D47" s="30">
        <v>-1</v>
      </c>
      <c r="E47" s="30">
        <v>0</v>
      </c>
      <c r="F47" s="30">
        <v>0</v>
      </c>
      <c r="G47" s="86"/>
      <c r="H47" s="86"/>
      <c r="I47" s="35">
        <f>B46*D46</f>
        <v>0.36969099999999999</v>
      </c>
      <c r="J47" s="35"/>
      <c r="K47" s="62">
        <v>0</v>
      </c>
      <c r="L47" s="86"/>
      <c r="M47" s="86"/>
      <c r="N47" s="86"/>
      <c r="O47" s="86"/>
      <c r="P47" s="86"/>
      <c r="R47" s="69">
        <v>0</v>
      </c>
      <c r="S47" s="69">
        <v>0</v>
      </c>
      <c r="T47" s="69">
        <v>0</v>
      </c>
    </row>
    <row r="48" spans="1:68" s="67" customFormat="1" x14ac:dyDescent="0.25">
      <c r="A48" s="120"/>
      <c r="B48" s="67">
        <v>5.3767700000000003E-3</v>
      </c>
      <c r="D48" s="86">
        <v>530</v>
      </c>
      <c r="E48" s="86">
        <v>0</v>
      </c>
      <c r="F48" s="86">
        <v>0</v>
      </c>
      <c r="G48" s="86"/>
      <c r="H48" s="86"/>
      <c r="I48" s="62">
        <f>B47*D47</f>
        <v>-0.23519599999999999</v>
      </c>
      <c r="J48" s="35"/>
      <c r="K48" s="62">
        <v>0</v>
      </c>
      <c r="L48" s="86"/>
      <c r="M48" s="33" t="s">
        <v>106</v>
      </c>
      <c r="N48" s="34">
        <f>EXP(N46)</f>
        <v>49.935895857161235</v>
      </c>
      <c r="O48" s="34">
        <v>0</v>
      </c>
      <c r="P48" s="34">
        <f>EXP(P46)</f>
        <v>1.3256143336176791</v>
      </c>
      <c r="R48" s="69">
        <v>0</v>
      </c>
      <c r="S48" s="69">
        <v>0</v>
      </c>
      <c r="T48" s="69">
        <v>0</v>
      </c>
    </row>
    <row r="49" spans="1:68" s="67" customFormat="1" x14ac:dyDescent="0.25">
      <c r="A49" s="120"/>
      <c r="B49" s="67">
        <v>0.28187600000000002</v>
      </c>
      <c r="D49" s="86">
        <v>0</v>
      </c>
      <c r="E49" s="86">
        <v>0</v>
      </c>
      <c r="F49" s="86">
        <v>1</v>
      </c>
      <c r="G49" s="86"/>
      <c r="H49" s="86"/>
      <c r="I49" s="35">
        <f>B48*D48</f>
        <v>2.8496881000000003</v>
      </c>
      <c r="J49" s="35"/>
      <c r="K49" s="35">
        <v>0</v>
      </c>
      <c r="L49" s="86"/>
      <c r="M49" s="34"/>
      <c r="N49" s="34">
        <f>EXP(N46)+EXP(P46)</f>
        <v>51.261510190778914</v>
      </c>
      <c r="O49" s="34">
        <f>N49</f>
        <v>51.261510190778914</v>
      </c>
      <c r="P49" s="34">
        <f>O49</f>
        <v>51.261510190778914</v>
      </c>
      <c r="R49" s="69">
        <v>0</v>
      </c>
      <c r="S49" s="69">
        <v>0</v>
      </c>
      <c r="T49" s="69">
        <v>0</v>
      </c>
    </row>
    <row r="50" spans="1:68" s="67" customFormat="1" x14ac:dyDescent="0.25">
      <c r="D50" s="86"/>
      <c r="E50" s="86"/>
      <c r="F50" s="86"/>
      <c r="G50" s="86"/>
      <c r="H50" s="86"/>
      <c r="I50" s="64">
        <f>I46+I47+I48+I49</f>
        <v>3.9107400999999999</v>
      </c>
      <c r="J50" s="36"/>
      <c r="K50" s="64">
        <v>0</v>
      </c>
      <c r="L50" s="86"/>
      <c r="M50" s="34" t="s">
        <v>107</v>
      </c>
      <c r="N50" s="65">
        <f>N48/N49</f>
        <v>0.97414016230337019</v>
      </c>
      <c r="O50" s="65">
        <f>O48/O49</f>
        <v>0</v>
      </c>
      <c r="P50" s="65">
        <f>P48/P49</f>
        <v>2.5859837696629837E-2</v>
      </c>
      <c r="R50" s="69">
        <v>1</v>
      </c>
      <c r="S50" s="69">
        <v>1</v>
      </c>
      <c r="T50" s="69">
        <v>0</v>
      </c>
      <c r="V50" s="67">
        <v>-999</v>
      </c>
      <c r="W50" s="67">
        <v>-999</v>
      </c>
      <c r="X50" s="67">
        <v>-999</v>
      </c>
      <c r="Y50" s="67">
        <v>-999</v>
      </c>
      <c r="Z50" s="67">
        <v>1</v>
      </c>
      <c r="AA50" s="67">
        <v>7</v>
      </c>
      <c r="AB50" s="67">
        <v>6</v>
      </c>
      <c r="AC50" s="67">
        <v>3</v>
      </c>
      <c r="AD50" s="67">
        <v>2</v>
      </c>
      <c r="AE50" s="67">
        <v>1</v>
      </c>
      <c r="AF50" s="67">
        <v>8</v>
      </c>
      <c r="AG50" s="67">
        <v>4</v>
      </c>
      <c r="AH50" s="67">
        <v>5</v>
      </c>
      <c r="AI50" s="67">
        <v>1</v>
      </c>
      <c r="AJ50" s="67">
        <v>2</v>
      </c>
      <c r="AK50" s="67">
        <v>3</v>
      </c>
      <c r="AL50" s="67">
        <v>4</v>
      </c>
      <c r="AM50" s="67">
        <v>5</v>
      </c>
      <c r="AN50" s="67">
        <v>6</v>
      </c>
      <c r="AO50" s="67">
        <v>1</v>
      </c>
      <c r="AP50" s="67">
        <v>0</v>
      </c>
      <c r="AQ50" s="67">
        <v>0</v>
      </c>
      <c r="AR50" s="67">
        <v>1</v>
      </c>
      <c r="AS50" s="67">
        <v>1</v>
      </c>
      <c r="AT50" s="67">
        <v>0</v>
      </c>
      <c r="AU50" s="67">
        <v>1</v>
      </c>
      <c r="AV50" s="67">
        <v>1</v>
      </c>
      <c r="AW50" s="67">
        <v>0</v>
      </c>
      <c r="AX50" s="67">
        <v>0</v>
      </c>
      <c r="AY50" s="67">
        <v>1</v>
      </c>
      <c r="AZ50" s="67">
        <v>0</v>
      </c>
      <c r="BA50" s="67">
        <v>0</v>
      </c>
      <c r="BB50" s="67">
        <v>0</v>
      </c>
      <c r="BC50" s="67">
        <v>0</v>
      </c>
      <c r="BD50" s="67">
        <v>1</v>
      </c>
      <c r="BE50" s="67">
        <v>0</v>
      </c>
      <c r="BF50" s="67">
        <v>1</v>
      </c>
      <c r="BG50" s="67">
        <v>0</v>
      </c>
      <c r="BH50" s="67">
        <v>0</v>
      </c>
      <c r="BI50" s="67">
        <v>0</v>
      </c>
      <c r="BJ50" s="67">
        <v>0</v>
      </c>
      <c r="BK50" s="67">
        <v>1</v>
      </c>
      <c r="BL50" s="67">
        <v>0</v>
      </c>
      <c r="BM50" s="67">
        <v>0</v>
      </c>
      <c r="BN50" s="67">
        <v>0</v>
      </c>
      <c r="BO50" s="67">
        <v>1</v>
      </c>
      <c r="BP50" s="67">
        <v>0</v>
      </c>
    </row>
    <row r="51" spans="1:68" s="67" customFormat="1" x14ac:dyDescent="0.25">
      <c r="R51" s="69">
        <v>0</v>
      </c>
      <c r="S51" s="69">
        <v>0</v>
      </c>
      <c r="T51" s="69">
        <v>0</v>
      </c>
    </row>
    <row r="52" spans="1:68" s="67" customFormat="1" x14ac:dyDescent="0.25">
      <c r="A52" s="120">
        <v>8</v>
      </c>
      <c r="B52" s="67">
        <v>-0.94370799999999999</v>
      </c>
      <c r="D52" s="86">
        <v>-1</v>
      </c>
      <c r="E52" s="86">
        <v>0</v>
      </c>
      <c r="F52" s="86">
        <v>0</v>
      </c>
      <c r="G52" s="86"/>
      <c r="H52" s="86"/>
      <c r="I52" s="35" t="s">
        <v>103</v>
      </c>
      <c r="J52" s="35"/>
      <c r="K52" s="35" t="s">
        <v>104</v>
      </c>
      <c r="L52" s="86"/>
      <c r="M52" s="31" t="s">
        <v>102</v>
      </c>
      <c r="N52" s="31" t="s">
        <v>103</v>
      </c>
      <c r="O52" s="31" t="s">
        <v>104</v>
      </c>
      <c r="P52" s="31" t="s">
        <v>105</v>
      </c>
      <c r="R52" s="69">
        <v>0</v>
      </c>
      <c r="S52" s="69">
        <v>0</v>
      </c>
      <c r="T52" s="69">
        <v>0</v>
      </c>
    </row>
    <row r="53" spans="1:68" s="67" customFormat="1" x14ac:dyDescent="0.25">
      <c r="A53" s="120"/>
      <c r="B53" s="67">
        <v>1.75146</v>
      </c>
      <c r="D53" s="30">
        <v>1</v>
      </c>
      <c r="E53" s="30">
        <v>0</v>
      </c>
      <c r="F53" s="30">
        <v>0</v>
      </c>
      <c r="G53" s="86"/>
      <c r="H53" s="86"/>
      <c r="I53" s="62">
        <f>B52*D52</f>
        <v>0.94370799999999999</v>
      </c>
      <c r="J53" s="35"/>
      <c r="K53" s="62">
        <v>0</v>
      </c>
      <c r="L53" s="86"/>
      <c r="M53" s="32"/>
      <c r="N53" s="32">
        <f>I57</f>
        <v>4.0068348</v>
      </c>
      <c r="O53" s="32">
        <f>K57</f>
        <v>0</v>
      </c>
      <c r="P53" s="40">
        <f>B56</f>
        <v>-2.3729200000000001</v>
      </c>
      <c r="R53" s="69">
        <v>0</v>
      </c>
      <c r="S53" s="69">
        <v>0</v>
      </c>
      <c r="T53" s="69">
        <v>0</v>
      </c>
    </row>
    <row r="54" spans="1:68" s="67" customFormat="1" x14ac:dyDescent="0.25">
      <c r="A54" s="120"/>
      <c r="B54" s="67">
        <v>0.30677300000000002</v>
      </c>
      <c r="D54" s="30">
        <v>-1</v>
      </c>
      <c r="E54" s="30">
        <v>0</v>
      </c>
      <c r="F54" s="30">
        <v>0</v>
      </c>
      <c r="G54" s="86"/>
      <c r="H54" s="86"/>
      <c r="I54" s="35">
        <f>B53*D53</f>
        <v>1.75146</v>
      </c>
      <c r="J54" s="35"/>
      <c r="K54" s="62">
        <v>0</v>
      </c>
      <c r="L54" s="86"/>
      <c r="M54" s="86"/>
      <c r="N54" s="86"/>
      <c r="O54" s="86"/>
      <c r="P54" s="86"/>
      <c r="R54" s="69">
        <v>0</v>
      </c>
      <c r="S54" s="69">
        <v>0</v>
      </c>
      <c r="T54" s="69">
        <v>0</v>
      </c>
    </row>
    <row r="55" spans="1:68" s="67" customFormat="1" x14ac:dyDescent="0.25">
      <c r="A55" s="120"/>
      <c r="B55" s="67">
        <v>3.0536600000000001E-3</v>
      </c>
      <c r="D55" s="86">
        <v>530</v>
      </c>
      <c r="E55" s="86">
        <v>0</v>
      </c>
      <c r="F55" s="86">
        <v>0</v>
      </c>
      <c r="G55" s="86"/>
      <c r="H55" s="86"/>
      <c r="I55" s="62">
        <f>B54*D54</f>
        <v>-0.30677300000000002</v>
      </c>
      <c r="J55" s="35"/>
      <c r="K55" s="62">
        <v>0</v>
      </c>
      <c r="L55" s="86"/>
      <c r="M55" s="33" t="s">
        <v>106</v>
      </c>
      <c r="N55" s="34">
        <f>EXP(N53)</f>
        <v>54.972595641745073</v>
      </c>
      <c r="O55" s="34">
        <v>0</v>
      </c>
      <c r="P55" s="34">
        <f>EXP(P53)</f>
        <v>9.3208160696742148E-2</v>
      </c>
      <c r="R55" s="69">
        <v>0</v>
      </c>
      <c r="S55" s="69">
        <v>0</v>
      </c>
      <c r="T55" s="69">
        <v>0</v>
      </c>
    </row>
    <row r="56" spans="1:68" s="67" customFormat="1" x14ac:dyDescent="0.25">
      <c r="A56" s="120"/>
      <c r="B56" s="67">
        <v>-2.3729200000000001</v>
      </c>
      <c r="D56" s="86">
        <v>0</v>
      </c>
      <c r="E56" s="86">
        <v>0</v>
      </c>
      <c r="F56" s="86">
        <v>1</v>
      </c>
      <c r="G56" s="86"/>
      <c r="H56" s="86"/>
      <c r="I56" s="35">
        <f>B55*D55</f>
        <v>1.6184398</v>
      </c>
      <c r="J56" s="35"/>
      <c r="K56" s="35">
        <v>0</v>
      </c>
      <c r="L56" s="86"/>
      <c r="M56" s="34"/>
      <c r="N56" s="34">
        <f>EXP(N53)+EXP(P53)</f>
        <v>55.065803802441813</v>
      </c>
      <c r="O56" s="34">
        <f>N56</f>
        <v>55.065803802441813</v>
      </c>
      <c r="P56" s="34">
        <f>O56</f>
        <v>55.065803802441813</v>
      </c>
      <c r="R56" s="69">
        <v>0</v>
      </c>
      <c r="S56" s="69">
        <v>0</v>
      </c>
      <c r="T56" s="69">
        <v>0</v>
      </c>
    </row>
    <row r="57" spans="1:68" s="67" customFormat="1" x14ac:dyDescent="0.25">
      <c r="D57" s="86"/>
      <c r="E57" s="86"/>
      <c r="F57" s="86"/>
      <c r="G57" s="86"/>
      <c r="H57" s="86"/>
      <c r="I57" s="64">
        <f>I53+I54+I55+I56</f>
        <v>4.0068348</v>
      </c>
      <c r="J57" s="36"/>
      <c r="K57" s="64">
        <v>0</v>
      </c>
      <c r="L57" s="86"/>
      <c r="M57" s="34" t="s">
        <v>107</v>
      </c>
      <c r="N57" s="65">
        <f>N55/N56</f>
        <v>0.99830733133341443</v>
      </c>
      <c r="O57" s="65">
        <f>O55/O56</f>
        <v>0</v>
      </c>
      <c r="P57" s="65">
        <f>P55/P56</f>
        <v>1.6926686665855765E-3</v>
      </c>
      <c r="R57" s="69">
        <v>1</v>
      </c>
      <c r="S57" s="69">
        <v>0</v>
      </c>
      <c r="T57" s="69">
        <v>0</v>
      </c>
      <c r="V57" s="67">
        <v>1</v>
      </c>
      <c r="W57" s="67">
        <v>0</v>
      </c>
      <c r="X57" s="67">
        <v>0</v>
      </c>
      <c r="Y57" s="67">
        <v>0</v>
      </c>
      <c r="Z57" s="67">
        <v>1</v>
      </c>
      <c r="AA57" s="67">
        <v>8</v>
      </c>
      <c r="AB57" s="67">
        <v>1</v>
      </c>
      <c r="AC57" s="67">
        <v>2</v>
      </c>
      <c r="AD57" s="67">
        <v>3</v>
      </c>
      <c r="AE57" s="67">
        <v>4</v>
      </c>
      <c r="AF57" s="67">
        <v>6</v>
      </c>
      <c r="AG57" s="67">
        <v>5</v>
      </c>
      <c r="AH57" s="67">
        <v>7</v>
      </c>
      <c r="AI57" s="67">
        <v>2</v>
      </c>
      <c r="AJ57" s="67">
        <v>4</v>
      </c>
      <c r="AK57" s="67">
        <v>3</v>
      </c>
      <c r="AL57" s="67">
        <v>5</v>
      </c>
      <c r="AM57" s="67">
        <v>6</v>
      </c>
      <c r="AN57" s="67">
        <v>1</v>
      </c>
      <c r="AO57" s="67">
        <v>0</v>
      </c>
      <c r="AP57" s="67">
        <v>0</v>
      </c>
      <c r="AQ57" s="67">
        <v>0</v>
      </c>
      <c r="AR57" s="67">
        <v>1</v>
      </c>
      <c r="AS57" s="67">
        <v>1</v>
      </c>
      <c r="AT57" s="67">
        <v>0</v>
      </c>
      <c r="AU57" s="67">
        <v>1</v>
      </c>
      <c r="AV57" s="67">
        <v>1</v>
      </c>
      <c r="AW57" s="67">
        <v>0</v>
      </c>
      <c r="AX57" s="67">
        <v>0</v>
      </c>
      <c r="AY57" s="67">
        <v>0</v>
      </c>
      <c r="AZ57" s="67">
        <v>0</v>
      </c>
      <c r="BA57" s="67">
        <v>0</v>
      </c>
      <c r="BB57" s="67">
        <v>1</v>
      </c>
      <c r="BC57" s="67">
        <v>0</v>
      </c>
      <c r="BD57" s="67">
        <v>0</v>
      </c>
      <c r="BE57" s="67">
        <v>1</v>
      </c>
      <c r="BF57" s="67">
        <v>1</v>
      </c>
      <c r="BG57" s="67">
        <v>0</v>
      </c>
      <c r="BH57" s="67">
        <v>0</v>
      </c>
      <c r="BI57" s="67">
        <v>0</v>
      </c>
      <c r="BJ57" s="67">
        <v>0</v>
      </c>
      <c r="BK57" s="67">
        <v>1</v>
      </c>
      <c r="BL57" s="67">
        <v>0</v>
      </c>
      <c r="BM57" s="67">
        <v>1</v>
      </c>
      <c r="BN57" s="67">
        <v>0</v>
      </c>
      <c r="BO57" s="67">
        <v>0</v>
      </c>
      <c r="BP57" s="67">
        <v>0</v>
      </c>
    </row>
    <row r="58" spans="1:68" s="67" customFormat="1" x14ac:dyDescent="0.25">
      <c r="R58" s="69">
        <v>0</v>
      </c>
      <c r="S58" s="69">
        <v>0</v>
      </c>
      <c r="T58" s="69">
        <v>0</v>
      </c>
    </row>
    <row r="59" spans="1:68" s="67" customFormat="1" x14ac:dyDescent="0.25">
      <c r="A59" s="120">
        <v>9</v>
      </c>
      <c r="B59" s="67">
        <v>-0.90233300000000005</v>
      </c>
      <c r="D59" s="86">
        <v>-1</v>
      </c>
      <c r="E59" s="86">
        <v>0</v>
      </c>
      <c r="F59" s="86">
        <v>0</v>
      </c>
      <c r="G59" s="86"/>
      <c r="H59" s="86"/>
      <c r="I59" s="35" t="s">
        <v>103</v>
      </c>
      <c r="J59" s="35"/>
      <c r="K59" s="35" t="s">
        <v>104</v>
      </c>
      <c r="L59" s="86"/>
      <c r="M59" s="31" t="s">
        <v>102</v>
      </c>
      <c r="N59" s="31" t="s">
        <v>103</v>
      </c>
      <c r="O59" s="31" t="s">
        <v>104</v>
      </c>
      <c r="P59" s="31" t="s">
        <v>105</v>
      </c>
      <c r="R59" s="69">
        <v>0</v>
      </c>
      <c r="S59" s="69">
        <v>0</v>
      </c>
      <c r="T59" s="69">
        <v>0</v>
      </c>
    </row>
    <row r="60" spans="1:68" s="67" customFormat="1" x14ac:dyDescent="0.25">
      <c r="A60" s="120"/>
      <c r="B60" s="67">
        <v>-1.19224</v>
      </c>
      <c r="D60" s="30">
        <v>1</v>
      </c>
      <c r="E60" s="30">
        <v>0</v>
      </c>
      <c r="F60" s="30">
        <v>0</v>
      </c>
      <c r="G60" s="86"/>
      <c r="H60" s="86"/>
      <c r="I60" s="62">
        <f>B59*D59</f>
        <v>0.90233300000000005</v>
      </c>
      <c r="J60" s="35"/>
      <c r="K60" s="62">
        <v>0</v>
      </c>
      <c r="L60" s="86"/>
      <c r="M60" s="32"/>
      <c r="N60" s="32">
        <f>I64</f>
        <v>3.3258671</v>
      </c>
      <c r="O60" s="32">
        <f>K64</f>
        <v>0</v>
      </c>
      <c r="P60" s="40">
        <f>B63</f>
        <v>4.8413899999999996</v>
      </c>
      <c r="R60" s="69">
        <v>0</v>
      </c>
      <c r="S60" s="69">
        <v>0</v>
      </c>
      <c r="T60" s="69">
        <v>0</v>
      </c>
    </row>
    <row r="61" spans="1:68" s="67" customFormat="1" x14ac:dyDescent="0.25">
      <c r="A61" s="120"/>
      <c r="B61" s="67">
        <v>-7.7366900000000002E-2</v>
      </c>
      <c r="D61" s="30">
        <v>-1</v>
      </c>
      <c r="E61" s="30">
        <v>0</v>
      </c>
      <c r="F61" s="30">
        <v>0</v>
      </c>
      <c r="G61" s="86"/>
      <c r="H61" s="86"/>
      <c r="I61" s="35">
        <f>B60*D60</f>
        <v>-1.19224</v>
      </c>
      <c r="J61" s="35"/>
      <c r="K61" s="62">
        <v>0</v>
      </c>
      <c r="L61" s="86"/>
      <c r="M61" s="86"/>
      <c r="N61" s="86"/>
      <c r="O61" s="86"/>
      <c r="P61" s="86"/>
      <c r="R61" s="69">
        <v>0</v>
      </c>
      <c r="S61" s="69">
        <v>0</v>
      </c>
      <c r="T61" s="69">
        <v>0</v>
      </c>
    </row>
    <row r="62" spans="1:68" s="67" customFormat="1" x14ac:dyDescent="0.25">
      <c r="A62" s="120"/>
      <c r="B62" s="67">
        <v>6.67624E-3</v>
      </c>
      <c r="D62" s="86">
        <v>530</v>
      </c>
      <c r="E62" s="86">
        <v>0</v>
      </c>
      <c r="F62" s="86">
        <v>0</v>
      </c>
      <c r="G62" s="86"/>
      <c r="H62" s="86"/>
      <c r="I62" s="62">
        <f>B61*D61</f>
        <v>7.7366900000000002E-2</v>
      </c>
      <c r="J62" s="35"/>
      <c r="K62" s="62">
        <v>0</v>
      </c>
      <c r="L62" s="86"/>
      <c r="M62" s="33" t="s">
        <v>106</v>
      </c>
      <c r="N62" s="34">
        <f>EXP(N60)</f>
        <v>27.823113607924977</v>
      </c>
      <c r="O62" s="34">
        <v>0</v>
      </c>
      <c r="P62" s="34">
        <f>EXP(P60)</f>
        <v>126.64526636136459</v>
      </c>
      <c r="R62" s="69">
        <v>0</v>
      </c>
      <c r="S62" s="69">
        <v>0</v>
      </c>
      <c r="T62" s="69">
        <v>0</v>
      </c>
    </row>
    <row r="63" spans="1:68" s="67" customFormat="1" x14ac:dyDescent="0.25">
      <c r="A63" s="120"/>
      <c r="B63" s="67">
        <v>4.8413899999999996</v>
      </c>
      <c r="D63" s="86">
        <v>0</v>
      </c>
      <c r="E63" s="86">
        <v>0</v>
      </c>
      <c r="F63" s="86">
        <v>1</v>
      </c>
      <c r="G63" s="86"/>
      <c r="H63" s="86"/>
      <c r="I63" s="35">
        <f>B62*D62</f>
        <v>3.5384072</v>
      </c>
      <c r="J63" s="35"/>
      <c r="K63" s="35">
        <v>0</v>
      </c>
      <c r="L63" s="86"/>
      <c r="M63" s="34"/>
      <c r="N63" s="34">
        <f>EXP(N60)+EXP(P60)</f>
        <v>154.46837996928957</v>
      </c>
      <c r="O63" s="34">
        <f>N63</f>
        <v>154.46837996928957</v>
      </c>
      <c r="P63" s="34">
        <f>O63</f>
        <v>154.46837996928957</v>
      </c>
      <c r="R63" s="69">
        <v>0</v>
      </c>
      <c r="S63" s="69">
        <v>0</v>
      </c>
      <c r="T63" s="69">
        <v>0</v>
      </c>
    </row>
    <row r="64" spans="1:68" s="67" customFormat="1" x14ac:dyDescent="0.25">
      <c r="D64" s="86"/>
      <c r="E64" s="86"/>
      <c r="F64" s="86"/>
      <c r="G64" s="86"/>
      <c r="H64" s="86"/>
      <c r="I64" s="64">
        <f>I60+I61+I62+I63</f>
        <v>3.3258671</v>
      </c>
      <c r="J64" s="36"/>
      <c r="K64" s="64">
        <v>0</v>
      </c>
      <c r="L64" s="86"/>
      <c r="M64" s="34" t="s">
        <v>107</v>
      </c>
      <c r="N64" s="65">
        <f>N62/N63</f>
        <v>0.18012174150759264</v>
      </c>
      <c r="O64" s="65">
        <f>O62/O63</f>
        <v>0</v>
      </c>
      <c r="P64" s="65">
        <f>P62/P63</f>
        <v>0.81987825849240736</v>
      </c>
      <c r="R64" s="69">
        <v>0</v>
      </c>
      <c r="S64" s="69">
        <v>1</v>
      </c>
      <c r="T64" s="69">
        <v>1</v>
      </c>
      <c r="V64" s="67">
        <v>1</v>
      </c>
      <c r="W64" s="67">
        <v>0</v>
      </c>
      <c r="X64" s="67">
        <v>0</v>
      </c>
      <c r="Y64" s="67">
        <v>0</v>
      </c>
      <c r="Z64" s="67">
        <v>0</v>
      </c>
      <c r="AA64" s="67">
        <v>1</v>
      </c>
      <c r="AB64" s="67">
        <v>7</v>
      </c>
      <c r="AC64" s="67">
        <v>4</v>
      </c>
      <c r="AD64" s="67">
        <v>8</v>
      </c>
      <c r="AE64" s="67">
        <v>6</v>
      </c>
      <c r="AF64" s="67">
        <v>2</v>
      </c>
      <c r="AG64" s="67">
        <v>5</v>
      </c>
      <c r="AH64" s="67">
        <v>2</v>
      </c>
      <c r="AI64" s="67">
        <v>6</v>
      </c>
      <c r="AJ64" s="67">
        <v>2</v>
      </c>
      <c r="AK64" s="67">
        <v>5</v>
      </c>
      <c r="AL64" s="67">
        <v>1</v>
      </c>
      <c r="AM64" s="67">
        <v>3</v>
      </c>
      <c r="AN64" s="67">
        <v>4</v>
      </c>
      <c r="AO64" s="67">
        <v>1</v>
      </c>
      <c r="AP64" s="67">
        <v>0</v>
      </c>
      <c r="AQ64" s="67">
        <v>0</v>
      </c>
      <c r="AR64" s="67">
        <v>0</v>
      </c>
      <c r="AS64" s="67">
        <v>0</v>
      </c>
      <c r="AT64" s="67">
        <v>1</v>
      </c>
      <c r="AU64" s="67">
        <v>0</v>
      </c>
      <c r="AV64" s="67">
        <v>1</v>
      </c>
      <c r="AW64" s="67">
        <v>0</v>
      </c>
      <c r="AX64" s="67">
        <v>0</v>
      </c>
      <c r="AY64" s="67">
        <v>0</v>
      </c>
      <c r="AZ64" s="67">
        <v>0</v>
      </c>
      <c r="BA64" s="67">
        <v>0</v>
      </c>
      <c r="BB64" s="67">
        <v>1</v>
      </c>
      <c r="BC64" s="67">
        <v>0</v>
      </c>
      <c r="BD64" s="67">
        <v>1</v>
      </c>
      <c r="BE64" s="67">
        <v>0</v>
      </c>
      <c r="BF64" s="67">
        <v>0</v>
      </c>
      <c r="BG64" s="67">
        <v>1</v>
      </c>
      <c r="BH64" s="67">
        <v>0</v>
      </c>
      <c r="BI64" s="67">
        <v>0</v>
      </c>
      <c r="BJ64" s="67">
        <v>0</v>
      </c>
      <c r="BK64" s="67">
        <v>1</v>
      </c>
      <c r="BL64" s="67">
        <v>0</v>
      </c>
      <c r="BM64" s="67">
        <v>1</v>
      </c>
      <c r="BN64" s="67">
        <v>1</v>
      </c>
      <c r="BO64" s="67">
        <v>1</v>
      </c>
      <c r="BP64" s="67">
        <v>1</v>
      </c>
    </row>
    <row r="65" spans="1:68" s="67" customFormat="1" x14ac:dyDescent="0.25">
      <c r="R65" s="69">
        <v>0</v>
      </c>
      <c r="S65" s="69">
        <v>0</v>
      </c>
      <c r="T65" s="69">
        <v>0</v>
      </c>
    </row>
    <row r="66" spans="1:68" s="67" customFormat="1" x14ac:dyDescent="0.25">
      <c r="A66" s="120">
        <v>10</v>
      </c>
      <c r="B66" s="67">
        <v>-0.93080300000000005</v>
      </c>
      <c r="D66" s="86">
        <v>-1</v>
      </c>
      <c r="E66" s="86">
        <v>0</v>
      </c>
      <c r="F66" s="86">
        <v>0</v>
      </c>
      <c r="G66" s="86"/>
      <c r="H66" s="86"/>
      <c r="I66" s="35" t="s">
        <v>103</v>
      </c>
      <c r="J66" s="35"/>
      <c r="K66" s="35" t="s">
        <v>104</v>
      </c>
      <c r="L66" s="86"/>
      <c r="M66" s="31" t="s">
        <v>102</v>
      </c>
      <c r="N66" s="31" t="s">
        <v>103</v>
      </c>
      <c r="O66" s="31" t="s">
        <v>104</v>
      </c>
      <c r="P66" s="31" t="s">
        <v>105</v>
      </c>
      <c r="R66" s="69">
        <v>0</v>
      </c>
      <c r="S66" s="69">
        <v>0</v>
      </c>
      <c r="T66" s="69">
        <v>0</v>
      </c>
    </row>
    <row r="67" spans="1:68" s="67" customFormat="1" x14ac:dyDescent="0.25">
      <c r="A67" s="120"/>
      <c r="B67" s="67">
        <v>1.0779099999999999</v>
      </c>
      <c r="D67" s="30">
        <v>1</v>
      </c>
      <c r="E67" s="30">
        <v>0</v>
      </c>
      <c r="F67" s="30">
        <v>0</v>
      </c>
      <c r="G67" s="86"/>
      <c r="H67" s="86"/>
      <c r="I67" s="62">
        <f>B66*D66</f>
        <v>0.93080300000000005</v>
      </c>
      <c r="J67" s="35"/>
      <c r="K67" s="62">
        <v>0</v>
      </c>
      <c r="L67" s="86"/>
      <c r="M67" s="32"/>
      <c r="N67" s="32">
        <f>I71</f>
        <v>5.9045012999999997</v>
      </c>
      <c r="O67" s="32">
        <f>K71</f>
        <v>0</v>
      </c>
      <c r="P67" s="40">
        <f>B70</f>
        <v>0.17426700000000001</v>
      </c>
      <c r="R67" s="69">
        <v>0</v>
      </c>
      <c r="S67" s="69">
        <v>0</v>
      </c>
      <c r="T67" s="69">
        <v>0</v>
      </c>
    </row>
    <row r="68" spans="1:68" s="67" customFormat="1" x14ac:dyDescent="0.25">
      <c r="A68" s="120"/>
      <c r="B68" s="67">
        <v>-0.67423100000000002</v>
      </c>
      <c r="D68" s="30">
        <v>-1</v>
      </c>
      <c r="E68" s="30">
        <v>0</v>
      </c>
      <c r="F68" s="30">
        <v>0</v>
      </c>
      <c r="G68" s="86"/>
      <c r="H68" s="86"/>
      <c r="I68" s="35">
        <f>B67*D67</f>
        <v>1.0779099999999999</v>
      </c>
      <c r="J68" s="35"/>
      <c r="K68" s="62">
        <v>0</v>
      </c>
      <c r="L68" s="86"/>
      <c r="M68" s="86"/>
      <c r="N68" s="86"/>
      <c r="O68" s="86"/>
      <c r="P68" s="86"/>
      <c r="R68" s="69">
        <v>0</v>
      </c>
      <c r="S68" s="69">
        <v>0</v>
      </c>
      <c r="T68" s="69">
        <v>0</v>
      </c>
    </row>
    <row r="69" spans="1:68" s="67" customFormat="1" x14ac:dyDescent="0.25">
      <c r="A69" s="120"/>
      <c r="B69" s="67">
        <v>6.0784100000000002E-3</v>
      </c>
      <c r="D69" s="86">
        <v>530</v>
      </c>
      <c r="E69" s="86">
        <v>0</v>
      </c>
      <c r="F69" s="86">
        <v>0</v>
      </c>
      <c r="G69" s="86"/>
      <c r="H69" s="86"/>
      <c r="I69" s="62">
        <f>B68*D68</f>
        <v>0.67423100000000002</v>
      </c>
      <c r="J69" s="35"/>
      <c r="K69" s="62">
        <v>0</v>
      </c>
      <c r="L69" s="86"/>
      <c r="M69" s="33" t="s">
        <v>106</v>
      </c>
      <c r="N69" s="34">
        <f>EXP(N67)</f>
        <v>366.68431471463322</v>
      </c>
      <c r="O69" s="34">
        <v>0</v>
      </c>
      <c r="P69" s="34">
        <f>EXP(P67)</f>
        <v>1.1903733530791478</v>
      </c>
      <c r="R69" s="69">
        <v>0</v>
      </c>
      <c r="S69" s="69">
        <v>0</v>
      </c>
      <c r="T69" s="69">
        <v>0</v>
      </c>
    </row>
    <row r="70" spans="1:68" s="67" customFormat="1" x14ac:dyDescent="0.25">
      <c r="A70" s="120"/>
      <c r="B70" s="67">
        <v>0.17426700000000001</v>
      </c>
      <c r="D70" s="86">
        <v>0</v>
      </c>
      <c r="E70" s="86">
        <v>0</v>
      </c>
      <c r="F70" s="86">
        <v>1</v>
      </c>
      <c r="G70" s="86"/>
      <c r="H70" s="86"/>
      <c r="I70" s="35">
        <f>B69*D69</f>
        <v>3.2215573000000002</v>
      </c>
      <c r="J70" s="35"/>
      <c r="K70" s="35">
        <v>0</v>
      </c>
      <c r="L70" s="86"/>
      <c r="M70" s="34"/>
      <c r="N70" s="34">
        <f>EXP(N67)+EXP(P67)</f>
        <v>367.87468806771238</v>
      </c>
      <c r="O70" s="34">
        <f>N70</f>
        <v>367.87468806771238</v>
      </c>
      <c r="P70" s="34">
        <f>O70</f>
        <v>367.87468806771238</v>
      </c>
      <c r="R70" s="69">
        <v>0</v>
      </c>
      <c r="S70" s="69">
        <v>0</v>
      </c>
      <c r="T70" s="69">
        <v>0</v>
      </c>
    </row>
    <row r="71" spans="1:68" s="67" customFormat="1" x14ac:dyDescent="0.25">
      <c r="D71" s="86"/>
      <c r="E71" s="86"/>
      <c r="F71" s="86"/>
      <c r="G71" s="86"/>
      <c r="H71" s="86"/>
      <c r="I71" s="64">
        <f>I67+I68+I69+I70</f>
        <v>5.9045012999999997</v>
      </c>
      <c r="J71" s="36"/>
      <c r="K71" s="64">
        <v>0</v>
      </c>
      <c r="L71" s="86"/>
      <c r="M71" s="34" t="s">
        <v>107</v>
      </c>
      <c r="N71" s="65">
        <f>N69/N70</f>
        <v>0.99676418793765975</v>
      </c>
      <c r="O71" s="65">
        <f>O69/O70</f>
        <v>0</v>
      </c>
      <c r="P71" s="65">
        <f>P69/P70</f>
        <v>3.2358120623402153E-3</v>
      </c>
      <c r="R71" s="69">
        <v>1</v>
      </c>
      <c r="S71" s="69">
        <v>1</v>
      </c>
      <c r="T71" s="69">
        <v>0</v>
      </c>
      <c r="V71" s="67">
        <v>1</v>
      </c>
      <c r="W71" s="67">
        <v>0</v>
      </c>
      <c r="X71" s="67">
        <v>1</v>
      </c>
      <c r="Y71" s="67">
        <v>0</v>
      </c>
      <c r="Z71" s="67">
        <v>1</v>
      </c>
      <c r="AA71" s="67">
        <v>7</v>
      </c>
      <c r="AB71" s="67">
        <v>1</v>
      </c>
      <c r="AC71" s="67">
        <v>8</v>
      </c>
      <c r="AD71" s="67">
        <v>3</v>
      </c>
      <c r="AE71" s="67">
        <v>2</v>
      </c>
      <c r="AF71" s="67">
        <v>4</v>
      </c>
      <c r="AG71" s="67">
        <v>5</v>
      </c>
      <c r="AH71" s="67">
        <v>6</v>
      </c>
      <c r="AI71" s="67">
        <v>2</v>
      </c>
      <c r="AJ71" s="67">
        <v>6</v>
      </c>
      <c r="AK71" s="67">
        <v>1</v>
      </c>
      <c r="AL71" s="67">
        <v>3</v>
      </c>
      <c r="AM71" s="67">
        <v>4</v>
      </c>
      <c r="AN71" s="67">
        <v>5</v>
      </c>
      <c r="AO71" s="67">
        <v>1</v>
      </c>
      <c r="AP71" s="67">
        <v>0</v>
      </c>
      <c r="AQ71" s="67">
        <v>0</v>
      </c>
      <c r="AR71" s="67">
        <v>1</v>
      </c>
      <c r="AS71" s="67">
        <v>1</v>
      </c>
      <c r="AT71" s="67">
        <v>0</v>
      </c>
      <c r="AU71" s="67">
        <v>1</v>
      </c>
      <c r="AV71" s="67">
        <v>1</v>
      </c>
      <c r="AW71" s="67">
        <v>0</v>
      </c>
      <c r="AX71" s="67">
        <v>0</v>
      </c>
      <c r="AY71" s="67">
        <v>0</v>
      </c>
      <c r="AZ71" s="67">
        <v>0</v>
      </c>
      <c r="BA71" s="67">
        <v>0</v>
      </c>
      <c r="BB71" s="67">
        <v>1</v>
      </c>
      <c r="BC71" s="67">
        <v>0</v>
      </c>
      <c r="BD71" s="67">
        <v>0</v>
      </c>
      <c r="BE71" s="67">
        <v>1</v>
      </c>
      <c r="BF71" s="67">
        <v>1</v>
      </c>
      <c r="BG71" s="67">
        <v>0</v>
      </c>
      <c r="BH71" s="67">
        <v>0</v>
      </c>
      <c r="BI71" s="67">
        <v>0</v>
      </c>
      <c r="BJ71" s="67">
        <v>0</v>
      </c>
      <c r="BK71" s="67">
        <v>1</v>
      </c>
      <c r="BL71" s="67">
        <v>0</v>
      </c>
      <c r="BM71" s="67">
        <v>0</v>
      </c>
      <c r="BN71" s="67">
        <v>1</v>
      </c>
      <c r="BO71" s="67">
        <v>1</v>
      </c>
      <c r="BP71" s="67">
        <v>1</v>
      </c>
    </row>
    <row r="72" spans="1:68" s="67" customFormat="1" x14ac:dyDescent="0.25">
      <c r="R72" s="69">
        <v>0</v>
      </c>
      <c r="S72" s="69">
        <v>0</v>
      </c>
      <c r="T72" s="69">
        <v>0</v>
      </c>
    </row>
    <row r="73" spans="1:68" s="67" customFormat="1" x14ac:dyDescent="0.25">
      <c r="A73" s="120">
        <v>11</v>
      </c>
      <c r="B73" s="67">
        <v>-0.89719700000000002</v>
      </c>
      <c r="D73" s="86">
        <v>-1</v>
      </c>
      <c r="E73" s="86">
        <v>0</v>
      </c>
      <c r="F73" s="86">
        <v>0</v>
      </c>
      <c r="G73" s="86"/>
      <c r="H73" s="86"/>
      <c r="I73" s="35" t="s">
        <v>103</v>
      </c>
      <c r="J73" s="35"/>
      <c r="K73" s="35" t="s">
        <v>104</v>
      </c>
      <c r="L73" s="86"/>
      <c r="M73" s="31" t="s">
        <v>102</v>
      </c>
      <c r="N73" s="31" t="s">
        <v>103</v>
      </c>
      <c r="O73" s="31" t="s">
        <v>104</v>
      </c>
      <c r="P73" s="31" t="s">
        <v>105</v>
      </c>
      <c r="R73" s="69">
        <v>0</v>
      </c>
      <c r="S73" s="69">
        <v>0</v>
      </c>
      <c r="T73" s="69">
        <v>0</v>
      </c>
    </row>
    <row r="74" spans="1:68" s="67" customFormat="1" x14ac:dyDescent="0.25">
      <c r="A74" s="120"/>
      <c r="B74" s="67">
        <v>-1.7540099999999999E-2</v>
      </c>
      <c r="D74" s="30">
        <v>1</v>
      </c>
      <c r="E74" s="30">
        <v>0</v>
      </c>
      <c r="F74" s="30">
        <v>0</v>
      </c>
      <c r="G74" s="86"/>
      <c r="H74" s="86"/>
      <c r="I74" s="62">
        <f>B73*D73</f>
        <v>0.89719700000000002</v>
      </c>
      <c r="J74" s="35"/>
      <c r="K74" s="62">
        <v>0</v>
      </c>
      <c r="L74" s="86"/>
      <c r="M74" s="32"/>
      <c r="N74" s="32">
        <f>I78</f>
        <v>8.279470400000001</v>
      </c>
      <c r="O74" s="32">
        <f>K78</f>
        <v>0</v>
      </c>
      <c r="P74" s="40">
        <f>B77</f>
        <v>5.2068099999999999</v>
      </c>
      <c r="R74" s="69">
        <v>0</v>
      </c>
      <c r="S74" s="69">
        <v>0</v>
      </c>
      <c r="T74" s="69">
        <v>0</v>
      </c>
    </row>
    <row r="75" spans="1:68" s="67" customFormat="1" x14ac:dyDescent="0.25">
      <c r="A75" s="120"/>
      <c r="B75" s="67">
        <v>-3.4767800000000002</v>
      </c>
      <c r="D75" s="30">
        <v>-1</v>
      </c>
      <c r="E75" s="30">
        <v>0</v>
      </c>
      <c r="F75" s="30">
        <v>0</v>
      </c>
      <c r="G75" s="86"/>
      <c r="H75" s="86"/>
      <c r="I75" s="35">
        <f>B74*D74</f>
        <v>-1.7540099999999999E-2</v>
      </c>
      <c r="J75" s="35"/>
      <c r="K75" s="62">
        <v>0</v>
      </c>
      <c r="L75" s="86"/>
      <c r="M75" s="86"/>
      <c r="N75" s="86"/>
      <c r="O75" s="86"/>
      <c r="P75" s="86"/>
      <c r="R75" s="69">
        <v>0</v>
      </c>
      <c r="S75" s="69">
        <v>0</v>
      </c>
      <c r="T75" s="69">
        <v>0</v>
      </c>
    </row>
    <row r="76" spans="1:68" s="67" customFormat="1" x14ac:dyDescent="0.25">
      <c r="A76" s="120"/>
      <c r="B76" s="67">
        <v>7.40195E-3</v>
      </c>
      <c r="D76" s="86">
        <v>530</v>
      </c>
      <c r="E76" s="86">
        <v>0</v>
      </c>
      <c r="F76" s="86">
        <v>0</v>
      </c>
      <c r="G76" s="86"/>
      <c r="H76" s="86"/>
      <c r="I76" s="62">
        <f>B75*D75</f>
        <v>3.4767800000000002</v>
      </c>
      <c r="J76" s="35"/>
      <c r="K76" s="62">
        <v>0</v>
      </c>
      <c r="L76" s="86"/>
      <c r="M76" s="33" t="s">
        <v>106</v>
      </c>
      <c r="N76" s="34">
        <f>EXP(N74)</f>
        <v>3942.106089664228</v>
      </c>
      <c r="O76" s="34">
        <v>0</v>
      </c>
      <c r="P76" s="34">
        <f>EXP(P74)</f>
        <v>182.51091874999995</v>
      </c>
      <c r="R76" s="69">
        <v>0</v>
      </c>
      <c r="S76" s="69">
        <v>0</v>
      </c>
      <c r="T76" s="69">
        <v>0</v>
      </c>
    </row>
    <row r="77" spans="1:68" s="67" customFormat="1" x14ac:dyDescent="0.25">
      <c r="A77" s="120"/>
      <c r="B77" s="67">
        <v>5.2068099999999999</v>
      </c>
      <c r="D77" s="86">
        <v>0</v>
      </c>
      <c r="E77" s="86">
        <v>0</v>
      </c>
      <c r="F77" s="86">
        <v>1</v>
      </c>
      <c r="G77" s="86"/>
      <c r="H77" s="86"/>
      <c r="I77" s="35">
        <f>B76*D76</f>
        <v>3.9230334999999998</v>
      </c>
      <c r="J77" s="35"/>
      <c r="K77" s="35">
        <v>0</v>
      </c>
      <c r="L77" s="86"/>
      <c r="M77" s="34"/>
      <c r="N77" s="34">
        <f>EXP(N74)+EXP(P74)</f>
        <v>4124.6170084142277</v>
      </c>
      <c r="O77" s="34">
        <f>N77</f>
        <v>4124.6170084142277</v>
      </c>
      <c r="P77" s="34">
        <f>O77</f>
        <v>4124.6170084142277</v>
      </c>
      <c r="R77" s="69">
        <v>0</v>
      </c>
      <c r="S77" s="69">
        <v>0</v>
      </c>
      <c r="T77" s="69">
        <v>0</v>
      </c>
    </row>
    <row r="78" spans="1:68" s="67" customFormat="1" x14ac:dyDescent="0.25">
      <c r="D78" s="86"/>
      <c r="E78" s="86"/>
      <c r="F78" s="86"/>
      <c r="G78" s="86"/>
      <c r="H78" s="86"/>
      <c r="I78" s="64">
        <f>I74+I75+I76+I77</f>
        <v>8.279470400000001</v>
      </c>
      <c r="J78" s="36"/>
      <c r="K78" s="64">
        <v>0</v>
      </c>
      <c r="L78" s="86"/>
      <c r="M78" s="34" t="s">
        <v>107</v>
      </c>
      <c r="N78" s="65">
        <f>N76/N77</f>
        <v>0.95575082040885806</v>
      </c>
      <c r="O78" s="65">
        <f>O76/O77</f>
        <v>0</v>
      </c>
      <c r="P78" s="65">
        <f>P76/P77</f>
        <v>4.4249179591141982E-2</v>
      </c>
      <c r="R78" s="69">
        <v>1</v>
      </c>
      <c r="S78" s="69">
        <v>0</v>
      </c>
      <c r="T78" s="69">
        <v>0</v>
      </c>
      <c r="V78" s="67">
        <v>1</v>
      </c>
      <c r="W78" s="67">
        <v>1</v>
      </c>
      <c r="X78" s="67">
        <v>0</v>
      </c>
      <c r="Y78" s="67">
        <v>0</v>
      </c>
      <c r="Z78" s="67">
        <v>1</v>
      </c>
      <c r="AA78" s="67">
        <v>7</v>
      </c>
      <c r="AB78" s="67">
        <v>2</v>
      </c>
      <c r="AC78" s="67">
        <v>6</v>
      </c>
      <c r="AD78" s="67">
        <v>5</v>
      </c>
      <c r="AE78" s="67">
        <v>4</v>
      </c>
      <c r="AF78" s="67">
        <v>8</v>
      </c>
      <c r="AG78" s="67">
        <v>1</v>
      </c>
      <c r="AH78" s="67">
        <v>3</v>
      </c>
      <c r="AI78" s="67">
        <v>3</v>
      </c>
      <c r="AJ78" s="67">
        <v>6</v>
      </c>
      <c r="AK78" s="67">
        <v>5</v>
      </c>
      <c r="AL78" s="67">
        <v>2</v>
      </c>
      <c r="AM78" s="67">
        <v>4</v>
      </c>
      <c r="AN78" s="67">
        <v>1</v>
      </c>
      <c r="AO78" s="67">
        <v>1</v>
      </c>
      <c r="AP78" s="67">
        <v>0</v>
      </c>
      <c r="AQ78" s="67">
        <v>0</v>
      </c>
      <c r="AR78" s="67">
        <v>1</v>
      </c>
      <c r="AS78" s="67">
        <v>0</v>
      </c>
      <c r="AT78" s="67">
        <v>1</v>
      </c>
      <c r="AU78" s="67">
        <v>0</v>
      </c>
      <c r="AV78" s="67">
        <v>0</v>
      </c>
      <c r="AW78" s="67">
        <v>1</v>
      </c>
      <c r="AX78" s="67">
        <v>0</v>
      </c>
      <c r="AY78" s="67">
        <v>0</v>
      </c>
      <c r="AZ78" s="67">
        <v>0</v>
      </c>
      <c r="BA78" s="67">
        <v>1</v>
      </c>
      <c r="BB78" s="67">
        <v>0</v>
      </c>
      <c r="BC78" s="67">
        <v>0</v>
      </c>
      <c r="BD78" s="67">
        <v>0</v>
      </c>
      <c r="BE78" s="67">
        <v>1</v>
      </c>
      <c r="BF78" s="67">
        <v>0</v>
      </c>
      <c r="BG78" s="67">
        <v>1</v>
      </c>
      <c r="BH78" s="67">
        <v>0</v>
      </c>
      <c r="BI78" s="67">
        <v>-999</v>
      </c>
      <c r="BJ78" s="67">
        <v>-999</v>
      </c>
      <c r="BK78" s="67">
        <v>-999</v>
      </c>
      <c r="BL78" s="67">
        <v>-999</v>
      </c>
      <c r="BM78" s="67">
        <v>-999</v>
      </c>
      <c r="BN78" s="67">
        <v>-999</v>
      </c>
      <c r="BO78" s="67">
        <v>-999</v>
      </c>
      <c r="BP78" s="67">
        <v>-999</v>
      </c>
    </row>
    <row r="79" spans="1:68" s="67" customFormat="1" x14ac:dyDescent="0.25">
      <c r="R79" s="69">
        <v>0</v>
      </c>
      <c r="S79" s="69">
        <v>0</v>
      </c>
      <c r="T79" s="69">
        <v>0</v>
      </c>
    </row>
    <row r="80" spans="1:68" s="67" customFormat="1" x14ac:dyDescent="0.25">
      <c r="A80" s="120">
        <v>12</v>
      </c>
      <c r="B80" s="67">
        <v>-0.94370699999999996</v>
      </c>
      <c r="D80" s="86">
        <v>-1</v>
      </c>
      <c r="E80" s="86">
        <v>0</v>
      </c>
      <c r="F80" s="86">
        <v>0</v>
      </c>
      <c r="G80" s="86"/>
      <c r="H80" s="86"/>
      <c r="I80" s="35" t="s">
        <v>103</v>
      </c>
      <c r="J80" s="35"/>
      <c r="K80" s="35" t="s">
        <v>104</v>
      </c>
      <c r="L80" s="86"/>
      <c r="M80" s="31" t="s">
        <v>102</v>
      </c>
      <c r="N80" s="31" t="s">
        <v>103</v>
      </c>
      <c r="O80" s="31" t="s">
        <v>104</v>
      </c>
      <c r="P80" s="31" t="s">
        <v>105</v>
      </c>
      <c r="R80" s="69">
        <v>0</v>
      </c>
      <c r="S80" s="69">
        <v>0</v>
      </c>
      <c r="T80" s="69">
        <v>0</v>
      </c>
    </row>
    <row r="81" spans="1:68" s="67" customFormat="1" x14ac:dyDescent="0.25">
      <c r="A81" s="120"/>
      <c r="B81" s="67">
        <v>1.7514000000000001</v>
      </c>
      <c r="D81" s="30">
        <v>1</v>
      </c>
      <c r="E81" s="30">
        <v>0</v>
      </c>
      <c r="F81" s="30">
        <v>0</v>
      </c>
      <c r="G81" s="86"/>
      <c r="H81" s="86"/>
      <c r="I81" s="62">
        <f>B80*D80</f>
        <v>0.94370699999999996</v>
      </c>
      <c r="J81" s="35"/>
      <c r="K81" s="62">
        <v>0</v>
      </c>
      <c r="L81" s="86"/>
      <c r="M81" s="32"/>
      <c r="N81" s="32">
        <f>I85</f>
        <v>4.0068967999999998</v>
      </c>
      <c r="O81" s="32">
        <f>K85</f>
        <v>0</v>
      </c>
      <c r="P81" s="40">
        <f>B84</f>
        <v>-2.3727100000000001</v>
      </c>
      <c r="R81" s="69">
        <v>0</v>
      </c>
      <c r="S81" s="69">
        <v>0</v>
      </c>
      <c r="T81" s="69">
        <v>0</v>
      </c>
    </row>
    <row r="82" spans="1:68" s="67" customFormat="1" x14ac:dyDescent="0.25">
      <c r="A82" s="120"/>
      <c r="B82" s="67">
        <v>0.306703</v>
      </c>
      <c r="D82" s="30">
        <v>-1</v>
      </c>
      <c r="E82" s="30">
        <v>0</v>
      </c>
      <c r="F82" s="30">
        <v>0</v>
      </c>
      <c r="G82" s="86"/>
      <c r="H82" s="86"/>
      <c r="I82" s="35">
        <f>B81*D81</f>
        <v>1.7514000000000001</v>
      </c>
      <c r="J82" s="35"/>
      <c r="K82" s="62">
        <v>0</v>
      </c>
      <c r="L82" s="86"/>
      <c r="M82" s="86"/>
      <c r="N82" s="86"/>
      <c r="O82" s="86"/>
      <c r="P82" s="86"/>
      <c r="R82" s="69">
        <v>0</v>
      </c>
      <c r="S82" s="69">
        <v>0</v>
      </c>
      <c r="T82" s="69">
        <v>0</v>
      </c>
    </row>
    <row r="83" spans="1:68" s="67" customFormat="1" x14ac:dyDescent="0.25">
      <c r="A83" s="120"/>
      <c r="B83" s="67">
        <v>3.05376E-3</v>
      </c>
      <c r="D83" s="86">
        <v>530</v>
      </c>
      <c r="E83" s="86">
        <v>0</v>
      </c>
      <c r="F83" s="86">
        <v>0</v>
      </c>
      <c r="G83" s="86"/>
      <c r="H83" s="86"/>
      <c r="I83" s="62">
        <f>B82*D82</f>
        <v>-0.306703</v>
      </c>
      <c r="J83" s="35"/>
      <c r="K83" s="62">
        <v>0</v>
      </c>
      <c r="L83" s="86"/>
      <c r="M83" s="33" t="s">
        <v>106</v>
      </c>
      <c r="N83" s="34">
        <f>EXP(N81)</f>
        <v>54.97600404833436</v>
      </c>
      <c r="O83" s="34">
        <v>0</v>
      </c>
      <c r="P83" s="34">
        <f>EXP(P81)</f>
        <v>9.3227736465872291E-2</v>
      </c>
      <c r="R83" s="69">
        <v>0</v>
      </c>
      <c r="S83" s="69">
        <v>0</v>
      </c>
      <c r="T83" s="69">
        <v>0</v>
      </c>
    </row>
    <row r="84" spans="1:68" s="67" customFormat="1" x14ac:dyDescent="0.25">
      <c r="A84" s="120"/>
      <c r="B84" s="67">
        <v>-2.3727100000000001</v>
      </c>
      <c r="D84" s="86">
        <v>0</v>
      </c>
      <c r="E84" s="86">
        <v>0</v>
      </c>
      <c r="F84" s="86">
        <v>1</v>
      </c>
      <c r="G84" s="86"/>
      <c r="H84" s="86"/>
      <c r="I84" s="35">
        <f>B83*D83</f>
        <v>1.6184928000000001</v>
      </c>
      <c r="J84" s="35"/>
      <c r="K84" s="35">
        <v>0</v>
      </c>
      <c r="L84" s="86"/>
      <c r="M84" s="34"/>
      <c r="N84" s="34">
        <f>EXP(N81)+EXP(P81)</f>
        <v>55.06923178480023</v>
      </c>
      <c r="O84" s="34">
        <f>N84</f>
        <v>55.06923178480023</v>
      </c>
      <c r="P84" s="34">
        <f>O84</f>
        <v>55.06923178480023</v>
      </c>
      <c r="R84" s="69">
        <v>0</v>
      </c>
      <c r="S84" s="69">
        <v>0</v>
      </c>
      <c r="T84" s="69">
        <v>0</v>
      </c>
    </row>
    <row r="85" spans="1:68" s="67" customFormat="1" x14ac:dyDescent="0.25">
      <c r="D85" s="86"/>
      <c r="E85" s="86"/>
      <c r="F85" s="86"/>
      <c r="G85" s="86"/>
      <c r="H85" s="86"/>
      <c r="I85" s="64">
        <f>I81+I82+I83+I84</f>
        <v>4.0068967999999998</v>
      </c>
      <c r="J85" s="36"/>
      <c r="K85" s="64">
        <v>0</v>
      </c>
      <c r="L85" s="86"/>
      <c r="M85" s="34" t="s">
        <v>107</v>
      </c>
      <c r="N85" s="65">
        <f>N83/N84</f>
        <v>0.99830708122404566</v>
      </c>
      <c r="O85" s="65">
        <f>O83/O84</f>
        <v>0</v>
      </c>
      <c r="P85" s="65">
        <f>P83/P84</f>
        <v>1.6929187759543846E-3</v>
      </c>
      <c r="R85" s="69">
        <v>1</v>
      </c>
      <c r="S85" s="69">
        <v>0</v>
      </c>
      <c r="T85" s="69">
        <v>0</v>
      </c>
      <c r="V85" s="67">
        <v>1</v>
      </c>
      <c r="W85" s="67">
        <v>0</v>
      </c>
      <c r="X85" s="67">
        <v>0</v>
      </c>
      <c r="Y85" s="67">
        <v>0</v>
      </c>
      <c r="Z85" s="67">
        <v>1</v>
      </c>
      <c r="AA85" s="67">
        <v>8</v>
      </c>
      <c r="AB85" s="67">
        <v>1</v>
      </c>
      <c r="AC85" s="67">
        <v>7</v>
      </c>
      <c r="AD85" s="67">
        <v>5</v>
      </c>
      <c r="AE85" s="67">
        <v>3</v>
      </c>
      <c r="AF85" s="67">
        <v>6</v>
      </c>
      <c r="AG85" s="67">
        <v>4</v>
      </c>
      <c r="AH85" s="67">
        <v>2</v>
      </c>
      <c r="AI85" s="67">
        <v>5</v>
      </c>
      <c r="AJ85" s="67">
        <v>6</v>
      </c>
      <c r="AK85" s="67">
        <v>2</v>
      </c>
      <c r="AL85" s="67">
        <v>3</v>
      </c>
      <c r="AM85" s="67">
        <v>4</v>
      </c>
      <c r="AN85" s="67">
        <v>1</v>
      </c>
      <c r="AO85" s="67">
        <v>0</v>
      </c>
      <c r="AP85" s="67">
        <v>1</v>
      </c>
      <c r="AQ85" s="67">
        <v>0</v>
      </c>
      <c r="AR85" s="67">
        <v>1</v>
      </c>
      <c r="AS85" s="67">
        <v>0</v>
      </c>
      <c r="AT85" s="67">
        <v>1</v>
      </c>
      <c r="AU85" s="67">
        <v>0</v>
      </c>
      <c r="AV85" s="67">
        <v>0</v>
      </c>
      <c r="AW85" s="67">
        <v>1</v>
      </c>
      <c r="AX85" s="67">
        <v>0</v>
      </c>
      <c r="AY85" s="67">
        <v>0</v>
      </c>
      <c r="AZ85" s="67">
        <v>0</v>
      </c>
      <c r="BA85" s="67">
        <v>0</v>
      </c>
      <c r="BB85" s="67">
        <v>1</v>
      </c>
      <c r="BC85" s="67">
        <v>0</v>
      </c>
      <c r="BD85" s="67">
        <v>0</v>
      </c>
      <c r="BE85" s="67">
        <v>1</v>
      </c>
      <c r="BF85" s="67">
        <v>0</v>
      </c>
      <c r="BG85" s="67">
        <v>1</v>
      </c>
      <c r="BH85" s="67">
        <v>0</v>
      </c>
      <c r="BI85" s="67">
        <v>-999</v>
      </c>
      <c r="BJ85" s="67">
        <v>-999</v>
      </c>
      <c r="BK85" s="67">
        <v>-999</v>
      </c>
      <c r="BL85" s="67">
        <v>-999</v>
      </c>
      <c r="BM85" s="67">
        <v>-999</v>
      </c>
      <c r="BN85" s="67">
        <v>-999</v>
      </c>
      <c r="BO85" s="67">
        <v>-999</v>
      </c>
      <c r="BP85" s="67">
        <v>-999</v>
      </c>
    </row>
    <row r="86" spans="1:68" s="67" customFormat="1" x14ac:dyDescent="0.25">
      <c r="R86" s="69">
        <v>0</v>
      </c>
      <c r="S86" s="69">
        <v>0</v>
      </c>
      <c r="T86" s="69">
        <v>0</v>
      </c>
    </row>
    <row r="87" spans="1:68" s="67" customFormat="1" x14ac:dyDescent="0.25">
      <c r="A87" s="120">
        <v>13</v>
      </c>
      <c r="B87" s="67">
        <v>-0.91594100000000001</v>
      </c>
      <c r="D87" s="86">
        <v>-1</v>
      </c>
      <c r="E87" s="86">
        <v>0</v>
      </c>
      <c r="F87" s="86">
        <v>0</v>
      </c>
      <c r="G87" s="86"/>
      <c r="H87" s="86"/>
      <c r="I87" s="35" t="s">
        <v>103</v>
      </c>
      <c r="J87" s="35"/>
      <c r="K87" s="35" t="s">
        <v>104</v>
      </c>
      <c r="L87" s="86"/>
      <c r="M87" s="31" t="s">
        <v>102</v>
      </c>
      <c r="N87" s="31" t="s">
        <v>103</v>
      </c>
      <c r="O87" s="31" t="s">
        <v>104</v>
      </c>
      <c r="P87" s="31" t="s">
        <v>105</v>
      </c>
      <c r="R87" s="69">
        <v>0</v>
      </c>
      <c r="S87" s="69">
        <v>0</v>
      </c>
      <c r="T87" s="69">
        <v>0</v>
      </c>
    </row>
    <row r="88" spans="1:68" s="67" customFormat="1" x14ac:dyDescent="0.25">
      <c r="A88" s="120"/>
      <c r="B88" s="67">
        <v>1.08813</v>
      </c>
      <c r="D88" s="30">
        <v>1</v>
      </c>
      <c r="E88" s="30">
        <v>0</v>
      </c>
      <c r="F88" s="30">
        <v>0</v>
      </c>
      <c r="G88" s="86"/>
      <c r="H88" s="86"/>
      <c r="I88" s="62">
        <f>B87*D87</f>
        <v>0.91594100000000001</v>
      </c>
      <c r="J88" s="35"/>
      <c r="K88" s="62">
        <v>0</v>
      </c>
      <c r="L88" s="86"/>
      <c r="M88" s="32"/>
      <c r="N88" s="32">
        <f>I92</f>
        <v>9.1227406000000002</v>
      </c>
      <c r="O88" s="32">
        <f>K92</f>
        <v>0</v>
      </c>
      <c r="P88" s="40">
        <f>B91</f>
        <v>2.1761599999999999</v>
      </c>
      <c r="R88" s="69">
        <v>0</v>
      </c>
      <c r="S88" s="69">
        <v>0</v>
      </c>
      <c r="T88" s="69">
        <v>0</v>
      </c>
    </row>
    <row r="89" spans="1:68" s="67" customFormat="1" x14ac:dyDescent="0.25">
      <c r="A89" s="120"/>
      <c r="B89" s="67">
        <v>-3.16364</v>
      </c>
      <c r="D89" s="30">
        <v>-1</v>
      </c>
      <c r="E89" s="30">
        <v>0</v>
      </c>
      <c r="F89" s="30">
        <v>0</v>
      </c>
      <c r="G89" s="86"/>
      <c r="H89" s="86"/>
      <c r="I89" s="35">
        <f>B88*D88</f>
        <v>1.08813</v>
      </c>
      <c r="J89" s="35"/>
      <c r="K89" s="62">
        <v>0</v>
      </c>
      <c r="L89" s="86"/>
      <c r="M89" s="86"/>
      <c r="N89" s="86"/>
      <c r="O89" s="86"/>
      <c r="P89" s="86"/>
      <c r="R89" s="69">
        <v>0</v>
      </c>
      <c r="S89" s="69">
        <v>0</v>
      </c>
      <c r="T89" s="69">
        <v>0</v>
      </c>
    </row>
    <row r="90" spans="1:68" s="67" customFormat="1" x14ac:dyDescent="0.25">
      <c r="A90" s="120"/>
      <c r="B90" s="67">
        <v>7.4623199999999997E-3</v>
      </c>
      <c r="D90" s="86">
        <v>530</v>
      </c>
      <c r="E90" s="86">
        <v>0</v>
      </c>
      <c r="F90" s="86">
        <v>0</v>
      </c>
      <c r="G90" s="86"/>
      <c r="H90" s="86"/>
      <c r="I90" s="62">
        <f>B89*D89</f>
        <v>3.16364</v>
      </c>
      <c r="J90" s="35"/>
      <c r="K90" s="62">
        <v>0</v>
      </c>
      <c r="L90" s="86"/>
      <c r="M90" s="33" t="s">
        <v>106</v>
      </c>
      <c r="N90" s="34">
        <f>EXP(N88)</f>
        <v>9161.2746324351174</v>
      </c>
      <c r="O90" s="34">
        <v>0</v>
      </c>
      <c r="P90" s="34">
        <f>EXP(P88)</f>
        <v>8.8124015813300414</v>
      </c>
      <c r="R90" s="69">
        <v>0</v>
      </c>
      <c r="S90" s="69">
        <v>0</v>
      </c>
      <c r="T90" s="69">
        <v>0</v>
      </c>
    </row>
    <row r="91" spans="1:68" s="67" customFormat="1" x14ac:dyDescent="0.25">
      <c r="A91" s="120"/>
      <c r="B91" s="67">
        <v>2.1761599999999999</v>
      </c>
      <c r="D91" s="86">
        <v>0</v>
      </c>
      <c r="E91" s="86">
        <v>0</v>
      </c>
      <c r="F91" s="86">
        <v>1</v>
      </c>
      <c r="G91" s="86"/>
      <c r="H91" s="86"/>
      <c r="I91" s="35">
        <f>B90*D90</f>
        <v>3.9550296</v>
      </c>
      <c r="J91" s="35"/>
      <c r="K91" s="35">
        <v>0</v>
      </c>
      <c r="L91" s="86"/>
      <c r="M91" s="34"/>
      <c r="N91" s="34">
        <f>EXP(N88)+EXP(P88)</f>
        <v>9170.0870340164474</v>
      </c>
      <c r="O91" s="34">
        <f>N91</f>
        <v>9170.0870340164474</v>
      </c>
      <c r="P91" s="34">
        <f>O91</f>
        <v>9170.0870340164474</v>
      </c>
      <c r="R91" s="69">
        <v>0</v>
      </c>
      <c r="S91" s="69">
        <v>0</v>
      </c>
      <c r="T91" s="69">
        <v>0</v>
      </c>
    </row>
    <row r="92" spans="1:68" s="67" customFormat="1" x14ac:dyDescent="0.25">
      <c r="D92" s="86"/>
      <c r="E92" s="86"/>
      <c r="F92" s="86"/>
      <c r="G92" s="86"/>
      <c r="H92" s="86"/>
      <c r="I92" s="64">
        <f>I88+I89+I90+I91</f>
        <v>9.1227406000000002</v>
      </c>
      <c r="J92" s="36"/>
      <c r="K92" s="64">
        <v>0</v>
      </c>
      <c r="L92" s="86"/>
      <c r="M92" s="34" t="s">
        <v>107</v>
      </c>
      <c r="N92" s="65">
        <f>N90/N91</f>
        <v>0.99903900567697557</v>
      </c>
      <c r="O92" s="65">
        <f>O90/O91</f>
        <v>0</v>
      </c>
      <c r="P92" s="65">
        <f>P90/P91</f>
        <v>9.6099432302446293E-4</v>
      </c>
      <c r="R92" s="69">
        <v>1</v>
      </c>
      <c r="S92" s="69">
        <v>0</v>
      </c>
      <c r="T92" s="69">
        <v>0</v>
      </c>
      <c r="V92" s="67">
        <v>0</v>
      </c>
      <c r="W92" s="67">
        <v>0</v>
      </c>
      <c r="X92" s="67">
        <v>1</v>
      </c>
      <c r="Y92" s="67">
        <v>0</v>
      </c>
      <c r="Z92" s="67">
        <v>1</v>
      </c>
      <c r="AA92" s="67">
        <v>1</v>
      </c>
      <c r="AB92" s="67">
        <v>2</v>
      </c>
      <c r="AC92" s="67">
        <v>6</v>
      </c>
      <c r="AD92" s="67">
        <v>4</v>
      </c>
      <c r="AE92" s="67">
        <v>5</v>
      </c>
      <c r="AF92" s="67">
        <v>8</v>
      </c>
      <c r="AG92" s="67">
        <v>7</v>
      </c>
      <c r="AH92" s="67">
        <v>3</v>
      </c>
      <c r="AI92" s="67">
        <v>1</v>
      </c>
      <c r="AJ92" s="67">
        <v>4</v>
      </c>
      <c r="AK92" s="67">
        <v>5</v>
      </c>
      <c r="AL92" s="67">
        <v>3</v>
      </c>
      <c r="AM92" s="67">
        <v>2</v>
      </c>
      <c r="AN92" s="67">
        <v>6</v>
      </c>
      <c r="AO92" s="67">
        <v>1</v>
      </c>
      <c r="AP92" s="67">
        <v>0</v>
      </c>
      <c r="AQ92" s="67">
        <v>0</v>
      </c>
      <c r="AR92" s="67">
        <v>1</v>
      </c>
      <c r="AS92" s="67">
        <v>0</v>
      </c>
      <c r="AT92" s="67">
        <v>1</v>
      </c>
      <c r="AU92" s="67">
        <v>0</v>
      </c>
      <c r="AV92" s="67">
        <v>0</v>
      </c>
      <c r="AW92" s="67">
        <v>1</v>
      </c>
      <c r="AX92" s="67">
        <v>0</v>
      </c>
      <c r="AY92" s="67">
        <v>0</v>
      </c>
      <c r="AZ92" s="67">
        <v>1</v>
      </c>
      <c r="BA92" s="67">
        <v>0</v>
      </c>
      <c r="BB92" s="67">
        <v>0</v>
      </c>
      <c r="BC92" s="67">
        <v>0</v>
      </c>
      <c r="BD92" s="67">
        <v>1</v>
      </c>
      <c r="BE92" s="67">
        <v>0</v>
      </c>
      <c r="BF92" s="67">
        <v>0</v>
      </c>
      <c r="BG92" s="67">
        <v>1</v>
      </c>
      <c r="BH92" s="67">
        <v>0</v>
      </c>
      <c r="BI92" s="67">
        <v>0</v>
      </c>
      <c r="BJ92" s="67">
        <v>0</v>
      </c>
      <c r="BK92" s="67">
        <v>0</v>
      </c>
      <c r="BL92" s="67">
        <v>1</v>
      </c>
      <c r="BM92" s="67">
        <v>1</v>
      </c>
      <c r="BN92" s="67">
        <v>0</v>
      </c>
      <c r="BO92" s="67">
        <v>0</v>
      </c>
      <c r="BP92" s="67">
        <v>0</v>
      </c>
    </row>
    <row r="93" spans="1:68" s="67" customFormat="1" x14ac:dyDescent="0.25">
      <c r="R93" s="69">
        <v>0</v>
      </c>
      <c r="S93" s="69">
        <v>0</v>
      </c>
      <c r="T93" s="69">
        <v>0</v>
      </c>
    </row>
    <row r="94" spans="1:68" s="67" customFormat="1" x14ac:dyDescent="0.25">
      <c r="A94" s="120">
        <v>14</v>
      </c>
      <c r="B94" s="67">
        <v>-0.90772399999999998</v>
      </c>
      <c r="D94" s="86">
        <v>-1</v>
      </c>
      <c r="E94" s="86">
        <v>0</v>
      </c>
      <c r="F94" s="86">
        <v>0</v>
      </c>
      <c r="G94" s="86"/>
      <c r="H94" s="86"/>
      <c r="I94" s="35" t="s">
        <v>103</v>
      </c>
      <c r="J94" s="35"/>
      <c r="K94" s="35" t="s">
        <v>104</v>
      </c>
      <c r="L94" s="86"/>
      <c r="M94" s="31" t="s">
        <v>102</v>
      </c>
      <c r="N94" s="31" t="s">
        <v>103</v>
      </c>
      <c r="O94" s="31" t="s">
        <v>104</v>
      </c>
      <c r="P94" s="31" t="s">
        <v>105</v>
      </c>
      <c r="R94" s="69">
        <v>0</v>
      </c>
      <c r="S94" s="69">
        <v>0</v>
      </c>
      <c r="T94" s="69">
        <v>0</v>
      </c>
    </row>
    <row r="95" spans="1:68" s="67" customFormat="1" x14ac:dyDescent="0.25">
      <c r="A95" s="120"/>
      <c r="B95" s="67">
        <v>-1.0558399999999999</v>
      </c>
      <c r="D95" s="30">
        <v>1</v>
      </c>
      <c r="E95" s="30">
        <v>0</v>
      </c>
      <c r="F95" s="30">
        <v>0</v>
      </c>
      <c r="G95" s="86"/>
      <c r="H95" s="86"/>
      <c r="I95" s="62">
        <f>B94*D94</f>
        <v>0.90772399999999998</v>
      </c>
      <c r="J95" s="35"/>
      <c r="K95" s="62">
        <v>0</v>
      </c>
      <c r="L95" s="86"/>
      <c r="M95" s="32"/>
      <c r="N95" s="32">
        <f>I99</f>
        <v>2.9811764000000003</v>
      </c>
      <c r="O95" s="32">
        <f>K99</f>
        <v>0</v>
      </c>
      <c r="P95" s="40">
        <f>B98</f>
        <v>4.1786000000000003</v>
      </c>
      <c r="R95" s="69">
        <v>0</v>
      </c>
      <c r="S95" s="69">
        <v>0</v>
      </c>
      <c r="T95" s="69">
        <v>0</v>
      </c>
    </row>
    <row r="96" spans="1:68" s="67" customFormat="1" x14ac:dyDescent="0.25">
      <c r="A96" s="120"/>
      <c r="B96" s="67">
        <v>0.41968299999999997</v>
      </c>
      <c r="D96" s="30">
        <v>-1</v>
      </c>
      <c r="E96" s="30">
        <v>0</v>
      </c>
      <c r="F96" s="30">
        <v>0</v>
      </c>
      <c r="G96" s="86"/>
      <c r="H96" s="86"/>
      <c r="I96" s="35">
        <f>B95*D95</f>
        <v>-1.0558399999999999</v>
      </c>
      <c r="J96" s="35"/>
      <c r="K96" s="62">
        <v>0</v>
      </c>
      <c r="L96" s="86"/>
      <c r="M96" s="86"/>
      <c r="N96" s="86"/>
      <c r="O96" s="86"/>
      <c r="P96" s="86"/>
      <c r="R96" s="69">
        <v>0</v>
      </c>
      <c r="S96" s="69">
        <v>0</v>
      </c>
      <c r="T96" s="69">
        <v>0</v>
      </c>
    </row>
    <row r="97" spans="1:68" s="67" customFormat="1" x14ac:dyDescent="0.25">
      <c r="A97" s="120"/>
      <c r="B97" s="67">
        <v>6.6961800000000004E-3</v>
      </c>
      <c r="D97" s="86">
        <v>530</v>
      </c>
      <c r="E97" s="86">
        <v>0</v>
      </c>
      <c r="F97" s="86">
        <v>0</v>
      </c>
      <c r="G97" s="86"/>
      <c r="H97" s="86"/>
      <c r="I97" s="62">
        <f>B96*D96</f>
        <v>-0.41968299999999997</v>
      </c>
      <c r="J97" s="35"/>
      <c r="K97" s="62">
        <v>0</v>
      </c>
      <c r="L97" s="86"/>
      <c r="M97" s="33" t="s">
        <v>106</v>
      </c>
      <c r="N97" s="34">
        <f>EXP(N95)</f>
        <v>19.710991020758648</v>
      </c>
      <c r="O97" s="34">
        <v>0</v>
      </c>
      <c r="P97" s="34">
        <f>EXP(P95)</f>
        <v>65.274405048162947</v>
      </c>
      <c r="R97" s="69">
        <v>0</v>
      </c>
      <c r="S97" s="69">
        <v>0</v>
      </c>
      <c r="T97" s="69">
        <v>0</v>
      </c>
    </row>
    <row r="98" spans="1:68" s="67" customFormat="1" x14ac:dyDescent="0.25">
      <c r="A98" s="120"/>
      <c r="B98" s="67">
        <v>4.1786000000000003</v>
      </c>
      <c r="D98" s="86">
        <v>0</v>
      </c>
      <c r="E98" s="86">
        <v>0</v>
      </c>
      <c r="F98" s="86">
        <v>1</v>
      </c>
      <c r="G98" s="86"/>
      <c r="H98" s="86"/>
      <c r="I98" s="35">
        <f>B97*D97</f>
        <v>3.5489754000000002</v>
      </c>
      <c r="J98" s="35"/>
      <c r="K98" s="35">
        <v>0</v>
      </c>
      <c r="L98" s="86"/>
      <c r="M98" s="34"/>
      <c r="N98" s="34">
        <f>EXP(N95)+EXP(P95)</f>
        <v>84.985396068921602</v>
      </c>
      <c r="O98" s="34">
        <f>N98</f>
        <v>84.985396068921602</v>
      </c>
      <c r="P98" s="34">
        <f>O98</f>
        <v>84.985396068921602</v>
      </c>
      <c r="R98" s="69">
        <v>0</v>
      </c>
      <c r="S98" s="69">
        <v>0</v>
      </c>
      <c r="T98" s="69">
        <v>0</v>
      </c>
    </row>
    <row r="99" spans="1:68" s="67" customFormat="1" x14ac:dyDescent="0.25">
      <c r="D99" s="86"/>
      <c r="E99" s="86"/>
      <c r="F99" s="86"/>
      <c r="G99" s="86"/>
      <c r="H99" s="86"/>
      <c r="I99" s="64">
        <f>I95+I96+I97+I98</f>
        <v>2.9811764000000003</v>
      </c>
      <c r="J99" s="36"/>
      <c r="K99" s="64">
        <v>0</v>
      </c>
      <c r="L99" s="86"/>
      <c r="M99" s="34" t="s">
        <v>107</v>
      </c>
      <c r="N99" s="65">
        <f>N97/N98</f>
        <v>0.2319338607867803</v>
      </c>
      <c r="O99" s="65">
        <f>O97/O98</f>
        <v>0</v>
      </c>
      <c r="P99" s="65">
        <f>P97/P98</f>
        <v>0.76806613921321965</v>
      </c>
      <c r="R99" s="69">
        <v>0</v>
      </c>
      <c r="S99" s="69">
        <v>1</v>
      </c>
      <c r="T99" s="69">
        <v>1</v>
      </c>
      <c r="V99" s="67">
        <v>1</v>
      </c>
      <c r="W99" s="67">
        <v>0</v>
      </c>
      <c r="X99" s="67">
        <v>1</v>
      </c>
      <c r="Y99" s="67">
        <v>0</v>
      </c>
      <c r="Z99" s="67">
        <v>1</v>
      </c>
      <c r="AA99" s="67">
        <v>1</v>
      </c>
      <c r="AB99" s="67">
        <v>2</v>
      </c>
      <c r="AC99" s="67">
        <v>3</v>
      </c>
      <c r="AD99" s="67">
        <v>4</v>
      </c>
      <c r="AE99" s="67">
        <v>6</v>
      </c>
      <c r="AF99" s="67">
        <v>7</v>
      </c>
      <c r="AG99" s="67">
        <v>8</v>
      </c>
      <c r="AH99" s="67">
        <v>5</v>
      </c>
      <c r="AI99" s="67">
        <v>3</v>
      </c>
      <c r="AJ99" s="67">
        <v>2</v>
      </c>
      <c r="AK99" s="67">
        <v>6</v>
      </c>
      <c r="AL99" s="67">
        <v>1</v>
      </c>
      <c r="AM99" s="67">
        <v>5</v>
      </c>
      <c r="AN99" s="67">
        <v>4</v>
      </c>
      <c r="AO99" s="67">
        <v>0</v>
      </c>
      <c r="AP99" s="67">
        <v>1</v>
      </c>
      <c r="AQ99" s="67">
        <v>0</v>
      </c>
      <c r="AR99" s="67">
        <v>0</v>
      </c>
      <c r="AS99" s="67">
        <v>1</v>
      </c>
      <c r="AT99" s="67">
        <v>0</v>
      </c>
      <c r="AU99" s="67">
        <v>0</v>
      </c>
      <c r="AV99" s="67">
        <v>1</v>
      </c>
      <c r="AW99" s="67">
        <v>0</v>
      </c>
      <c r="AX99" s="67">
        <v>0</v>
      </c>
      <c r="AY99" s="67">
        <v>0</v>
      </c>
      <c r="AZ99" s="67">
        <v>0</v>
      </c>
      <c r="BA99" s="67">
        <v>0</v>
      </c>
      <c r="BB99" s="67">
        <v>1</v>
      </c>
      <c r="BC99" s="67">
        <v>0</v>
      </c>
      <c r="BD99" s="67">
        <v>0</v>
      </c>
      <c r="BE99" s="67">
        <v>1</v>
      </c>
      <c r="BF99" s="67">
        <v>0</v>
      </c>
      <c r="BG99" s="67">
        <v>1</v>
      </c>
      <c r="BH99" s="67">
        <v>0</v>
      </c>
      <c r="BI99" s="67">
        <v>0</v>
      </c>
      <c r="BJ99" s="67">
        <v>0</v>
      </c>
      <c r="BK99" s="67">
        <v>0</v>
      </c>
      <c r="BL99" s="67">
        <v>0</v>
      </c>
      <c r="BM99" s="67">
        <v>1</v>
      </c>
      <c r="BN99" s="67">
        <v>1</v>
      </c>
      <c r="BO99" s="67">
        <v>1</v>
      </c>
      <c r="BP99" s="67">
        <v>1</v>
      </c>
    </row>
    <row r="100" spans="1:68" s="67" customFormat="1" x14ac:dyDescent="0.25">
      <c r="R100" s="69">
        <v>0</v>
      </c>
      <c r="S100" s="69">
        <v>0</v>
      </c>
      <c r="T100" s="69">
        <v>0</v>
      </c>
    </row>
    <row r="101" spans="1:68" s="67" customFormat="1" x14ac:dyDescent="0.25">
      <c r="A101" s="120">
        <v>15</v>
      </c>
      <c r="B101" s="67">
        <v>-0.91593899999999995</v>
      </c>
      <c r="D101" s="86">
        <v>-1</v>
      </c>
      <c r="E101" s="86">
        <v>0</v>
      </c>
      <c r="F101" s="86">
        <v>0</v>
      </c>
      <c r="G101" s="86"/>
      <c r="H101" s="86"/>
      <c r="I101" s="35" t="s">
        <v>103</v>
      </c>
      <c r="J101" s="35"/>
      <c r="K101" s="35" t="s">
        <v>104</v>
      </c>
      <c r="L101" s="86"/>
      <c r="M101" s="31" t="s">
        <v>102</v>
      </c>
      <c r="N101" s="31" t="s">
        <v>103</v>
      </c>
      <c r="O101" s="31" t="s">
        <v>104</v>
      </c>
      <c r="P101" s="31" t="s">
        <v>105</v>
      </c>
      <c r="R101" s="69">
        <v>0</v>
      </c>
      <c r="S101" s="69">
        <v>0</v>
      </c>
      <c r="T101" s="69">
        <v>0</v>
      </c>
    </row>
    <row r="102" spans="1:68" s="67" customFormat="1" x14ac:dyDescent="0.25">
      <c r="A102" s="120"/>
      <c r="B102" s="67">
        <v>1.08812</v>
      </c>
      <c r="D102" s="30">
        <v>1</v>
      </c>
      <c r="E102" s="30">
        <v>0</v>
      </c>
      <c r="F102" s="30">
        <v>0</v>
      </c>
      <c r="G102" s="86"/>
      <c r="H102" s="86"/>
      <c r="I102" s="62">
        <f>B101*D101</f>
        <v>0.91593899999999995</v>
      </c>
      <c r="J102" s="35"/>
      <c r="K102" s="62">
        <v>0</v>
      </c>
      <c r="L102" s="86"/>
      <c r="M102" s="32"/>
      <c r="N102" s="32">
        <f>I106</f>
        <v>9.1232459000000006</v>
      </c>
      <c r="O102" s="32">
        <f>K106</f>
        <v>0</v>
      </c>
      <c r="P102" s="40">
        <f>B105</f>
        <v>2.17645</v>
      </c>
      <c r="R102" s="69">
        <v>0</v>
      </c>
      <c r="S102" s="69">
        <v>0</v>
      </c>
      <c r="T102" s="69">
        <v>0</v>
      </c>
    </row>
    <row r="103" spans="1:68" s="67" customFormat="1" x14ac:dyDescent="0.25">
      <c r="A103" s="120"/>
      <c r="B103" s="67">
        <v>-3.1639400000000002</v>
      </c>
      <c r="D103" s="30">
        <v>-1</v>
      </c>
      <c r="E103" s="30">
        <v>0</v>
      </c>
      <c r="F103" s="30">
        <v>0</v>
      </c>
      <c r="G103" s="86"/>
      <c r="H103" s="86"/>
      <c r="I103" s="35">
        <f>B102*D102</f>
        <v>1.08812</v>
      </c>
      <c r="J103" s="35"/>
      <c r="K103" s="62">
        <v>0</v>
      </c>
      <c r="L103" s="86"/>
      <c r="M103" s="86"/>
      <c r="N103" s="86"/>
      <c r="O103" s="86"/>
      <c r="P103" s="86"/>
      <c r="R103" s="69">
        <v>0</v>
      </c>
      <c r="S103" s="69">
        <v>0</v>
      </c>
      <c r="T103" s="69">
        <v>0</v>
      </c>
    </row>
    <row r="104" spans="1:68" s="67" customFormat="1" x14ac:dyDescent="0.25">
      <c r="A104" s="120"/>
      <c r="B104" s="67">
        <v>7.4627299999999999E-3</v>
      </c>
      <c r="D104" s="86">
        <v>530</v>
      </c>
      <c r="E104" s="86">
        <v>0</v>
      </c>
      <c r="F104" s="86">
        <v>0</v>
      </c>
      <c r="G104" s="86"/>
      <c r="H104" s="86"/>
      <c r="I104" s="62">
        <f>B103*D103</f>
        <v>3.1639400000000002</v>
      </c>
      <c r="J104" s="35"/>
      <c r="K104" s="62">
        <v>0</v>
      </c>
      <c r="L104" s="86"/>
      <c r="M104" s="33" t="s">
        <v>106</v>
      </c>
      <c r="N104" s="34">
        <f>EXP(N102)</f>
        <v>9165.9049942692873</v>
      </c>
      <c r="O104" s="34">
        <v>0</v>
      </c>
      <c r="P104" s="34">
        <f>EXP(P102)</f>
        <v>8.8149575483859373</v>
      </c>
      <c r="R104" s="69">
        <v>0</v>
      </c>
      <c r="S104" s="69">
        <v>0</v>
      </c>
      <c r="T104" s="69">
        <v>0</v>
      </c>
    </row>
    <row r="105" spans="1:68" s="67" customFormat="1" x14ac:dyDescent="0.25">
      <c r="A105" s="120"/>
      <c r="B105" s="67">
        <v>2.17645</v>
      </c>
      <c r="D105" s="86">
        <v>0</v>
      </c>
      <c r="E105" s="86">
        <v>0</v>
      </c>
      <c r="F105" s="86">
        <v>1</v>
      </c>
      <c r="G105" s="86"/>
      <c r="H105" s="86"/>
      <c r="I105" s="35">
        <f>B104*D104</f>
        <v>3.9552469000000001</v>
      </c>
      <c r="J105" s="35"/>
      <c r="K105" s="35">
        <v>0</v>
      </c>
      <c r="L105" s="86"/>
      <c r="M105" s="34"/>
      <c r="N105" s="34">
        <f>EXP(N102)+EXP(P102)</f>
        <v>9174.7199518176731</v>
      </c>
      <c r="O105" s="34">
        <f>N105</f>
        <v>9174.7199518176731</v>
      </c>
      <c r="P105" s="34">
        <f>O105</f>
        <v>9174.7199518176731</v>
      </c>
      <c r="R105" s="69">
        <v>0</v>
      </c>
      <c r="S105" s="69">
        <v>0</v>
      </c>
      <c r="T105" s="69">
        <v>0</v>
      </c>
    </row>
    <row r="106" spans="1:68" s="67" customFormat="1" x14ac:dyDescent="0.25">
      <c r="D106" s="86"/>
      <c r="E106" s="86"/>
      <c r="F106" s="86"/>
      <c r="G106" s="86"/>
      <c r="H106" s="86"/>
      <c r="I106" s="64">
        <f>I102+I103+I104+I105</f>
        <v>9.1232459000000006</v>
      </c>
      <c r="J106" s="36"/>
      <c r="K106" s="64">
        <v>0</v>
      </c>
      <c r="L106" s="86"/>
      <c r="M106" s="34" t="s">
        <v>107</v>
      </c>
      <c r="N106" s="65">
        <f>N104/N105</f>
        <v>0.99903921235801429</v>
      </c>
      <c r="O106" s="65">
        <f>O104/O105</f>
        <v>0</v>
      </c>
      <c r="P106" s="65">
        <f>P104/P105</f>
        <v>9.6078764198568689E-4</v>
      </c>
      <c r="R106" s="69">
        <v>1</v>
      </c>
      <c r="S106" s="69">
        <v>0</v>
      </c>
      <c r="T106" s="69">
        <v>0</v>
      </c>
      <c r="V106" s="67">
        <v>1</v>
      </c>
      <c r="W106" s="67">
        <v>0</v>
      </c>
      <c r="X106" s="67">
        <v>0</v>
      </c>
      <c r="Y106" s="67">
        <v>0</v>
      </c>
      <c r="Z106" s="67">
        <v>1</v>
      </c>
      <c r="AA106" s="67">
        <v>8</v>
      </c>
      <c r="AB106" s="67">
        <v>2</v>
      </c>
      <c r="AC106" s="67">
        <v>7</v>
      </c>
      <c r="AD106" s="67">
        <v>3</v>
      </c>
      <c r="AE106" s="67">
        <v>5</v>
      </c>
      <c r="AF106" s="67">
        <v>6</v>
      </c>
      <c r="AG106" s="67">
        <v>1</v>
      </c>
      <c r="AH106" s="67">
        <v>4</v>
      </c>
      <c r="AI106" s="67">
        <v>1</v>
      </c>
      <c r="AJ106" s="67">
        <v>2</v>
      </c>
      <c r="AK106" s="67">
        <v>6</v>
      </c>
      <c r="AL106" s="67">
        <v>3</v>
      </c>
      <c r="AM106" s="67">
        <v>4</v>
      </c>
      <c r="AN106" s="67">
        <v>5</v>
      </c>
      <c r="AO106" s="67">
        <v>1</v>
      </c>
      <c r="AP106" s="67">
        <v>0</v>
      </c>
      <c r="AQ106" s="67">
        <v>0</v>
      </c>
      <c r="AR106" s="67">
        <v>1</v>
      </c>
      <c r="AS106" s="67">
        <v>0</v>
      </c>
      <c r="AT106" s="67">
        <v>1</v>
      </c>
      <c r="AU106" s="67">
        <v>0</v>
      </c>
      <c r="AV106" s="67">
        <v>0</v>
      </c>
      <c r="AW106" s="67">
        <v>1</v>
      </c>
      <c r="AX106" s="67">
        <v>0</v>
      </c>
      <c r="AY106" s="67">
        <v>0</v>
      </c>
      <c r="AZ106" s="67">
        <v>0</v>
      </c>
      <c r="BA106" s="67">
        <v>0</v>
      </c>
      <c r="BB106" s="67">
        <v>1</v>
      </c>
      <c r="BC106" s="67">
        <v>0</v>
      </c>
      <c r="BD106" s="67">
        <v>0</v>
      </c>
      <c r="BE106" s="67">
        <v>1</v>
      </c>
      <c r="BF106" s="67">
        <v>1</v>
      </c>
      <c r="BG106" s="67">
        <v>0</v>
      </c>
      <c r="BH106" s="67">
        <v>0</v>
      </c>
      <c r="BI106" s="67">
        <v>-999</v>
      </c>
      <c r="BJ106" s="67">
        <v>-999</v>
      </c>
      <c r="BK106" s="67">
        <v>-999</v>
      </c>
      <c r="BL106" s="67">
        <v>-999</v>
      </c>
      <c r="BM106" s="67">
        <v>-999</v>
      </c>
      <c r="BN106" s="67">
        <v>-999</v>
      </c>
      <c r="BO106" s="67">
        <v>-999</v>
      </c>
      <c r="BP106" s="67">
        <v>-999</v>
      </c>
    </row>
    <row r="107" spans="1:68" s="67" customFormat="1" x14ac:dyDescent="0.25">
      <c r="R107" s="69">
        <v>0</v>
      </c>
      <c r="S107" s="69">
        <v>0</v>
      </c>
      <c r="T107" s="69">
        <v>0</v>
      </c>
    </row>
    <row r="108" spans="1:68" s="67" customFormat="1" x14ac:dyDescent="0.25">
      <c r="A108" s="120">
        <v>16</v>
      </c>
      <c r="B108" s="67">
        <v>-0.89715599999999995</v>
      </c>
      <c r="D108" s="86">
        <v>-1</v>
      </c>
      <c r="E108" s="86">
        <v>0</v>
      </c>
      <c r="F108" s="86">
        <v>0</v>
      </c>
      <c r="G108" s="86"/>
      <c r="H108" s="86"/>
      <c r="I108" s="35" t="s">
        <v>103</v>
      </c>
      <c r="J108" s="35"/>
      <c r="K108" s="35" t="s">
        <v>104</v>
      </c>
      <c r="L108" s="86"/>
      <c r="M108" s="31" t="s">
        <v>102</v>
      </c>
      <c r="N108" s="31" t="s">
        <v>103</v>
      </c>
      <c r="O108" s="31" t="s">
        <v>104</v>
      </c>
      <c r="P108" s="31" t="s">
        <v>105</v>
      </c>
      <c r="R108" s="69">
        <v>0</v>
      </c>
      <c r="S108" s="69">
        <v>0</v>
      </c>
      <c r="T108" s="69">
        <v>0</v>
      </c>
    </row>
    <row r="109" spans="1:68" s="67" customFormat="1" x14ac:dyDescent="0.25">
      <c r="A109" s="120"/>
      <c r="B109" s="67">
        <v>-2.1713400000000001E-2</v>
      </c>
      <c r="D109" s="30">
        <v>1</v>
      </c>
      <c r="E109" s="30">
        <v>0</v>
      </c>
      <c r="F109" s="30">
        <v>0</v>
      </c>
      <c r="G109" s="86"/>
      <c r="H109" s="86"/>
      <c r="I109" s="62">
        <f>B108*D108</f>
        <v>0.89715599999999995</v>
      </c>
      <c r="J109" s="35"/>
      <c r="K109" s="62">
        <v>0</v>
      </c>
      <c r="L109" s="86"/>
      <c r="M109" s="32"/>
      <c r="N109" s="32">
        <f>I113</f>
        <v>8.2584827000000001</v>
      </c>
      <c r="O109" s="32">
        <f>K113</f>
        <v>0</v>
      </c>
      <c r="P109" s="40">
        <f>B112</f>
        <v>5.1904899999999996</v>
      </c>
      <c r="R109" s="69">
        <v>0</v>
      </c>
      <c r="S109" s="69">
        <v>0</v>
      </c>
      <c r="T109" s="69">
        <v>0</v>
      </c>
    </row>
    <row r="110" spans="1:68" s="67" customFormat="1" x14ac:dyDescent="0.25">
      <c r="A110" s="120"/>
      <c r="B110" s="67">
        <v>-3.4736699999999998</v>
      </c>
      <c r="D110" s="30">
        <v>-1</v>
      </c>
      <c r="E110" s="30">
        <v>0</v>
      </c>
      <c r="F110" s="30">
        <v>0</v>
      </c>
      <c r="G110" s="86"/>
      <c r="H110" s="86"/>
      <c r="I110" s="35">
        <f>B109*D109</f>
        <v>-2.1713400000000001E-2</v>
      </c>
      <c r="J110" s="35"/>
      <c r="K110" s="62">
        <v>0</v>
      </c>
      <c r="L110" s="86"/>
      <c r="M110" s="86"/>
      <c r="N110" s="86"/>
      <c r="O110" s="86"/>
      <c r="P110" s="86"/>
      <c r="R110" s="69">
        <v>0</v>
      </c>
      <c r="S110" s="69">
        <v>0</v>
      </c>
      <c r="T110" s="69">
        <v>0</v>
      </c>
    </row>
    <row r="111" spans="1:68" s="67" customFormat="1" x14ac:dyDescent="0.25">
      <c r="A111" s="120"/>
      <c r="B111" s="67">
        <v>7.3761699999999996E-3</v>
      </c>
      <c r="D111" s="86">
        <v>530</v>
      </c>
      <c r="E111" s="86">
        <v>0</v>
      </c>
      <c r="F111" s="86">
        <v>0</v>
      </c>
      <c r="G111" s="86"/>
      <c r="H111" s="86"/>
      <c r="I111" s="62">
        <f>B110*D110</f>
        <v>3.4736699999999998</v>
      </c>
      <c r="J111" s="35"/>
      <c r="K111" s="62">
        <v>0</v>
      </c>
      <c r="L111" s="86"/>
      <c r="M111" s="33" t="s">
        <v>106</v>
      </c>
      <c r="N111" s="34">
        <f>EXP(N109)</f>
        <v>3860.2325239120009</v>
      </c>
      <c r="O111" s="34">
        <v>0</v>
      </c>
      <c r="P111" s="34">
        <f>EXP(P109)</f>
        <v>179.55651407148818</v>
      </c>
      <c r="R111" s="69">
        <v>0</v>
      </c>
      <c r="S111" s="69">
        <v>0</v>
      </c>
      <c r="T111" s="69">
        <v>0</v>
      </c>
    </row>
    <row r="112" spans="1:68" s="67" customFormat="1" x14ac:dyDescent="0.25">
      <c r="A112" s="120"/>
      <c r="B112" s="67">
        <v>5.1904899999999996</v>
      </c>
      <c r="D112" s="86">
        <v>0</v>
      </c>
      <c r="E112" s="86">
        <v>0</v>
      </c>
      <c r="F112" s="86">
        <v>1</v>
      </c>
      <c r="G112" s="86"/>
      <c r="H112" s="86"/>
      <c r="I112" s="35">
        <f>B111*D111</f>
        <v>3.9093700999999998</v>
      </c>
      <c r="J112" s="35"/>
      <c r="K112" s="35">
        <v>0</v>
      </c>
      <c r="L112" s="86"/>
      <c r="M112" s="34"/>
      <c r="N112" s="34">
        <f>EXP(N109)+EXP(P109)</f>
        <v>4039.7890379834889</v>
      </c>
      <c r="O112" s="34">
        <f>N112</f>
        <v>4039.7890379834889</v>
      </c>
      <c r="P112" s="34">
        <f>O112</f>
        <v>4039.7890379834889</v>
      </c>
      <c r="R112" s="69">
        <v>0</v>
      </c>
      <c r="S112" s="69">
        <v>0</v>
      </c>
      <c r="T112" s="69">
        <v>0</v>
      </c>
    </row>
    <row r="113" spans="1:68" s="67" customFormat="1" x14ac:dyDescent="0.25">
      <c r="D113" s="86"/>
      <c r="E113" s="86"/>
      <c r="F113" s="86"/>
      <c r="G113" s="86"/>
      <c r="H113" s="86"/>
      <c r="I113" s="64">
        <f>I109+I110+I111+I112</f>
        <v>8.2584827000000001</v>
      </c>
      <c r="J113" s="36"/>
      <c r="K113" s="64">
        <v>0</v>
      </c>
      <c r="L113" s="86"/>
      <c r="M113" s="34" t="s">
        <v>107</v>
      </c>
      <c r="N113" s="65">
        <f>N111/N112</f>
        <v>0.95555299735128851</v>
      </c>
      <c r="O113" s="65">
        <f>O111/O112</f>
        <v>0</v>
      </c>
      <c r="P113" s="65">
        <f>P111/P112</f>
        <v>4.4447002648711591E-2</v>
      </c>
      <c r="R113" s="69">
        <v>1</v>
      </c>
      <c r="S113" s="69">
        <v>0</v>
      </c>
      <c r="T113" s="69">
        <v>0</v>
      </c>
      <c r="V113" s="67">
        <v>1</v>
      </c>
      <c r="W113" s="67">
        <v>0</v>
      </c>
      <c r="X113" s="67">
        <v>0</v>
      </c>
      <c r="Y113" s="67">
        <v>0</v>
      </c>
      <c r="Z113" s="67">
        <v>1</v>
      </c>
      <c r="AA113" s="67">
        <v>7</v>
      </c>
      <c r="AB113" s="67">
        <v>1</v>
      </c>
      <c r="AC113" s="67">
        <v>6</v>
      </c>
      <c r="AD113" s="67">
        <v>2</v>
      </c>
      <c r="AE113" s="67">
        <v>3</v>
      </c>
      <c r="AF113" s="67">
        <v>8</v>
      </c>
      <c r="AG113" s="67">
        <v>4</v>
      </c>
      <c r="AH113" s="67">
        <v>5</v>
      </c>
      <c r="AI113" s="67">
        <v>6</v>
      </c>
      <c r="AJ113" s="67">
        <v>1</v>
      </c>
      <c r="AK113" s="67">
        <v>2</v>
      </c>
      <c r="AL113" s="67">
        <v>3</v>
      </c>
      <c r="AM113" s="67">
        <v>5</v>
      </c>
      <c r="AN113" s="67">
        <v>4</v>
      </c>
      <c r="AO113" s="67">
        <v>1</v>
      </c>
      <c r="AP113" s="67">
        <v>0</v>
      </c>
      <c r="AQ113" s="67">
        <v>0</v>
      </c>
      <c r="AR113" s="67">
        <v>1</v>
      </c>
      <c r="AS113" s="67">
        <v>0</v>
      </c>
      <c r="AT113" s="67">
        <v>1</v>
      </c>
      <c r="AU113" s="67">
        <v>0</v>
      </c>
      <c r="AV113" s="67">
        <v>1</v>
      </c>
      <c r="AW113" s="67">
        <v>0</v>
      </c>
      <c r="AX113" s="67">
        <v>0</v>
      </c>
      <c r="AY113" s="67">
        <v>1</v>
      </c>
      <c r="AZ113" s="67">
        <v>0</v>
      </c>
      <c r="BA113" s="67">
        <v>0</v>
      </c>
      <c r="BB113" s="67">
        <v>0</v>
      </c>
      <c r="BC113" s="67">
        <v>1</v>
      </c>
      <c r="BD113" s="67">
        <v>0</v>
      </c>
      <c r="BE113" s="67">
        <v>0</v>
      </c>
      <c r="BF113" s="67">
        <v>1</v>
      </c>
      <c r="BG113" s="67">
        <v>0</v>
      </c>
      <c r="BH113" s="67">
        <v>0</v>
      </c>
      <c r="BI113" s="67">
        <v>-999</v>
      </c>
      <c r="BJ113" s="67">
        <v>-999</v>
      </c>
      <c r="BK113" s="67">
        <v>-999</v>
      </c>
      <c r="BL113" s="67">
        <v>-999</v>
      </c>
      <c r="BM113" s="67">
        <v>-999</v>
      </c>
      <c r="BN113" s="67">
        <v>-999</v>
      </c>
      <c r="BO113" s="67">
        <v>-999</v>
      </c>
      <c r="BP113" s="67">
        <v>-999</v>
      </c>
    </row>
    <row r="114" spans="1:68" s="67" customFormat="1" x14ac:dyDescent="0.25">
      <c r="R114" s="69">
        <v>0</v>
      </c>
      <c r="S114" s="69">
        <v>0</v>
      </c>
      <c r="T114" s="69">
        <v>0</v>
      </c>
    </row>
    <row r="115" spans="1:68" s="67" customFormat="1" x14ac:dyDescent="0.25">
      <c r="A115" s="120">
        <v>17</v>
      </c>
      <c r="B115" s="67">
        <v>-0.915991</v>
      </c>
      <c r="D115" s="86">
        <v>-1</v>
      </c>
      <c r="E115" s="86">
        <v>0</v>
      </c>
      <c r="F115" s="86">
        <v>0</v>
      </c>
      <c r="G115" s="86"/>
      <c r="H115" s="86"/>
      <c r="I115" s="35" t="s">
        <v>103</v>
      </c>
      <c r="J115" s="35"/>
      <c r="K115" s="35" t="s">
        <v>104</v>
      </c>
      <c r="L115" s="86"/>
      <c r="M115" s="31" t="s">
        <v>102</v>
      </c>
      <c r="N115" s="31" t="s">
        <v>103</v>
      </c>
      <c r="O115" s="31" t="s">
        <v>104</v>
      </c>
      <c r="P115" s="31" t="s">
        <v>105</v>
      </c>
      <c r="R115" s="69">
        <v>0</v>
      </c>
      <c r="S115" s="69">
        <v>0</v>
      </c>
      <c r="T115" s="69">
        <v>0</v>
      </c>
    </row>
    <row r="116" spans="1:68" s="67" customFormat="1" x14ac:dyDescent="0.25">
      <c r="A116" s="120"/>
      <c r="B116" s="67">
        <v>1.09341</v>
      </c>
      <c r="D116" s="30">
        <v>1</v>
      </c>
      <c r="E116" s="30">
        <v>0</v>
      </c>
      <c r="F116" s="30">
        <v>0</v>
      </c>
      <c r="G116" s="86"/>
      <c r="H116" s="86"/>
      <c r="I116" s="62">
        <f>B115*D115</f>
        <v>0.915991</v>
      </c>
      <c r="J116" s="35"/>
      <c r="K116" s="62">
        <v>0</v>
      </c>
      <c r="L116" s="86"/>
      <c r="M116" s="32"/>
      <c r="N116" s="32">
        <f>I120</f>
        <v>9.1375571000000004</v>
      </c>
      <c r="O116" s="32">
        <f>K120</f>
        <v>0</v>
      </c>
      <c r="P116" s="40">
        <f>B119</f>
        <v>2.1687799999999999</v>
      </c>
      <c r="R116" s="69">
        <v>0</v>
      </c>
      <c r="S116" s="69">
        <v>0</v>
      </c>
      <c r="T116" s="69">
        <v>0</v>
      </c>
    </row>
    <row r="117" spans="1:68" s="67" customFormat="1" x14ac:dyDescent="0.25">
      <c r="A117" s="120"/>
      <c r="B117" s="67">
        <v>-3.1693899999999999</v>
      </c>
      <c r="D117" s="30">
        <v>-1</v>
      </c>
      <c r="E117" s="30">
        <v>0</v>
      </c>
      <c r="F117" s="30">
        <v>0</v>
      </c>
      <c r="G117" s="86"/>
      <c r="H117" s="86"/>
      <c r="I117" s="35">
        <f>B116*D116</f>
        <v>1.09341</v>
      </c>
      <c r="J117" s="35"/>
      <c r="K117" s="62">
        <v>0</v>
      </c>
      <c r="L117" s="86"/>
      <c r="M117" s="86"/>
      <c r="N117" s="86"/>
      <c r="O117" s="86"/>
      <c r="P117" s="86"/>
      <c r="R117" s="69">
        <v>0</v>
      </c>
      <c r="S117" s="69">
        <v>0</v>
      </c>
      <c r="T117" s="69">
        <v>0</v>
      </c>
    </row>
    <row r="118" spans="1:68" s="67" customFormat="1" x14ac:dyDescent="0.25">
      <c r="A118" s="120"/>
      <c r="B118" s="67">
        <v>7.4693700000000003E-3</v>
      </c>
      <c r="D118" s="86">
        <v>530</v>
      </c>
      <c r="E118" s="86">
        <v>0</v>
      </c>
      <c r="F118" s="86">
        <v>0</v>
      </c>
      <c r="G118" s="86"/>
      <c r="H118" s="86"/>
      <c r="I118" s="62">
        <f>B117*D117</f>
        <v>3.1693899999999999</v>
      </c>
      <c r="J118" s="35"/>
      <c r="K118" s="62">
        <v>0</v>
      </c>
      <c r="L118" s="86"/>
      <c r="M118" s="33" t="s">
        <v>106</v>
      </c>
      <c r="N118" s="34">
        <f>EXP(N116)</f>
        <v>9298.0232241035792</v>
      </c>
      <c r="O118" s="34">
        <v>0</v>
      </c>
      <c r="P118" s="34">
        <f>EXP(P116)</f>
        <v>8.7476054494763034</v>
      </c>
      <c r="R118" s="69">
        <v>0</v>
      </c>
      <c r="S118" s="69">
        <v>0</v>
      </c>
      <c r="T118" s="69">
        <v>0</v>
      </c>
    </row>
    <row r="119" spans="1:68" s="67" customFormat="1" x14ac:dyDescent="0.25">
      <c r="A119" s="120"/>
      <c r="B119" s="67">
        <v>2.1687799999999999</v>
      </c>
      <c r="D119" s="86">
        <v>0</v>
      </c>
      <c r="E119" s="86">
        <v>0</v>
      </c>
      <c r="F119" s="86">
        <v>1</v>
      </c>
      <c r="G119" s="86"/>
      <c r="H119" s="86"/>
      <c r="I119" s="35">
        <f>B118*D118</f>
        <v>3.9587661000000001</v>
      </c>
      <c r="J119" s="35"/>
      <c r="K119" s="35">
        <v>0</v>
      </c>
      <c r="L119" s="86"/>
      <c r="M119" s="34"/>
      <c r="N119" s="34">
        <f>EXP(N116)+EXP(P116)</f>
        <v>9306.7708295530556</v>
      </c>
      <c r="O119" s="34">
        <f>N119</f>
        <v>9306.7708295530556</v>
      </c>
      <c r="P119" s="34">
        <f>O119</f>
        <v>9306.7708295530556</v>
      </c>
      <c r="R119" s="69">
        <v>0</v>
      </c>
      <c r="S119" s="69">
        <v>0</v>
      </c>
      <c r="T119" s="69">
        <v>0</v>
      </c>
    </row>
    <row r="120" spans="1:68" s="67" customFormat="1" x14ac:dyDescent="0.25">
      <c r="D120" s="86"/>
      <c r="E120" s="86"/>
      <c r="F120" s="86"/>
      <c r="G120" s="86"/>
      <c r="H120" s="86"/>
      <c r="I120" s="64">
        <f>I116+I117+I118+I119</f>
        <v>9.1375571000000004</v>
      </c>
      <c r="J120" s="36"/>
      <c r="K120" s="64">
        <v>0</v>
      </c>
      <c r="L120" s="86"/>
      <c r="M120" s="34" t="s">
        <v>107</v>
      </c>
      <c r="N120" s="65">
        <f>N118/N119</f>
        <v>0.99906008156752946</v>
      </c>
      <c r="O120" s="65">
        <f>O118/O119</f>
        <v>0</v>
      </c>
      <c r="P120" s="65">
        <f>P118/P119</f>
        <v>9.3991843247056661E-4</v>
      </c>
      <c r="R120" s="69">
        <v>1</v>
      </c>
      <c r="S120" s="69">
        <v>0</v>
      </c>
      <c r="T120" s="69">
        <v>0</v>
      </c>
      <c r="V120" s="67">
        <v>1</v>
      </c>
      <c r="W120" s="67">
        <v>0</v>
      </c>
      <c r="X120" s="67">
        <v>0</v>
      </c>
      <c r="Y120" s="67">
        <v>0</v>
      </c>
      <c r="Z120" s="67">
        <v>1</v>
      </c>
      <c r="AA120" s="67">
        <v>7</v>
      </c>
      <c r="AB120" s="67">
        <v>1</v>
      </c>
      <c r="AC120" s="67">
        <v>6</v>
      </c>
      <c r="AD120" s="67">
        <v>2</v>
      </c>
      <c r="AE120" s="67">
        <v>3</v>
      </c>
      <c r="AF120" s="67">
        <v>8</v>
      </c>
      <c r="AG120" s="67">
        <v>4</v>
      </c>
      <c r="AH120" s="67">
        <v>5</v>
      </c>
      <c r="AI120" s="67">
        <v>6</v>
      </c>
      <c r="AJ120" s="67">
        <v>1</v>
      </c>
      <c r="AK120" s="67">
        <v>2</v>
      </c>
      <c r="AL120" s="67">
        <v>3</v>
      </c>
      <c r="AM120" s="67">
        <v>5</v>
      </c>
      <c r="AN120" s="67">
        <v>4</v>
      </c>
      <c r="AO120" s="67">
        <v>1</v>
      </c>
      <c r="AP120" s="67">
        <v>0</v>
      </c>
      <c r="AQ120" s="67">
        <v>0</v>
      </c>
      <c r="AR120" s="67">
        <v>1</v>
      </c>
      <c r="AS120" s="67">
        <v>1</v>
      </c>
      <c r="AT120" s="67">
        <v>0</v>
      </c>
      <c r="AU120" s="67">
        <v>1</v>
      </c>
      <c r="AV120" s="67">
        <v>1</v>
      </c>
      <c r="AW120" s="67">
        <v>0</v>
      </c>
      <c r="AX120" s="67">
        <v>0</v>
      </c>
      <c r="AY120" s="67">
        <v>1</v>
      </c>
      <c r="AZ120" s="67">
        <v>0</v>
      </c>
      <c r="BA120" s="67">
        <v>0</v>
      </c>
      <c r="BB120" s="67">
        <v>0</v>
      </c>
      <c r="BC120" s="67">
        <v>0</v>
      </c>
      <c r="BD120" s="67">
        <v>1</v>
      </c>
      <c r="BE120" s="67">
        <v>0</v>
      </c>
      <c r="BF120" s="67">
        <v>1</v>
      </c>
      <c r="BG120" s="67">
        <v>0</v>
      </c>
      <c r="BH120" s="67">
        <v>0</v>
      </c>
      <c r="BI120" s="67">
        <v>1</v>
      </c>
      <c r="BJ120" s="67">
        <v>0</v>
      </c>
      <c r="BK120" s="67">
        <v>0</v>
      </c>
      <c r="BL120" s="67">
        <v>1</v>
      </c>
      <c r="BM120" s="67">
        <v>0</v>
      </c>
      <c r="BN120" s="67">
        <v>0</v>
      </c>
      <c r="BO120" s="67">
        <v>0</v>
      </c>
      <c r="BP120" s="67">
        <v>0</v>
      </c>
    </row>
    <row r="121" spans="1:68" s="67" customFormat="1" x14ac:dyDescent="0.25">
      <c r="R121" s="69">
        <v>0</v>
      </c>
      <c r="S121" s="69">
        <v>0</v>
      </c>
      <c r="T121" s="69">
        <v>0</v>
      </c>
    </row>
    <row r="122" spans="1:68" s="67" customFormat="1" x14ac:dyDescent="0.25">
      <c r="A122" s="120">
        <v>18</v>
      </c>
      <c r="B122" s="67">
        <v>-0.90105299999999999</v>
      </c>
      <c r="D122" s="86">
        <v>-1</v>
      </c>
      <c r="E122" s="86">
        <v>0</v>
      </c>
      <c r="F122" s="86">
        <v>0</v>
      </c>
      <c r="G122" s="86"/>
      <c r="H122" s="86"/>
      <c r="I122" s="35" t="s">
        <v>103</v>
      </c>
      <c r="J122" s="35"/>
      <c r="K122" s="35" t="s">
        <v>104</v>
      </c>
      <c r="L122" s="86"/>
      <c r="M122" s="31" t="s">
        <v>102</v>
      </c>
      <c r="N122" s="31" t="s">
        <v>103</v>
      </c>
      <c r="O122" s="31" t="s">
        <v>104</v>
      </c>
      <c r="P122" s="31" t="s">
        <v>105</v>
      </c>
      <c r="R122" s="69">
        <v>0</v>
      </c>
      <c r="S122" s="69">
        <v>0</v>
      </c>
      <c r="T122" s="69">
        <v>0</v>
      </c>
    </row>
    <row r="123" spans="1:68" s="67" customFormat="1" x14ac:dyDescent="0.25">
      <c r="A123" s="120"/>
      <c r="B123" s="67">
        <v>-5.6135200000000003E-2</v>
      </c>
      <c r="D123" s="30">
        <v>1</v>
      </c>
      <c r="E123" s="30">
        <v>0</v>
      </c>
      <c r="F123" s="30">
        <v>0</v>
      </c>
      <c r="G123" s="86"/>
      <c r="H123" s="86"/>
      <c r="I123" s="62">
        <f>B122*D122</f>
        <v>0.90105299999999999</v>
      </c>
      <c r="J123" s="35"/>
      <c r="K123" s="62">
        <v>0</v>
      </c>
      <c r="L123" s="86"/>
      <c r="M123" s="32"/>
      <c r="N123" s="32">
        <f>I127</f>
        <v>7.4046723999999999</v>
      </c>
      <c r="O123" s="32">
        <f>K127</f>
        <v>0</v>
      </c>
      <c r="P123" s="40">
        <f>B126</f>
        <v>4.1550399999999996</v>
      </c>
      <c r="R123" s="69">
        <v>0</v>
      </c>
      <c r="S123" s="69">
        <v>0</v>
      </c>
      <c r="T123" s="69">
        <v>0</v>
      </c>
    </row>
    <row r="124" spans="1:68" s="67" customFormat="1" x14ac:dyDescent="0.25">
      <c r="A124" s="120"/>
      <c r="B124" s="67">
        <v>-2.85833</v>
      </c>
      <c r="D124" s="30">
        <v>-1</v>
      </c>
      <c r="E124" s="30">
        <v>0</v>
      </c>
      <c r="F124" s="30">
        <v>0</v>
      </c>
      <c r="G124" s="86"/>
      <c r="H124" s="86"/>
      <c r="I124" s="35">
        <f>B123*D123</f>
        <v>-5.6135200000000003E-2</v>
      </c>
      <c r="J124" s="35"/>
      <c r="K124" s="62">
        <v>0</v>
      </c>
      <c r="L124" s="86"/>
      <c r="M124" s="86"/>
      <c r="N124" s="86"/>
      <c r="O124" s="86"/>
      <c r="P124" s="86"/>
      <c r="R124" s="69">
        <v>0</v>
      </c>
      <c r="S124" s="69">
        <v>0</v>
      </c>
      <c r="T124" s="69">
        <v>0</v>
      </c>
    </row>
    <row r="125" spans="1:68" s="67" customFormat="1" x14ac:dyDescent="0.25">
      <c r="A125" s="120"/>
      <c r="B125" s="67">
        <v>6.98382E-3</v>
      </c>
      <c r="D125" s="86">
        <v>530</v>
      </c>
      <c r="E125" s="86">
        <v>0</v>
      </c>
      <c r="F125" s="86">
        <v>0</v>
      </c>
      <c r="G125" s="86"/>
      <c r="H125" s="86"/>
      <c r="I125" s="62">
        <f>B124*D124</f>
        <v>2.85833</v>
      </c>
      <c r="J125" s="35"/>
      <c r="K125" s="62">
        <v>0</v>
      </c>
      <c r="L125" s="86"/>
      <c r="M125" s="33" t="s">
        <v>106</v>
      </c>
      <c r="N125" s="34">
        <f>EXP(N123)</f>
        <v>1643.6462893434091</v>
      </c>
      <c r="O125" s="34">
        <v>0</v>
      </c>
      <c r="P125" s="34">
        <f>EXP(P123)</f>
        <v>63.754514677397061</v>
      </c>
      <c r="R125" s="69">
        <v>0</v>
      </c>
      <c r="S125" s="69">
        <v>0</v>
      </c>
      <c r="T125" s="69">
        <v>0</v>
      </c>
    </row>
    <row r="126" spans="1:68" s="67" customFormat="1" x14ac:dyDescent="0.25">
      <c r="A126" s="120"/>
      <c r="B126" s="67">
        <v>4.1550399999999996</v>
      </c>
      <c r="D126" s="86">
        <v>0</v>
      </c>
      <c r="E126" s="86">
        <v>0</v>
      </c>
      <c r="F126" s="86">
        <v>1</v>
      </c>
      <c r="G126" s="86"/>
      <c r="H126" s="86"/>
      <c r="I126" s="35">
        <f>B125*D125</f>
        <v>3.7014246000000002</v>
      </c>
      <c r="J126" s="35"/>
      <c r="K126" s="35">
        <v>0</v>
      </c>
      <c r="L126" s="86"/>
      <c r="M126" s="34"/>
      <c r="N126" s="34">
        <f>EXP(N123)+EXP(P123)</f>
        <v>1707.4008040208062</v>
      </c>
      <c r="O126" s="34">
        <f>N126</f>
        <v>1707.4008040208062</v>
      </c>
      <c r="P126" s="34">
        <f>O126</f>
        <v>1707.4008040208062</v>
      </c>
      <c r="R126" s="69">
        <v>0</v>
      </c>
      <c r="S126" s="69">
        <v>0</v>
      </c>
      <c r="T126" s="69">
        <v>0</v>
      </c>
    </row>
    <row r="127" spans="1:68" s="67" customFormat="1" x14ac:dyDescent="0.25">
      <c r="D127" s="86"/>
      <c r="E127" s="86"/>
      <c r="F127" s="86"/>
      <c r="G127" s="86"/>
      <c r="H127" s="86"/>
      <c r="I127" s="64">
        <f>I123+I124+I125+I126</f>
        <v>7.4046723999999999</v>
      </c>
      <c r="J127" s="36"/>
      <c r="K127" s="64">
        <v>0</v>
      </c>
      <c r="L127" s="86"/>
      <c r="M127" s="34" t="s">
        <v>107</v>
      </c>
      <c r="N127" s="65">
        <f>N125/N126</f>
        <v>0.96265990122104905</v>
      </c>
      <c r="O127" s="65">
        <f>O125/O126</f>
        <v>0</v>
      </c>
      <c r="P127" s="65">
        <f>P125/P126</f>
        <v>3.7340098778950885E-2</v>
      </c>
      <c r="R127" s="69">
        <v>1</v>
      </c>
      <c r="S127" s="69">
        <v>0</v>
      </c>
      <c r="T127" s="69">
        <v>0</v>
      </c>
      <c r="V127" s="67">
        <v>1</v>
      </c>
      <c r="W127" s="67">
        <v>0</v>
      </c>
      <c r="X127" s="67">
        <v>1</v>
      </c>
      <c r="Y127" s="67">
        <v>1</v>
      </c>
      <c r="Z127" s="67">
        <v>1</v>
      </c>
      <c r="AA127" s="67">
        <v>1</v>
      </c>
      <c r="AB127" s="67">
        <v>4</v>
      </c>
      <c r="AC127" s="67">
        <v>3</v>
      </c>
      <c r="AD127" s="67">
        <v>5</v>
      </c>
      <c r="AE127" s="67">
        <v>7</v>
      </c>
      <c r="AF127" s="67">
        <v>6</v>
      </c>
      <c r="AG127" s="67">
        <v>8</v>
      </c>
      <c r="AH127" s="67">
        <v>2</v>
      </c>
      <c r="AI127" s="67">
        <v>3</v>
      </c>
      <c r="AJ127" s="67">
        <v>1</v>
      </c>
      <c r="AK127" s="67">
        <v>4</v>
      </c>
      <c r="AL127" s="67">
        <v>2</v>
      </c>
      <c r="AM127" s="67">
        <v>6</v>
      </c>
      <c r="AN127" s="67">
        <v>5</v>
      </c>
      <c r="AO127" s="67">
        <v>1</v>
      </c>
      <c r="AP127" s="67">
        <v>0</v>
      </c>
      <c r="AQ127" s="67">
        <v>0</v>
      </c>
      <c r="AR127" s="67">
        <v>1</v>
      </c>
      <c r="AS127" s="67">
        <v>1</v>
      </c>
      <c r="AT127" s="67">
        <v>0</v>
      </c>
      <c r="AU127" s="67">
        <v>0</v>
      </c>
      <c r="AV127" s="67">
        <v>1</v>
      </c>
      <c r="AW127" s="67">
        <v>0</v>
      </c>
      <c r="AX127" s="67">
        <v>0</v>
      </c>
      <c r="AY127" s="67">
        <v>1</v>
      </c>
      <c r="AZ127" s="67">
        <v>0</v>
      </c>
      <c r="BA127" s="67">
        <v>0</v>
      </c>
      <c r="BB127" s="67">
        <v>0</v>
      </c>
      <c r="BC127" s="67">
        <v>0</v>
      </c>
      <c r="BD127" s="67">
        <v>1</v>
      </c>
      <c r="BE127" s="67">
        <v>0</v>
      </c>
      <c r="BF127" s="67">
        <v>0</v>
      </c>
      <c r="BG127" s="67">
        <v>1</v>
      </c>
      <c r="BH127" s="67">
        <v>0</v>
      </c>
      <c r="BI127" s="67">
        <v>-999</v>
      </c>
      <c r="BJ127" s="67">
        <v>-999</v>
      </c>
      <c r="BK127" s="67">
        <v>-999</v>
      </c>
      <c r="BL127" s="67">
        <v>-999</v>
      </c>
      <c r="BM127" s="67">
        <v>-999</v>
      </c>
      <c r="BN127" s="67">
        <v>-999</v>
      </c>
      <c r="BO127" s="67">
        <v>-999</v>
      </c>
      <c r="BP127" s="67">
        <v>-999</v>
      </c>
    </row>
    <row r="128" spans="1:68" s="67" customFormat="1" x14ac:dyDescent="0.25">
      <c r="R128" s="69">
        <v>0</v>
      </c>
      <c r="S128" s="69">
        <v>0</v>
      </c>
      <c r="T128" s="69">
        <v>0</v>
      </c>
    </row>
    <row r="129" spans="1:69" s="67" customFormat="1" x14ac:dyDescent="0.25">
      <c r="A129" s="120">
        <v>19</v>
      </c>
      <c r="B129" s="67">
        <v>-0.89788299999999999</v>
      </c>
      <c r="D129" s="86">
        <v>-1</v>
      </c>
      <c r="E129" s="86">
        <v>0</v>
      </c>
      <c r="F129" s="86">
        <v>0</v>
      </c>
      <c r="G129" s="86"/>
      <c r="H129" s="86"/>
      <c r="I129" s="35" t="s">
        <v>103</v>
      </c>
      <c r="J129" s="35"/>
      <c r="K129" s="35" t="s">
        <v>104</v>
      </c>
      <c r="L129" s="86"/>
      <c r="M129" s="31" t="s">
        <v>102</v>
      </c>
      <c r="N129" s="31" t="s">
        <v>103</v>
      </c>
      <c r="O129" s="31" t="s">
        <v>104</v>
      </c>
      <c r="P129" s="31" t="s">
        <v>105</v>
      </c>
      <c r="R129" s="69">
        <v>0</v>
      </c>
      <c r="S129" s="69">
        <v>0</v>
      </c>
      <c r="T129" s="69">
        <v>0</v>
      </c>
    </row>
    <row r="130" spans="1:69" s="67" customFormat="1" x14ac:dyDescent="0.25">
      <c r="A130" s="120"/>
      <c r="B130" s="67">
        <v>0.21603800000000001</v>
      </c>
      <c r="D130" s="30">
        <v>1</v>
      </c>
      <c r="E130" s="30">
        <v>0</v>
      </c>
      <c r="F130" s="30">
        <v>0</v>
      </c>
      <c r="G130" s="86"/>
      <c r="H130" s="86"/>
      <c r="I130" s="62">
        <f>B129*D129</f>
        <v>0.89788299999999999</v>
      </c>
      <c r="J130" s="35"/>
      <c r="K130" s="62">
        <v>0</v>
      </c>
      <c r="L130" s="86"/>
      <c r="M130" s="32"/>
      <c r="N130" s="32">
        <f>I134</f>
        <v>7.6989147999999998</v>
      </c>
      <c r="O130" s="32">
        <f>K134</f>
        <v>0</v>
      </c>
      <c r="P130" s="40">
        <f>B133</f>
        <v>1.9305300000000001</v>
      </c>
      <c r="R130" s="69">
        <v>0</v>
      </c>
      <c r="S130" s="69">
        <v>0</v>
      </c>
      <c r="T130" s="69">
        <v>0</v>
      </c>
    </row>
    <row r="131" spans="1:69" s="67" customFormat="1" x14ac:dyDescent="0.25">
      <c r="A131" s="120"/>
      <c r="B131" s="67">
        <v>-3.9644300000000001</v>
      </c>
      <c r="D131" s="30">
        <v>-1</v>
      </c>
      <c r="E131" s="30">
        <v>0</v>
      </c>
      <c r="F131" s="30">
        <v>0</v>
      </c>
      <c r="G131" s="86"/>
      <c r="H131" s="86"/>
      <c r="I131" s="35">
        <f>B130*D130</f>
        <v>0.21603800000000001</v>
      </c>
      <c r="J131" s="35"/>
      <c r="K131" s="62">
        <v>0</v>
      </c>
      <c r="L131" s="86"/>
      <c r="M131" s="86"/>
      <c r="N131" s="86"/>
      <c r="O131" s="86"/>
      <c r="P131" s="86"/>
      <c r="R131" s="69">
        <v>0</v>
      </c>
      <c r="S131" s="69">
        <v>0</v>
      </c>
      <c r="T131" s="69">
        <v>0</v>
      </c>
    </row>
    <row r="132" spans="1:69" s="67" customFormat="1" x14ac:dyDescent="0.25">
      <c r="A132" s="120"/>
      <c r="B132" s="67">
        <v>4.9444600000000003E-3</v>
      </c>
      <c r="D132" s="86">
        <v>530</v>
      </c>
      <c r="E132" s="86">
        <v>0</v>
      </c>
      <c r="F132" s="86">
        <v>0</v>
      </c>
      <c r="G132" s="86"/>
      <c r="H132" s="86"/>
      <c r="I132" s="62">
        <f>B131*D131</f>
        <v>3.9644300000000001</v>
      </c>
      <c r="J132" s="35"/>
      <c r="K132" s="62">
        <v>0</v>
      </c>
      <c r="L132" s="86"/>
      <c r="M132" s="33" t="s">
        <v>106</v>
      </c>
      <c r="N132" s="34">
        <f>EXP(N130)</f>
        <v>2205.9527925166512</v>
      </c>
      <c r="O132" s="34">
        <v>0</v>
      </c>
      <c r="P132" s="34">
        <f>EXP(P130)</f>
        <v>6.893162649812016</v>
      </c>
      <c r="R132" s="69">
        <v>0</v>
      </c>
      <c r="S132" s="69">
        <v>0</v>
      </c>
      <c r="T132" s="69">
        <v>0</v>
      </c>
    </row>
    <row r="133" spans="1:69" s="67" customFormat="1" x14ac:dyDescent="0.25">
      <c r="A133" s="120"/>
      <c r="B133" s="67">
        <v>1.9305300000000001</v>
      </c>
      <c r="D133" s="86">
        <v>0</v>
      </c>
      <c r="E133" s="86">
        <v>0</v>
      </c>
      <c r="F133" s="86">
        <v>1</v>
      </c>
      <c r="G133" s="86"/>
      <c r="H133" s="86"/>
      <c r="I133" s="35">
        <f>B132*D132</f>
        <v>2.6205638000000002</v>
      </c>
      <c r="J133" s="35"/>
      <c r="K133" s="35">
        <v>0</v>
      </c>
      <c r="L133" s="86"/>
      <c r="M133" s="34"/>
      <c r="N133" s="34">
        <f>EXP(N130)+EXP(P130)</f>
        <v>2212.8459551664632</v>
      </c>
      <c r="O133" s="34">
        <f>N133</f>
        <v>2212.8459551664632</v>
      </c>
      <c r="P133" s="34">
        <f>O133</f>
        <v>2212.8459551664632</v>
      </c>
      <c r="R133" s="69">
        <v>0</v>
      </c>
      <c r="S133" s="69">
        <v>0</v>
      </c>
      <c r="T133" s="69">
        <v>0</v>
      </c>
    </row>
    <row r="134" spans="1:69" s="67" customFormat="1" x14ac:dyDescent="0.25">
      <c r="D134" s="86"/>
      <c r="E134" s="86"/>
      <c r="F134" s="86"/>
      <c r="G134" s="86"/>
      <c r="H134" s="86"/>
      <c r="I134" s="64">
        <f>I130+I131+I132+I133</f>
        <v>7.6989147999999998</v>
      </c>
      <c r="J134" s="36"/>
      <c r="K134" s="64">
        <v>0</v>
      </c>
      <c r="L134" s="86"/>
      <c r="M134" s="34" t="s">
        <v>107</v>
      </c>
      <c r="N134" s="65">
        <f>N132/N133</f>
        <v>0.99688493334399619</v>
      </c>
      <c r="O134" s="65">
        <f>O132/O133</f>
        <v>0</v>
      </c>
      <c r="P134" s="65">
        <f>P132/P133</f>
        <v>3.115066656003839E-3</v>
      </c>
      <c r="R134" s="69">
        <v>1</v>
      </c>
      <c r="S134" s="69">
        <v>0</v>
      </c>
      <c r="T134" s="69">
        <v>0</v>
      </c>
      <c r="V134" s="67">
        <v>1</v>
      </c>
      <c r="W134" s="67">
        <v>0</v>
      </c>
      <c r="X134" s="67">
        <v>1</v>
      </c>
      <c r="Y134" s="67">
        <v>0</v>
      </c>
      <c r="Z134" s="67">
        <v>1</v>
      </c>
      <c r="AA134" s="67">
        <v>7</v>
      </c>
      <c r="AB134" s="67">
        <v>4</v>
      </c>
      <c r="AC134" s="67">
        <v>3</v>
      </c>
      <c r="AD134" s="67">
        <v>1</v>
      </c>
      <c r="AE134" s="67">
        <v>2</v>
      </c>
      <c r="AF134" s="67">
        <v>8</v>
      </c>
      <c r="AG134" s="67">
        <v>5</v>
      </c>
      <c r="AH134" s="67">
        <v>6</v>
      </c>
      <c r="AI134" s="67">
        <v>4</v>
      </c>
      <c r="AJ134" s="67">
        <v>5</v>
      </c>
      <c r="AK134" s="67">
        <v>1</v>
      </c>
      <c r="AL134" s="67">
        <v>2</v>
      </c>
      <c r="AM134" s="67">
        <v>3</v>
      </c>
      <c r="AN134" s="67">
        <v>6</v>
      </c>
      <c r="AO134" s="67">
        <v>1</v>
      </c>
      <c r="AP134" s="67">
        <v>0</v>
      </c>
      <c r="AQ134" s="67">
        <v>0</v>
      </c>
      <c r="AR134" s="67">
        <v>1</v>
      </c>
      <c r="AS134" s="67">
        <v>0</v>
      </c>
      <c r="AT134" s="67">
        <v>1</v>
      </c>
      <c r="AU134" s="67">
        <v>0</v>
      </c>
      <c r="AV134" s="67">
        <v>0</v>
      </c>
      <c r="AW134" s="67">
        <v>1</v>
      </c>
      <c r="AX134" s="67">
        <v>0</v>
      </c>
      <c r="AY134" s="67">
        <v>0</v>
      </c>
      <c r="AZ134" s="67">
        <v>0</v>
      </c>
      <c r="BA134" s="67">
        <v>0</v>
      </c>
      <c r="BB134" s="67">
        <v>1</v>
      </c>
      <c r="BC134" s="67">
        <v>0</v>
      </c>
      <c r="BD134" s="67">
        <v>0</v>
      </c>
      <c r="BE134" s="67">
        <v>1</v>
      </c>
      <c r="BF134" s="67">
        <v>1</v>
      </c>
      <c r="BG134" s="67">
        <v>0</v>
      </c>
      <c r="BH134" s="67">
        <v>0</v>
      </c>
      <c r="BI134" s="67">
        <v>-999</v>
      </c>
      <c r="BJ134" s="67">
        <v>-999</v>
      </c>
      <c r="BK134" s="67">
        <v>-999</v>
      </c>
      <c r="BL134" s="67">
        <v>-999</v>
      </c>
      <c r="BM134" s="67">
        <v>-999</v>
      </c>
      <c r="BN134" s="67">
        <v>-999</v>
      </c>
      <c r="BO134" s="67">
        <v>-999</v>
      </c>
      <c r="BP134" s="67">
        <v>-999</v>
      </c>
    </row>
    <row r="135" spans="1:69" s="67" customFormat="1" x14ac:dyDescent="0.25">
      <c r="R135" s="69">
        <v>0</v>
      </c>
      <c r="S135" s="69">
        <v>0</v>
      </c>
      <c r="T135" s="69">
        <v>0</v>
      </c>
    </row>
    <row r="136" spans="1:69" s="67" customFormat="1" x14ac:dyDescent="0.25">
      <c r="A136" s="120">
        <v>20</v>
      </c>
      <c r="B136" s="67">
        <v>-0.92655399999999999</v>
      </c>
      <c r="D136" s="86">
        <v>-1</v>
      </c>
      <c r="E136" s="86">
        <v>0</v>
      </c>
      <c r="F136" s="86">
        <v>0</v>
      </c>
      <c r="G136" s="86"/>
      <c r="H136" s="86"/>
      <c r="I136" s="35" t="s">
        <v>103</v>
      </c>
      <c r="J136" s="35"/>
      <c r="K136" s="35" t="s">
        <v>104</v>
      </c>
      <c r="L136" s="86"/>
      <c r="M136" s="31" t="s">
        <v>102</v>
      </c>
      <c r="N136" s="31" t="s">
        <v>103</v>
      </c>
      <c r="O136" s="31" t="s">
        <v>104</v>
      </c>
      <c r="P136" s="31" t="s">
        <v>105</v>
      </c>
      <c r="R136" s="69">
        <v>0</v>
      </c>
      <c r="S136" s="69">
        <v>0</v>
      </c>
      <c r="T136" s="69">
        <v>0</v>
      </c>
      <c r="BQ136" s="66">
        <v>19</v>
      </c>
    </row>
    <row r="137" spans="1:69" s="67" customFormat="1" x14ac:dyDescent="0.25">
      <c r="A137" s="120"/>
      <c r="B137" s="67">
        <v>0.37775500000000001</v>
      </c>
      <c r="D137" s="30">
        <v>1</v>
      </c>
      <c r="E137" s="30">
        <v>0</v>
      </c>
      <c r="F137" s="30">
        <v>0</v>
      </c>
      <c r="G137" s="86"/>
      <c r="H137" s="86"/>
      <c r="I137" s="62">
        <f>B136*D136</f>
        <v>0.92655399999999999</v>
      </c>
      <c r="J137" s="35"/>
      <c r="K137" s="62">
        <v>0</v>
      </c>
      <c r="L137" s="86"/>
      <c r="M137" s="32"/>
      <c r="N137" s="32">
        <f>I141</f>
        <v>3.9374908</v>
      </c>
      <c r="O137" s="32">
        <f>K141</f>
        <v>0</v>
      </c>
      <c r="P137" s="40">
        <f>B140</f>
        <v>0.28280499999999997</v>
      </c>
      <c r="R137" s="69">
        <v>0</v>
      </c>
      <c r="S137" s="69">
        <v>0</v>
      </c>
      <c r="T137" s="69">
        <v>0</v>
      </c>
    </row>
    <row r="138" spans="1:69" s="67" customFormat="1" x14ac:dyDescent="0.25">
      <c r="A138" s="120"/>
      <c r="B138" s="67">
        <v>0.21909799999999999</v>
      </c>
      <c r="D138" s="30">
        <v>-1</v>
      </c>
      <c r="E138" s="30">
        <v>0</v>
      </c>
      <c r="F138" s="30">
        <v>0</v>
      </c>
      <c r="G138" s="86"/>
      <c r="H138" s="86"/>
      <c r="I138" s="35">
        <f>B137*D137</f>
        <v>0.37775500000000001</v>
      </c>
      <c r="J138" s="35"/>
      <c r="K138" s="62">
        <v>0</v>
      </c>
      <c r="L138" s="86"/>
      <c r="M138" s="86"/>
      <c r="N138" s="86"/>
      <c r="O138" s="86"/>
      <c r="P138" s="86"/>
      <c r="R138" s="69">
        <v>0</v>
      </c>
      <c r="S138" s="69">
        <v>0</v>
      </c>
      <c r="T138" s="69">
        <v>0</v>
      </c>
    </row>
    <row r="139" spans="1:69" s="67" customFormat="1" x14ac:dyDescent="0.25">
      <c r="A139" s="120"/>
      <c r="B139" s="67">
        <v>5.3816599999999999E-3</v>
      </c>
      <c r="D139" s="86">
        <v>530</v>
      </c>
      <c r="E139" s="86">
        <v>0</v>
      </c>
      <c r="F139" s="86">
        <v>0</v>
      </c>
      <c r="G139" s="86"/>
      <c r="H139" s="86"/>
      <c r="I139" s="62">
        <f>B138*D138</f>
        <v>-0.21909799999999999</v>
      </c>
      <c r="J139" s="35"/>
      <c r="K139" s="62">
        <v>0</v>
      </c>
      <c r="L139" s="86"/>
      <c r="M139" s="33" t="s">
        <v>106</v>
      </c>
      <c r="N139" s="34">
        <f>EXP(N137)</f>
        <v>51.289743478775108</v>
      </c>
      <c r="O139" s="34">
        <v>0</v>
      </c>
      <c r="P139" s="34">
        <f>EXP(P137)</f>
        <v>1.3268464015405497</v>
      </c>
      <c r="R139" s="69">
        <v>0</v>
      </c>
      <c r="S139" s="69">
        <v>0</v>
      </c>
      <c r="T139" s="69">
        <v>0</v>
      </c>
    </row>
    <row r="140" spans="1:69" s="67" customFormat="1" x14ac:dyDescent="0.25">
      <c r="A140" s="120"/>
      <c r="B140" s="67">
        <v>0.28280499999999997</v>
      </c>
      <c r="D140" s="86">
        <v>0</v>
      </c>
      <c r="E140" s="86">
        <v>0</v>
      </c>
      <c r="F140" s="86">
        <v>1</v>
      </c>
      <c r="G140" s="86"/>
      <c r="H140" s="86"/>
      <c r="I140" s="35">
        <f>B139*D139</f>
        <v>2.8522797999999998</v>
      </c>
      <c r="J140" s="35"/>
      <c r="K140" s="35">
        <v>0</v>
      </c>
      <c r="L140" s="86"/>
      <c r="M140" s="34"/>
      <c r="N140" s="34">
        <f>EXP(N137)+EXP(P137)</f>
        <v>52.616589880315658</v>
      </c>
      <c r="O140" s="34">
        <f>N140</f>
        <v>52.616589880315658</v>
      </c>
      <c r="P140" s="34">
        <f>O140</f>
        <v>52.616589880315658</v>
      </c>
      <c r="R140" s="69">
        <v>0</v>
      </c>
      <c r="S140" s="69">
        <v>0</v>
      </c>
      <c r="T140" s="69">
        <v>0</v>
      </c>
    </row>
    <row r="141" spans="1:69" s="67" customFormat="1" x14ac:dyDescent="0.25">
      <c r="D141" s="86"/>
      <c r="E141" s="86"/>
      <c r="F141" s="86"/>
      <c r="G141" s="86"/>
      <c r="H141" s="86"/>
      <c r="I141" s="64">
        <f>I137+I138+I139+I140</f>
        <v>3.9374908</v>
      </c>
      <c r="J141" s="36"/>
      <c r="K141" s="64">
        <v>0</v>
      </c>
      <c r="L141" s="86"/>
      <c r="M141" s="34" t="s">
        <v>107</v>
      </c>
      <c r="N141" s="65">
        <f>N139/N140</f>
        <v>0.97478273668896709</v>
      </c>
      <c r="O141" s="65">
        <f>O139/O140</f>
        <v>0</v>
      </c>
      <c r="P141" s="65">
        <f>P139/P140</f>
        <v>2.5217263311032911E-2</v>
      </c>
      <c r="R141" s="69">
        <v>1</v>
      </c>
      <c r="S141" s="69">
        <v>1</v>
      </c>
      <c r="T141" s="69">
        <v>0</v>
      </c>
      <c r="V141" s="67">
        <v>0</v>
      </c>
      <c r="W141" s="67">
        <v>0</v>
      </c>
      <c r="X141" s="67">
        <v>1</v>
      </c>
      <c r="Y141" s="67">
        <v>0</v>
      </c>
      <c r="Z141" s="67">
        <v>1</v>
      </c>
      <c r="AA141" s="67">
        <v>8</v>
      </c>
      <c r="AB141" s="67">
        <v>1</v>
      </c>
      <c r="AC141" s="67">
        <v>6</v>
      </c>
      <c r="AD141" s="67">
        <v>7</v>
      </c>
      <c r="AE141" s="67">
        <v>3</v>
      </c>
      <c r="AF141" s="67">
        <v>4</v>
      </c>
      <c r="AG141" s="67">
        <v>5</v>
      </c>
      <c r="AH141" s="67">
        <v>2</v>
      </c>
      <c r="AI141" s="67">
        <v>4</v>
      </c>
      <c r="AJ141" s="67">
        <v>6</v>
      </c>
      <c r="AK141" s="67">
        <v>5</v>
      </c>
      <c r="AL141" s="67">
        <v>3</v>
      </c>
      <c r="AM141" s="67">
        <v>2</v>
      </c>
      <c r="AN141" s="67">
        <v>1</v>
      </c>
      <c r="AO141" s="67">
        <v>1</v>
      </c>
      <c r="AP141" s="67">
        <v>0</v>
      </c>
      <c r="AQ141" s="67">
        <v>0</v>
      </c>
      <c r="AR141" s="67">
        <v>1</v>
      </c>
      <c r="AS141" s="67">
        <v>0</v>
      </c>
      <c r="AT141" s="67">
        <v>1</v>
      </c>
      <c r="AU141" s="67">
        <v>0</v>
      </c>
      <c r="AV141" s="67">
        <v>1</v>
      </c>
      <c r="AW141" s="67">
        <v>0</v>
      </c>
      <c r="AX141" s="67">
        <v>0</v>
      </c>
      <c r="AY141" s="67">
        <v>1</v>
      </c>
      <c r="AZ141" s="67">
        <v>0</v>
      </c>
      <c r="BA141" s="67">
        <v>0</v>
      </c>
      <c r="BB141" s="67">
        <v>0</v>
      </c>
      <c r="BC141" s="67">
        <v>0</v>
      </c>
      <c r="BD141" s="67">
        <v>1</v>
      </c>
      <c r="BE141" s="67">
        <v>0</v>
      </c>
      <c r="BF141" s="67">
        <v>0</v>
      </c>
      <c r="BG141" s="67">
        <v>1</v>
      </c>
      <c r="BH141" s="67">
        <v>0</v>
      </c>
      <c r="BI141" s="67">
        <v>-999</v>
      </c>
      <c r="BJ141" s="67">
        <v>-999</v>
      </c>
      <c r="BK141" s="67">
        <v>-999</v>
      </c>
      <c r="BL141" s="67">
        <v>-999</v>
      </c>
      <c r="BM141" s="67">
        <v>-999</v>
      </c>
      <c r="BN141" s="67">
        <v>-999</v>
      </c>
      <c r="BO141" s="67">
        <v>-999</v>
      </c>
      <c r="BP141" s="67">
        <v>-999</v>
      </c>
    </row>
    <row r="142" spans="1:69" s="67" customFormat="1" x14ac:dyDescent="0.25">
      <c r="R142" s="69">
        <v>0</v>
      </c>
      <c r="S142" s="69">
        <v>0</v>
      </c>
      <c r="T142" s="69">
        <v>0</v>
      </c>
    </row>
    <row r="143" spans="1:69" s="67" customFormat="1" x14ac:dyDescent="0.25">
      <c r="A143" s="120">
        <v>21</v>
      </c>
      <c r="B143" s="67">
        <v>-0.92371199999999998</v>
      </c>
      <c r="D143" s="86">
        <v>-1</v>
      </c>
      <c r="E143" s="86">
        <v>0</v>
      </c>
      <c r="F143" s="86">
        <v>0</v>
      </c>
      <c r="G143" s="86"/>
      <c r="H143" s="86"/>
      <c r="I143" s="35" t="s">
        <v>103</v>
      </c>
      <c r="J143" s="35"/>
      <c r="K143" s="35" t="s">
        <v>104</v>
      </c>
      <c r="L143" s="86"/>
      <c r="M143" s="31" t="s">
        <v>102</v>
      </c>
      <c r="N143" s="31" t="s">
        <v>103</v>
      </c>
      <c r="O143" s="31" t="s">
        <v>104</v>
      </c>
      <c r="P143" s="31" t="s">
        <v>105</v>
      </c>
      <c r="R143" s="69">
        <v>0</v>
      </c>
      <c r="S143" s="69">
        <v>0</v>
      </c>
      <c r="T143" s="69">
        <v>0</v>
      </c>
      <c r="BQ143" s="67">
        <v>20</v>
      </c>
    </row>
    <row r="144" spans="1:69" s="67" customFormat="1" x14ac:dyDescent="0.25">
      <c r="A144" s="120"/>
      <c r="B144" s="67">
        <v>0.87431599999999998</v>
      </c>
      <c r="D144" s="30">
        <v>1</v>
      </c>
      <c r="E144" s="30">
        <v>0</v>
      </c>
      <c r="F144" s="30">
        <v>0</v>
      </c>
      <c r="G144" s="86"/>
      <c r="H144" s="86"/>
      <c r="I144" s="62">
        <f>B143*D143</f>
        <v>0.92371199999999998</v>
      </c>
      <c r="J144" s="35"/>
      <c r="K144" s="62">
        <v>0</v>
      </c>
      <c r="L144" s="86"/>
      <c r="M144" s="32"/>
      <c r="N144" s="32">
        <f>I148</f>
        <v>3.8485385999999995</v>
      </c>
      <c r="O144" s="32">
        <f>K148</f>
        <v>0</v>
      </c>
      <c r="P144" s="40">
        <f>B147</f>
        <v>-1.6965300000000001</v>
      </c>
      <c r="R144" s="69">
        <v>0</v>
      </c>
      <c r="S144" s="69">
        <v>0</v>
      </c>
      <c r="T144" s="69">
        <v>0</v>
      </c>
    </row>
    <row r="145" spans="1:68" s="67" customFormat="1" x14ac:dyDescent="0.25">
      <c r="A145" s="120"/>
      <c r="B145" s="67">
        <v>-0.950909</v>
      </c>
      <c r="D145" s="30">
        <v>-1</v>
      </c>
      <c r="E145" s="30">
        <v>0</v>
      </c>
      <c r="F145" s="30">
        <v>0</v>
      </c>
      <c r="G145" s="86"/>
      <c r="H145" s="86"/>
      <c r="I145" s="35">
        <f>B144*D144</f>
        <v>0.87431599999999998</v>
      </c>
      <c r="J145" s="35"/>
      <c r="K145" s="62">
        <v>0</v>
      </c>
      <c r="L145" s="86"/>
      <c r="M145" s="86"/>
      <c r="N145" s="86"/>
      <c r="O145" s="86"/>
      <c r="P145" s="86"/>
      <c r="R145" s="69">
        <v>0</v>
      </c>
      <c r="S145" s="69">
        <v>0</v>
      </c>
      <c r="T145" s="69">
        <v>0</v>
      </c>
    </row>
    <row r="146" spans="1:68" s="67" customFormat="1" x14ac:dyDescent="0.25">
      <c r="A146" s="120"/>
      <c r="B146" s="67">
        <v>2.0747199999999999E-3</v>
      </c>
      <c r="D146" s="86">
        <v>530</v>
      </c>
      <c r="E146" s="86">
        <v>0</v>
      </c>
      <c r="F146" s="86">
        <v>0</v>
      </c>
      <c r="G146" s="86"/>
      <c r="H146" s="86"/>
      <c r="I146" s="62">
        <f>B145*D145</f>
        <v>0.950909</v>
      </c>
      <c r="J146" s="35"/>
      <c r="K146" s="62">
        <v>0</v>
      </c>
      <c r="L146" s="86"/>
      <c r="M146" s="33" t="s">
        <v>106</v>
      </c>
      <c r="N146" s="34">
        <f>EXP(N144)</f>
        <v>46.924437725843234</v>
      </c>
      <c r="O146" s="34">
        <v>0</v>
      </c>
      <c r="P146" s="34">
        <f>EXP(P144)</f>
        <v>0.18331853699146919</v>
      </c>
      <c r="R146" s="69">
        <v>0</v>
      </c>
      <c r="S146" s="69">
        <v>0</v>
      </c>
      <c r="T146" s="69">
        <v>0</v>
      </c>
    </row>
    <row r="147" spans="1:68" s="67" customFormat="1" x14ac:dyDescent="0.25">
      <c r="A147" s="120"/>
      <c r="B147" s="67">
        <v>-1.6965300000000001</v>
      </c>
      <c r="D147" s="86">
        <v>0</v>
      </c>
      <c r="E147" s="86">
        <v>0</v>
      </c>
      <c r="F147" s="86">
        <v>1</v>
      </c>
      <c r="G147" s="86"/>
      <c r="H147" s="86"/>
      <c r="I147" s="35">
        <f>B146*D146</f>
        <v>1.0996016</v>
      </c>
      <c r="J147" s="35"/>
      <c r="K147" s="35">
        <v>0</v>
      </c>
      <c r="L147" s="86"/>
      <c r="M147" s="34"/>
      <c r="N147" s="34">
        <f>EXP(N144)+EXP(P144)</f>
        <v>47.107756262834705</v>
      </c>
      <c r="O147" s="34">
        <f>N147</f>
        <v>47.107756262834705</v>
      </c>
      <c r="P147" s="34">
        <f>O147</f>
        <v>47.107756262834705</v>
      </c>
      <c r="R147" s="69">
        <v>0</v>
      </c>
      <c r="S147" s="69">
        <v>0</v>
      </c>
      <c r="T147" s="69">
        <v>0</v>
      </c>
    </row>
    <row r="148" spans="1:68" s="67" customFormat="1" x14ac:dyDescent="0.25">
      <c r="D148" s="86"/>
      <c r="E148" s="86"/>
      <c r="F148" s="86"/>
      <c r="G148" s="86"/>
      <c r="H148" s="86"/>
      <c r="I148" s="64">
        <f>I144+I145+I146+I147</f>
        <v>3.8485385999999995</v>
      </c>
      <c r="J148" s="36"/>
      <c r="K148" s="64">
        <v>0</v>
      </c>
      <c r="L148" s="86"/>
      <c r="M148" s="34" t="s">
        <v>107</v>
      </c>
      <c r="N148" s="65">
        <f>N146/N147</f>
        <v>0.99610852752212065</v>
      </c>
      <c r="O148" s="65">
        <f>O146/O147</f>
        <v>0</v>
      </c>
      <c r="P148" s="65">
        <f>P146/P147</f>
        <v>3.8914724778793363E-3</v>
      </c>
      <c r="R148" s="69">
        <v>1</v>
      </c>
      <c r="S148" s="69">
        <v>0</v>
      </c>
      <c r="T148" s="69">
        <v>0</v>
      </c>
      <c r="V148" s="67">
        <v>-999</v>
      </c>
      <c r="W148" s="67">
        <v>-999</v>
      </c>
      <c r="X148" s="67">
        <v>-999</v>
      </c>
      <c r="Y148" s="67">
        <v>-999</v>
      </c>
      <c r="Z148" s="67">
        <v>1</v>
      </c>
      <c r="AA148" s="67">
        <v>3</v>
      </c>
      <c r="AB148" s="67">
        <v>2</v>
      </c>
      <c r="AC148" s="67">
        <v>8</v>
      </c>
      <c r="AD148" s="67">
        <v>7</v>
      </c>
      <c r="AE148" s="67">
        <v>6</v>
      </c>
      <c r="AF148" s="67">
        <v>1</v>
      </c>
      <c r="AG148" s="67">
        <v>5</v>
      </c>
      <c r="AH148" s="67">
        <v>4</v>
      </c>
      <c r="AI148" s="67">
        <v>1</v>
      </c>
      <c r="AJ148" s="67">
        <v>4</v>
      </c>
      <c r="AK148" s="67">
        <v>2</v>
      </c>
      <c r="AL148" s="67">
        <v>3</v>
      </c>
      <c r="AM148" s="67">
        <v>6</v>
      </c>
      <c r="AN148" s="67">
        <v>5</v>
      </c>
      <c r="AO148" s="67">
        <v>1</v>
      </c>
      <c r="AP148" s="67">
        <v>0</v>
      </c>
      <c r="AQ148" s="67">
        <v>0</v>
      </c>
      <c r="AR148" s="67">
        <v>1</v>
      </c>
      <c r="AS148" s="67">
        <v>0</v>
      </c>
      <c r="AT148" s="67">
        <v>1</v>
      </c>
      <c r="AU148" s="67">
        <v>1</v>
      </c>
      <c r="AV148" s="67">
        <v>0</v>
      </c>
      <c r="AW148" s="67">
        <v>1</v>
      </c>
      <c r="AX148" s="67">
        <v>0</v>
      </c>
      <c r="AY148" s="67">
        <v>0</v>
      </c>
      <c r="AZ148" s="67">
        <v>0</v>
      </c>
      <c r="BA148" s="67">
        <v>0</v>
      </c>
      <c r="BB148" s="67">
        <v>1</v>
      </c>
      <c r="BC148" s="67">
        <v>0</v>
      </c>
      <c r="BD148" s="67">
        <v>1</v>
      </c>
      <c r="BE148" s="67">
        <v>0</v>
      </c>
      <c r="BF148" s="67">
        <v>1</v>
      </c>
      <c r="BG148" s="67">
        <v>0</v>
      </c>
      <c r="BH148" s="67">
        <v>0</v>
      </c>
      <c r="BI148" s="67">
        <v>0</v>
      </c>
      <c r="BJ148" s="67">
        <v>0</v>
      </c>
      <c r="BK148" s="67">
        <v>1</v>
      </c>
      <c r="BL148" s="67">
        <v>0</v>
      </c>
      <c r="BM148" s="67">
        <v>1</v>
      </c>
      <c r="BN148" s="67">
        <v>1</v>
      </c>
      <c r="BO148" s="67">
        <v>1</v>
      </c>
      <c r="BP148" s="67">
        <v>0</v>
      </c>
    </row>
    <row r="149" spans="1:68" s="67" customFormat="1" x14ac:dyDescent="0.25">
      <c r="R149" s="69">
        <v>0</v>
      </c>
      <c r="S149" s="69">
        <v>0</v>
      </c>
      <c r="T149" s="69">
        <v>0</v>
      </c>
    </row>
    <row r="150" spans="1:68" s="67" customFormat="1" x14ac:dyDescent="0.25">
      <c r="A150" s="120">
        <v>22</v>
      </c>
      <c r="B150" s="67">
        <v>-0.92813500000000004</v>
      </c>
      <c r="D150" s="86">
        <v>-1</v>
      </c>
      <c r="E150" s="86">
        <v>0</v>
      </c>
      <c r="F150" s="86">
        <v>0</v>
      </c>
      <c r="G150" s="86"/>
      <c r="H150" s="86"/>
      <c r="I150" s="35" t="s">
        <v>103</v>
      </c>
      <c r="J150" s="35"/>
      <c r="K150" s="35" t="s">
        <v>104</v>
      </c>
      <c r="L150" s="86"/>
      <c r="M150" s="31" t="s">
        <v>102</v>
      </c>
      <c r="N150" s="31" t="s">
        <v>103</v>
      </c>
      <c r="O150" s="31" t="s">
        <v>104</v>
      </c>
      <c r="P150" s="31" t="s">
        <v>105</v>
      </c>
      <c r="R150" s="69">
        <v>0</v>
      </c>
      <c r="S150" s="69">
        <v>0</v>
      </c>
      <c r="T150" s="69">
        <v>0</v>
      </c>
    </row>
    <row r="151" spans="1:68" s="67" customFormat="1" x14ac:dyDescent="0.25">
      <c r="A151" s="120"/>
      <c r="B151" s="67">
        <v>-0.33193499999999998</v>
      </c>
      <c r="D151" s="30">
        <v>1</v>
      </c>
      <c r="E151" s="30">
        <v>0</v>
      </c>
      <c r="F151" s="30">
        <v>0</v>
      </c>
      <c r="G151" s="86"/>
      <c r="H151" s="86"/>
      <c r="I151" s="62">
        <f>B150*D150</f>
        <v>0.92813500000000004</v>
      </c>
      <c r="J151" s="35"/>
      <c r="K151" s="62">
        <v>0</v>
      </c>
      <c r="L151" s="86"/>
      <c r="M151" s="32"/>
      <c r="N151" s="32">
        <f>I155</f>
        <v>2.0264378000000001</v>
      </c>
      <c r="O151" s="32">
        <f>K155</f>
        <v>0</v>
      </c>
      <c r="P151" s="40">
        <f>B154</f>
        <v>0.63695900000000005</v>
      </c>
      <c r="R151" s="69">
        <v>0</v>
      </c>
      <c r="S151" s="69">
        <v>0</v>
      </c>
      <c r="T151" s="69">
        <v>0</v>
      </c>
    </row>
    <row r="152" spans="1:68" s="67" customFormat="1" x14ac:dyDescent="0.25">
      <c r="A152" s="120"/>
      <c r="B152" s="67">
        <v>1.8569599999999999</v>
      </c>
      <c r="D152" s="30">
        <v>-1</v>
      </c>
      <c r="E152" s="30">
        <v>0</v>
      </c>
      <c r="F152" s="30">
        <v>0</v>
      </c>
      <c r="G152" s="86"/>
      <c r="H152" s="86"/>
      <c r="I152" s="35">
        <f>B151*D151</f>
        <v>-0.33193499999999998</v>
      </c>
      <c r="J152" s="35"/>
      <c r="K152" s="62">
        <v>0</v>
      </c>
      <c r="L152" s="86"/>
      <c r="M152" s="86"/>
      <c r="N152" s="86"/>
      <c r="O152" s="86"/>
      <c r="P152" s="86"/>
      <c r="R152" s="69">
        <v>0</v>
      </c>
      <c r="S152" s="69">
        <v>0</v>
      </c>
      <c r="T152" s="69">
        <v>0</v>
      </c>
    </row>
    <row r="153" spans="1:68" s="67" customFormat="1" x14ac:dyDescent="0.25">
      <c r="A153" s="120"/>
      <c r="B153" s="67">
        <v>6.2022600000000002E-3</v>
      </c>
      <c r="D153" s="86">
        <v>530</v>
      </c>
      <c r="E153" s="86">
        <v>0</v>
      </c>
      <c r="F153" s="86">
        <v>0</v>
      </c>
      <c r="G153" s="86"/>
      <c r="H153" s="86"/>
      <c r="I153" s="62">
        <f>B152*D152</f>
        <v>-1.8569599999999999</v>
      </c>
      <c r="J153" s="35"/>
      <c r="K153" s="62">
        <v>0</v>
      </c>
      <c r="L153" s="86"/>
      <c r="M153" s="33" t="s">
        <v>106</v>
      </c>
      <c r="N153" s="34">
        <f>EXP(N151)</f>
        <v>7.5870117116365394</v>
      </c>
      <c r="O153" s="34">
        <v>0</v>
      </c>
      <c r="P153" s="34">
        <f>EXP(P151)</f>
        <v>1.8907224410939676</v>
      </c>
      <c r="R153" s="69">
        <v>0</v>
      </c>
      <c r="S153" s="69">
        <v>0</v>
      </c>
      <c r="T153" s="69">
        <v>0</v>
      </c>
    </row>
    <row r="154" spans="1:68" s="67" customFormat="1" x14ac:dyDescent="0.25">
      <c r="A154" s="120"/>
      <c r="B154" s="67">
        <v>0.63695900000000005</v>
      </c>
      <c r="D154" s="86">
        <v>0</v>
      </c>
      <c r="E154" s="86">
        <v>0</v>
      </c>
      <c r="F154" s="86">
        <v>1</v>
      </c>
      <c r="G154" s="86"/>
      <c r="H154" s="86"/>
      <c r="I154" s="35">
        <f>B153*D153</f>
        <v>3.2871977999999999</v>
      </c>
      <c r="J154" s="35"/>
      <c r="K154" s="35">
        <v>0</v>
      </c>
      <c r="L154" s="86"/>
      <c r="M154" s="34"/>
      <c r="N154" s="34">
        <f>EXP(N151)+EXP(P151)</f>
        <v>9.4777341527305072</v>
      </c>
      <c r="O154" s="34">
        <f>N154</f>
        <v>9.4777341527305072</v>
      </c>
      <c r="P154" s="34">
        <f>O154</f>
        <v>9.4777341527305072</v>
      </c>
      <c r="R154" s="69">
        <v>0</v>
      </c>
      <c r="S154" s="69">
        <v>0</v>
      </c>
      <c r="T154" s="69">
        <v>0</v>
      </c>
    </row>
    <row r="155" spans="1:68" s="67" customFormat="1" x14ac:dyDescent="0.25">
      <c r="D155" s="86"/>
      <c r="E155" s="86"/>
      <c r="F155" s="86"/>
      <c r="G155" s="86"/>
      <c r="H155" s="86"/>
      <c r="I155" s="64">
        <f>I151+I152+I153+I154</f>
        <v>2.0264378000000001</v>
      </c>
      <c r="J155" s="36"/>
      <c r="K155" s="64">
        <v>0</v>
      </c>
      <c r="L155" s="86"/>
      <c r="M155" s="34" t="s">
        <v>107</v>
      </c>
      <c r="N155" s="65">
        <f>N153/N154</f>
        <v>0.80050902350439357</v>
      </c>
      <c r="O155" s="65">
        <f>O153/O154</f>
        <v>0</v>
      </c>
      <c r="P155" s="65">
        <f>P153/P154</f>
        <v>0.1994909764956064</v>
      </c>
      <c r="R155" s="69">
        <v>1</v>
      </c>
      <c r="S155" s="69">
        <v>1</v>
      </c>
      <c r="T155" s="69">
        <v>0</v>
      </c>
      <c r="V155" s="67">
        <v>0</v>
      </c>
      <c r="W155" s="67">
        <v>0</v>
      </c>
      <c r="X155" s="67">
        <v>0</v>
      </c>
      <c r="Y155" s="67">
        <v>0</v>
      </c>
      <c r="Z155" s="67">
        <v>1</v>
      </c>
      <c r="AA155" s="67">
        <v>7</v>
      </c>
      <c r="AB155" s="67">
        <v>1</v>
      </c>
      <c r="AC155" s="67">
        <v>4</v>
      </c>
      <c r="AD155" s="67">
        <v>6</v>
      </c>
      <c r="AE155" s="67">
        <v>2</v>
      </c>
      <c r="AF155" s="67">
        <v>3</v>
      </c>
      <c r="AG155" s="67">
        <v>8</v>
      </c>
      <c r="AH155" s="67">
        <v>5</v>
      </c>
      <c r="AI155" s="67">
        <v>5</v>
      </c>
      <c r="AJ155" s="67">
        <v>3</v>
      </c>
      <c r="AK155" s="67">
        <v>1</v>
      </c>
      <c r="AL155" s="67">
        <v>6</v>
      </c>
      <c r="AM155" s="67">
        <v>2</v>
      </c>
      <c r="AN155" s="67">
        <v>4</v>
      </c>
      <c r="AO155" s="67">
        <v>0</v>
      </c>
      <c r="AP155" s="67">
        <v>0</v>
      </c>
      <c r="AQ155" s="67">
        <v>1</v>
      </c>
      <c r="AR155" s="67">
        <v>0</v>
      </c>
      <c r="AS155" s="67">
        <v>1</v>
      </c>
      <c r="AT155" s="67">
        <v>0</v>
      </c>
      <c r="AU155" s="67">
        <v>0</v>
      </c>
      <c r="AV155" s="67">
        <v>1</v>
      </c>
      <c r="AW155" s="67">
        <v>0</v>
      </c>
      <c r="AX155" s="67">
        <v>1</v>
      </c>
      <c r="AY155" s="67">
        <v>0</v>
      </c>
      <c r="AZ155" s="67">
        <v>0</v>
      </c>
      <c r="BA155" s="67">
        <v>0</v>
      </c>
      <c r="BB155" s="67">
        <v>1</v>
      </c>
      <c r="BC155" s="67">
        <v>0</v>
      </c>
      <c r="BD155" s="67">
        <v>1</v>
      </c>
      <c r="BE155" s="67">
        <v>0</v>
      </c>
      <c r="BF155" s="67">
        <v>1</v>
      </c>
      <c r="BG155" s="67">
        <v>0</v>
      </c>
      <c r="BH155" s="67">
        <v>0</v>
      </c>
      <c r="BI155" s="67">
        <v>-999</v>
      </c>
      <c r="BJ155" s="67">
        <v>-999</v>
      </c>
      <c r="BK155" s="67">
        <v>-999</v>
      </c>
      <c r="BL155" s="67">
        <v>-999</v>
      </c>
      <c r="BM155" s="67">
        <v>-999</v>
      </c>
      <c r="BN155" s="67">
        <v>-999</v>
      </c>
      <c r="BO155" s="67">
        <v>-999</v>
      </c>
      <c r="BP155" s="67">
        <v>-999</v>
      </c>
    </row>
    <row r="156" spans="1:68" s="67" customFormat="1" x14ac:dyDescent="0.25">
      <c r="R156" s="69">
        <v>0</v>
      </c>
      <c r="S156" s="69">
        <v>0</v>
      </c>
      <c r="T156" s="69">
        <v>0</v>
      </c>
    </row>
    <row r="157" spans="1:68" s="67" customFormat="1" x14ac:dyDescent="0.25">
      <c r="A157" s="120">
        <v>23</v>
      </c>
      <c r="B157" s="67">
        <v>-0.928234</v>
      </c>
      <c r="D157" s="86">
        <v>-1</v>
      </c>
      <c r="E157" s="86">
        <v>0</v>
      </c>
      <c r="F157" s="86">
        <v>0</v>
      </c>
      <c r="G157" s="86"/>
      <c r="H157" s="86"/>
      <c r="I157" s="35" t="s">
        <v>103</v>
      </c>
      <c r="J157" s="35"/>
      <c r="K157" s="35" t="s">
        <v>104</v>
      </c>
      <c r="L157" s="86"/>
      <c r="M157" s="31" t="s">
        <v>102</v>
      </c>
      <c r="N157" s="31" t="s">
        <v>103</v>
      </c>
      <c r="O157" s="31" t="s">
        <v>104</v>
      </c>
      <c r="P157" s="31" t="s">
        <v>105</v>
      </c>
      <c r="R157" s="69">
        <v>0</v>
      </c>
      <c r="S157" s="69">
        <v>0</v>
      </c>
      <c r="T157" s="69">
        <v>0</v>
      </c>
    </row>
    <row r="158" spans="1:68" s="67" customFormat="1" x14ac:dyDescent="0.25">
      <c r="A158" s="120"/>
      <c r="B158" s="67">
        <v>-5.8674900000000002E-2</v>
      </c>
      <c r="D158" s="30">
        <v>1</v>
      </c>
      <c r="E158" s="30">
        <v>0</v>
      </c>
      <c r="F158" s="30">
        <v>0</v>
      </c>
      <c r="G158" s="86"/>
      <c r="H158" s="86"/>
      <c r="I158" s="62">
        <f>B157*D157</f>
        <v>0.928234</v>
      </c>
      <c r="J158" s="35"/>
      <c r="K158" s="62">
        <v>0</v>
      </c>
      <c r="L158" s="86"/>
      <c r="M158" s="32"/>
      <c r="N158" s="32">
        <f>I162</f>
        <v>2.1722011999999999</v>
      </c>
      <c r="O158" s="32">
        <f>K162</f>
        <v>0</v>
      </c>
      <c r="P158" s="40">
        <f>B161</f>
        <v>0.47963899999999998</v>
      </c>
      <c r="R158" s="69">
        <v>0</v>
      </c>
      <c r="S158" s="69">
        <v>0</v>
      </c>
      <c r="T158" s="69">
        <v>0</v>
      </c>
    </row>
    <row r="159" spans="1:68" s="67" customFormat="1" x14ac:dyDescent="0.25">
      <c r="A159" s="120"/>
      <c r="B159" s="67">
        <v>1.4875799999999999</v>
      </c>
      <c r="D159" s="30">
        <v>-1</v>
      </c>
      <c r="E159" s="30">
        <v>0</v>
      </c>
      <c r="F159" s="30">
        <v>0</v>
      </c>
      <c r="G159" s="86"/>
      <c r="H159" s="86"/>
      <c r="I159" s="35">
        <f>B158*D158</f>
        <v>-5.8674900000000002E-2</v>
      </c>
      <c r="J159" s="35"/>
      <c r="K159" s="62">
        <v>0</v>
      </c>
      <c r="L159" s="86"/>
      <c r="M159" s="86"/>
      <c r="N159" s="86"/>
      <c r="O159" s="86"/>
      <c r="P159" s="86"/>
      <c r="R159" s="69">
        <v>0</v>
      </c>
      <c r="S159" s="69">
        <v>0</v>
      </c>
      <c r="T159" s="69">
        <v>0</v>
      </c>
    </row>
    <row r="160" spans="1:68" s="67" customFormat="1" x14ac:dyDescent="0.25">
      <c r="A160" s="120"/>
      <c r="B160" s="67">
        <v>5.2645699999999997E-3</v>
      </c>
      <c r="D160" s="86">
        <v>530</v>
      </c>
      <c r="E160" s="86">
        <v>0</v>
      </c>
      <c r="F160" s="86">
        <v>0</v>
      </c>
      <c r="G160" s="86"/>
      <c r="H160" s="86"/>
      <c r="I160" s="62">
        <f>B159*D159</f>
        <v>-1.4875799999999999</v>
      </c>
      <c r="J160" s="35"/>
      <c r="K160" s="62">
        <v>0</v>
      </c>
      <c r="L160" s="86"/>
      <c r="M160" s="33" t="s">
        <v>106</v>
      </c>
      <c r="N160" s="34">
        <f>EXP(N158)</f>
        <v>8.7775840093239204</v>
      </c>
      <c r="O160" s="34">
        <v>0</v>
      </c>
      <c r="P160" s="34">
        <f>EXP(P158)</f>
        <v>1.6154911046252474</v>
      </c>
      <c r="R160" s="69">
        <v>0</v>
      </c>
      <c r="S160" s="69">
        <v>0</v>
      </c>
      <c r="T160" s="69">
        <v>0</v>
      </c>
    </row>
    <row r="161" spans="1:68" s="67" customFormat="1" x14ac:dyDescent="0.25">
      <c r="A161" s="120"/>
      <c r="B161" s="67">
        <v>0.47963899999999998</v>
      </c>
      <c r="D161" s="86">
        <v>0</v>
      </c>
      <c r="E161" s="86">
        <v>0</v>
      </c>
      <c r="F161" s="86">
        <v>1</v>
      </c>
      <c r="G161" s="86"/>
      <c r="H161" s="86"/>
      <c r="I161" s="35">
        <f>B160*D160</f>
        <v>2.7902220999999998</v>
      </c>
      <c r="J161" s="35"/>
      <c r="K161" s="35">
        <v>0</v>
      </c>
      <c r="L161" s="86"/>
      <c r="M161" s="34"/>
      <c r="N161" s="34">
        <f>EXP(N158)+EXP(P158)</f>
        <v>10.393075113949168</v>
      </c>
      <c r="O161" s="34">
        <f>N161</f>
        <v>10.393075113949168</v>
      </c>
      <c r="P161" s="34">
        <f>O161</f>
        <v>10.393075113949168</v>
      </c>
      <c r="R161" s="69">
        <v>0</v>
      </c>
      <c r="S161" s="69">
        <v>0</v>
      </c>
      <c r="T161" s="69">
        <v>0</v>
      </c>
    </row>
    <row r="162" spans="1:68" s="67" customFormat="1" x14ac:dyDescent="0.25">
      <c r="D162" s="86"/>
      <c r="E162" s="86"/>
      <c r="F162" s="86"/>
      <c r="G162" s="86"/>
      <c r="H162" s="86"/>
      <c r="I162" s="64">
        <f>I158+I159+I160+I161</f>
        <v>2.1722011999999999</v>
      </c>
      <c r="J162" s="36"/>
      <c r="K162" s="64">
        <v>0</v>
      </c>
      <c r="L162" s="86"/>
      <c r="M162" s="34" t="s">
        <v>107</v>
      </c>
      <c r="N162" s="65">
        <f>N160/N161</f>
        <v>0.84456081699467367</v>
      </c>
      <c r="O162" s="65">
        <f>O160/O161</f>
        <v>0</v>
      </c>
      <c r="P162" s="65">
        <f>P160/P161</f>
        <v>0.1554391830053263</v>
      </c>
      <c r="R162" s="69">
        <v>1</v>
      </c>
      <c r="S162" s="69">
        <v>1</v>
      </c>
      <c r="T162" s="69">
        <v>0</v>
      </c>
      <c r="V162" s="67">
        <v>0</v>
      </c>
      <c r="W162" s="67">
        <v>0</v>
      </c>
      <c r="X162" s="67">
        <v>0</v>
      </c>
      <c r="Y162" s="67">
        <v>0</v>
      </c>
      <c r="Z162" s="67">
        <v>1</v>
      </c>
      <c r="AA162" s="67">
        <v>8</v>
      </c>
      <c r="AB162" s="67">
        <v>1</v>
      </c>
      <c r="AC162" s="67">
        <v>2</v>
      </c>
      <c r="AD162" s="67">
        <v>6</v>
      </c>
      <c r="AE162" s="67">
        <v>5</v>
      </c>
      <c r="AF162" s="67">
        <v>7</v>
      </c>
      <c r="AG162" s="67">
        <v>4</v>
      </c>
      <c r="AH162" s="67">
        <v>3</v>
      </c>
      <c r="AI162" s="67">
        <v>1</v>
      </c>
      <c r="AJ162" s="67">
        <v>6</v>
      </c>
      <c r="AK162" s="67">
        <v>3</v>
      </c>
      <c r="AL162" s="67">
        <v>2</v>
      </c>
      <c r="AM162" s="67">
        <v>5</v>
      </c>
      <c r="AN162" s="67">
        <v>4</v>
      </c>
      <c r="AO162" s="67">
        <v>0</v>
      </c>
      <c r="AP162" s="67">
        <v>0</v>
      </c>
      <c r="AQ162" s="67">
        <v>1</v>
      </c>
      <c r="AR162" s="67">
        <v>1</v>
      </c>
      <c r="AS162" s="67">
        <v>1</v>
      </c>
      <c r="AT162" s="67">
        <v>0</v>
      </c>
      <c r="AU162" s="67">
        <v>0</v>
      </c>
      <c r="AV162" s="67">
        <v>1</v>
      </c>
      <c r="AW162" s="67">
        <v>0</v>
      </c>
      <c r="AX162" s="67">
        <v>1</v>
      </c>
      <c r="AY162" s="67">
        <v>0</v>
      </c>
      <c r="AZ162" s="67">
        <v>0</v>
      </c>
      <c r="BA162" s="67">
        <v>0</v>
      </c>
      <c r="BB162" s="67">
        <v>1</v>
      </c>
      <c r="BC162" s="67">
        <v>0</v>
      </c>
      <c r="BD162" s="67">
        <v>0</v>
      </c>
      <c r="BE162" s="67">
        <v>1</v>
      </c>
      <c r="BF162" s="67">
        <v>1</v>
      </c>
      <c r="BG162" s="67">
        <v>0</v>
      </c>
      <c r="BH162" s="67">
        <v>0</v>
      </c>
      <c r="BI162" s="67">
        <v>-999</v>
      </c>
      <c r="BJ162" s="67">
        <v>-999</v>
      </c>
      <c r="BK162" s="67">
        <v>-999</v>
      </c>
      <c r="BL162" s="67">
        <v>-999</v>
      </c>
      <c r="BM162" s="67">
        <v>-999</v>
      </c>
      <c r="BN162" s="67">
        <v>-999</v>
      </c>
      <c r="BO162" s="67">
        <v>-999</v>
      </c>
      <c r="BP162" s="67">
        <v>-999</v>
      </c>
    </row>
    <row r="163" spans="1:68" s="67" customFormat="1" x14ac:dyDescent="0.25">
      <c r="R163" s="69">
        <v>0</v>
      </c>
      <c r="S163" s="69">
        <v>0</v>
      </c>
      <c r="T163" s="69">
        <v>0</v>
      </c>
    </row>
    <row r="164" spans="1:68" s="67" customFormat="1" x14ac:dyDescent="0.25">
      <c r="A164" s="120">
        <v>24</v>
      </c>
      <c r="B164" s="67">
        <v>-0.92774900000000005</v>
      </c>
      <c r="D164" s="86">
        <v>-1</v>
      </c>
      <c r="E164" s="86">
        <v>0</v>
      </c>
      <c r="F164" s="86">
        <v>0</v>
      </c>
      <c r="G164" s="86"/>
      <c r="H164" s="86"/>
      <c r="I164" s="35" t="s">
        <v>103</v>
      </c>
      <c r="J164" s="35"/>
      <c r="K164" s="35" t="s">
        <v>104</v>
      </c>
      <c r="L164" s="86"/>
      <c r="M164" s="31" t="s">
        <v>102</v>
      </c>
      <c r="N164" s="31" t="s">
        <v>103</v>
      </c>
      <c r="O164" s="31" t="s">
        <v>104</v>
      </c>
      <c r="P164" s="31" t="s">
        <v>105</v>
      </c>
      <c r="R164" s="69">
        <v>0</v>
      </c>
      <c r="S164" s="69">
        <v>0</v>
      </c>
      <c r="T164" s="69">
        <v>0</v>
      </c>
    </row>
    <row r="165" spans="1:68" s="67" customFormat="1" x14ac:dyDescent="0.25">
      <c r="A165" s="120"/>
      <c r="B165" s="67">
        <v>9.8164699999999994E-2</v>
      </c>
      <c r="D165" s="30">
        <v>1</v>
      </c>
      <c r="E165" s="30">
        <v>0</v>
      </c>
      <c r="F165" s="30">
        <v>0</v>
      </c>
      <c r="G165" s="86"/>
      <c r="H165" s="86"/>
      <c r="I165" s="62">
        <f>B164*D164</f>
        <v>0.92774900000000005</v>
      </c>
      <c r="J165" s="35"/>
      <c r="K165" s="62">
        <v>0</v>
      </c>
      <c r="L165" s="86"/>
      <c r="M165" s="32"/>
      <c r="N165" s="32">
        <f>I169</f>
        <v>3.2141611999999999</v>
      </c>
      <c r="O165" s="32">
        <f>K169</f>
        <v>0</v>
      </c>
      <c r="P165" s="40">
        <f>B168</f>
        <v>0.60656399999999999</v>
      </c>
      <c r="R165" s="69">
        <v>0</v>
      </c>
      <c r="S165" s="69">
        <v>0</v>
      </c>
      <c r="T165" s="69">
        <v>0</v>
      </c>
    </row>
    <row r="166" spans="1:68" s="67" customFormat="1" x14ac:dyDescent="0.25">
      <c r="A166" s="120"/>
      <c r="B166" s="67">
        <v>0.94858399999999998</v>
      </c>
      <c r="D166" s="30">
        <v>-1</v>
      </c>
      <c r="E166" s="30">
        <v>0</v>
      </c>
      <c r="F166" s="30">
        <v>0</v>
      </c>
      <c r="G166" s="86"/>
      <c r="H166" s="86"/>
      <c r="I166" s="35">
        <f>B165*D165</f>
        <v>9.8164699999999994E-2</v>
      </c>
      <c r="J166" s="35"/>
      <c r="K166" s="62">
        <v>0</v>
      </c>
      <c r="L166" s="86"/>
      <c r="M166" s="86"/>
      <c r="N166" s="86"/>
      <c r="O166" s="86"/>
      <c r="P166" s="86"/>
      <c r="R166" s="69">
        <v>0</v>
      </c>
      <c r="S166" s="69">
        <v>0</v>
      </c>
      <c r="T166" s="69">
        <v>0</v>
      </c>
    </row>
    <row r="167" spans="1:68" s="67" customFormat="1" x14ac:dyDescent="0.25">
      <c r="A167" s="120"/>
      <c r="B167" s="67">
        <v>5.9185499999999999E-3</v>
      </c>
      <c r="D167" s="86">
        <v>530</v>
      </c>
      <c r="E167" s="86">
        <v>0</v>
      </c>
      <c r="F167" s="86">
        <v>0</v>
      </c>
      <c r="G167" s="86"/>
      <c r="H167" s="86"/>
      <c r="I167" s="62">
        <f>B166*D166</f>
        <v>-0.94858399999999998</v>
      </c>
      <c r="J167" s="35"/>
      <c r="K167" s="62">
        <v>0</v>
      </c>
      <c r="L167" s="86"/>
      <c r="M167" s="33" t="s">
        <v>106</v>
      </c>
      <c r="N167" s="34">
        <f>EXP(N165)</f>
        <v>24.882411788258047</v>
      </c>
      <c r="O167" s="34">
        <v>0</v>
      </c>
      <c r="P167" s="34">
        <f>EXP(P165)</f>
        <v>1.834118528217914</v>
      </c>
      <c r="R167" s="69">
        <v>0</v>
      </c>
      <c r="S167" s="69">
        <v>0</v>
      </c>
      <c r="T167" s="69">
        <v>0</v>
      </c>
    </row>
    <row r="168" spans="1:68" s="67" customFormat="1" x14ac:dyDescent="0.25">
      <c r="A168" s="120"/>
      <c r="B168" s="67">
        <v>0.60656399999999999</v>
      </c>
      <c r="D168" s="86">
        <v>0</v>
      </c>
      <c r="E168" s="86">
        <v>0</v>
      </c>
      <c r="F168" s="86">
        <v>1</v>
      </c>
      <c r="G168" s="86"/>
      <c r="H168" s="86"/>
      <c r="I168" s="35">
        <f>B167*D167</f>
        <v>3.1368315</v>
      </c>
      <c r="J168" s="35"/>
      <c r="K168" s="35">
        <v>0</v>
      </c>
      <c r="L168" s="86"/>
      <c r="M168" s="34"/>
      <c r="N168" s="34">
        <f>EXP(N165)+EXP(P165)</f>
        <v>26.716530316475961</v>
      </c>
      <c r="O168" s="34">
        <f>N168</f>
        <v>26.716530316475961</v>
      </c>
      <c r="P168" s="34">
        <f>O168</f>
        <v>26.716530316475961</v>
      </c>
      <c r="R168" s="69">
        <v>0</v>
      </c>
      <c r="S168" s="69">
        <v>0</v>
      </c>
      <c r="T168" s="69">
        <v>0</v>
      </c>
    </row>
    <row r="169" spans="1:68" s="67" customFormat="1" x14ac:dyDescent="0.25">
      <c r="D169" s="86"/>
      <c r="E169" s="86"/>
      <c r="F169" s="86"/>
      <c r="G169" s="86"/>
      <c r="H169" s="86"/>
      <c r="I169" s="64">
        <f>I165+I166+I167+I168</f>
        <v>3.2141611999999999</v>
      </c>
      <c r="J169" s="36"/>
      <c r="K169" s="64">
        <v>0</v>
      </c>
      <c r="L169" s="86"/>
      <c r="M169" s="34" t="s">
        <v>107</v>
      </c>
      <c r="N169" s="65">
        <f>N167/N168</f>
        <v>0.93134892493555488</v>
      </c>
      <c r="O169" s="65">
        <f>O167/O168</f>
        <v>0</v>
      </c>
      <c r="P169" s="65">
        <f>P167/P168</f>
        <v>6.865107506444508E-2</v>
      </c>
      <c r="R169" s="69">
        <v>1</v>
      </c>
      <c r="S169" s="69">
        <v>1</v>
      </c>
      <c r="T169" s="69">
        <v>0</v>
      </c>
      <c r="V169" s="67">
        <v>1</v>
      </c>
      <c r="W169" s="67">
        <v>0</v>
      </c>
      <c r="X169" s="67">
        <v>0</v>
      </c>
      <c r="Y169" s="67">
        <v>0</v>
      </c>
      <c r="Z169" s="67">
        <v>1</v>
      </c>
      <c r="AA169" s="67">
        <v>1</v>
      </c>
      <c r="AB169" s="67">
        <v>2</v>
      </c>
      <c r="AC169" s="67">
        <v>7</v>
      </c>
      <c r="AD169" s="67">
        <v>8</v>
      </c>
      <c r="AE169" s="67">
        <v>4</v>
      </c>
      <c r="AF169" s="67">
        <v>5</v>
      </c>
      <c r="AG169" s="67">
        <v>6</v>
      </c>
      <c r="AH169" s="67">
        <v>3</v>
      </c>
      <c r="AI169" s="67">
        <v>5</v>
      </c>
      <c r="AJ169" s="67">
        <v>1</v>
      </c>
      <c r="AK169" s="67">
        <v>2</v>
      </c>
      <c r="AL169" s="67">
        <v>6</v>
      </c>
      <c r="AM169" s="67">
        <v>3</v>
      </c>
      <c r="AN169" s="67">
        <v>4</v>
      </c>
      <c r="AO169" s="67">
        <v>0</v>
      </c>
      <c r="AP169" s="67">
        <v>0</v>
      </c>
      <c r="AQ169" s="67">
        <v>1</v>
      </c>
      <c r="AR169" s="67">
        <v>0</v>
      </c>
      <c r="AS169" s="67">
        <v>1</v>
      </c>
      <c r="AT169" s="67">
        <v>0</v>
      </c>
      <c r="AU169" s="67">
        <v>0</v>
      </c>
      <c r="AV169" s="67">
        <v>1</v>
      </c>
      <c r="AW169" s="67">
        <v>0</v>
      </c>
      <c r="AX169" s="67">
        <v>0</v>
      </c>
      <c r="AY169" s="67">
        <v>0</v>
      </c>
      <c r="AZ169" s="67">
        <v>0</v>
      </c>
      <c r="BA169" s="67">
        <v>1</v>
      </c>
      <c r="BB169" s="67">
        <v>0</v>
      </c>
      <c r="BC169" s="67">
        <v>0</v>
      </c>
      <c r="BD169" s="67">
        <v>1</v>
      </c>
      <c r="BE169" s="67">
        <v>0</v>
      </c>
      <c r="BF169" s="67">
        <v>1</v>
      </c>
      <c r="BG169" s="67">
        <v>0</v>
      </c>
      <c r="BH169" s="67">
        <v>0</v>
      </c>
      <c r="BI169" s="67">
        <v>-999</v>
      </c>
      <c r="BJ169" s="67">
        <v>-999</v>
      </c>
      <c r="BK169" s="67">
        <v>-999</v>
      </c>
      <c r="BL169" s="67">
        <v>-999</v>
      </c>
      <c r="BM169" s="67">
        <v>-999</v>
      </c>
      <c r="BN169" s="67">
        <v>-999</v>
      </c>
      <c r="BO169" s="67">
        <v>-999</v>
      </c>
      <c r="BP169" s="67">
        <v>-999</v>
      </c>
    </row>
    <row r="170" spans="1:68" s="67" customFormat="1" x14ac:dyDescent="0.25">
      <c r="R170" s="69">
        <v>0</v>
      </c>
      <c r="S170" s="69">
        <v>0</v>
      </c>
      <c r="T170" s="69">
        <v>0</v>
      </c>
    </row>
    <row r="171" spans="1:68" s="67" customFormat="1" x14ac:dyDescent="0.25">
      <c r="A171" s="120">
        <v>25</v>
      </c>
      <c r="B171" s="67">
        <v>-0.93223100000000003</v>
      </c>
      <c r="D171" s="86">
        <v>-1</v>
      </c>
      <c r="E171" s="86">
        <v>0</v>
      </c>
      <c r="F171" s="86">
        <v>0</v>
      </c>
      <c r="G171" s="86"/>
      <c r="H171" s="86"/>
      <c r="I171" s="35" t="s">
        <v>103</v>
      </c>
      <c r="J171" s="35"/>
      <c r="K171" s="35" t="s">
        <v>104</v>
      </c>
      <c r="L171" s="86"/>
      <c r="M171" s="31" t="s">
        <v>102</v>
      </c>
      <c r="N171" s="31" t="s">
        <v>103</v>
      </c>
      <c r="O171" s="31" t="s">
        <v>104</v>
      </c>
      <c r="P171" s="31" t="s">
        <v>105</v>
      </c>
      <c r="R171" s="69">
        <v>0</v>
      </c>
      <c r="S171" s="69">
        <v>0</v>
      </c>
      <c r="T171" s="69">
        <v>0</v>
      </c>
    </row>
    <row r="172" spans="1:68" s="67" customFormat="1" x14ac:dyDescent="0.25">
      <c r="A172" s="120"/>
      <c r="B172" s="67">
        <v>0.35773300000000002</v>
      </c>
      <c r="D172" s="30">
        <v>1</v>
      </c>
      <c r="E172" s="30">
        <v>0</v>
      </c>
      <c r="F172" s="30">
        <v>0</v>
      </c>
      <c r="G172" s="86"/>
      <c r="H172" s="86"/>
      <c r="I172" s="62">
        <f>B171*D171</f>
        <v>0.93223100000000003</v>
      </c>
      <c r="J172" s="35"/>
      <c r="K172" s="62">
        <v>0</v>
      </c>
      <c r="L172" s="86"/>
      <c r="M172" s="32"/>
      <c r="N172" s="32">
        <f>I176</f>
        <v>3.5676801999999999</v>
      </c>
      <c r="O172" s="32">
        <f>K176</f>
        <v>0</v>
      </c>
      <c r="P172" s="40">
        <f>B175</f>
        <v>0.71353599999999995</v>
      </c>
      <c r="R172" s="69">
        <v>0</v>
      </c>
      <c r="S172" s="69">
        <v>0</v>
      </c>
      <c r="T172" s="69">
        <v>0</v>
      </c>
    </row>
    <row r="173" spans="1:68" s="67" customFormat="1" x14ac:dyDescent="0.25">
      <c r="A173" s="120"/>
      <c r="B173" s="67">
        <v>1.1140399999999999</v>
      </c>
      <c r="D173" s="30">
        <v>-1</v>
      </c>
      <c r="E173" s="30">
        <v>0</v>
      </c>
      <c r="F173" s="30">
        <v>0</v>
      </c>
      <c r="G173" s="86"/>
      <c r="H173" s="86"/>
      <c r="I173" s="35">
        <f>B172*D172</f>
        <v>0.35773300000000002</v>
      </c>
      <c r="J173" s="35"/>
      <c r="K173" s="62">
        <v>0</v>
      </c>
      <c r="L173" s="86"/>
      <c r="M173" s="86"/>
      <c r="N173" s="86"/>
      <c r="O173" s="86"/>
      <c r="P173" s="86"/>
      <c r="R173" s="69">
        <v>0</v>
      </c>
      <c r="S173" s="69">
        <v>0</v>
      </c>
      <c r="T173" s="69">
        <v>0</v>
      </c>
    </row>
    <row r="174" spans="1:68" s="67" customFormat="1" x14ac:dyDescent="0.25">
      <c r="A174" s="120"/>
      <c r="B174" s="67">
        <v>6.3995399999999996E-3</v>
      </c>
      <c r="D174" s="86">
        <v>530</v>
      </c>
      <c r="E174" s="86">
        <v>0</v>
      </c>
      <c r="F174" s="86">
        <v>0</v>
      </c>
      <c r="G174" s="86"/>
      <c r="H174" s="86"/>
      <c r="I174" s="62">
        <f>B173*D173</f>
        <v>-1.1140399999999999</v>
      </c>
      <c r="J174" s="35"/>
      <c r="K174" s="62">
        <v>0</v>
      </c>
      <c r="L174" s="86"/>
      <c r="M174" s="33" t="s">
        <v>106</v>
      </c>
      <c r="N174" s="34">
        <f>EXP(N172)</f>
        <v>35.434297250756828</v>
      </c>
      <c r="O174" s="34">
        <v>0</v>
      </c>
      <c r="P174" s="34">
        <f>EXP(P172)</f>
        <v>2.0411961825356544</v>
      </c>
      <c r="R174" s="69">
        <v>0</v>
      </c>
      <c r="S174" s="69">
        <v>0</v>
      </c>
      <c r="T174" s="69">
        <v>0</v>
      </c>
    </row>
    <row r="175" spans="1:68" s="67" customFormat="1" x14ac:dyDescent="0.25">
      <c r="A175" s="120"/>
      <c r="B175" s="67">
        <v>0.71353599999999995</v>
      </c>
      <c r="D175" s="86">
        <v>0</v>
      </c>
      <c r="E175" s="86">
        <v>0</v>
      </c>
      <c r="F175" s="86">
        <v>1</v>
      </c>
      <c r="G175" s="86"/>
      <c r="H175" s="86"/>
      <c r="I175" s="35">
        <f>B174*D174</f>
        <v>3.3917561999999997</v>
      </c>
      <c r="J175" s="35"/>
      <c r="K175" s="35">
        <v>0</v>
      </c>
      <c r="L175" s="86"/>
      <c r="M175" s="34"/>
      <c r="N175" s="34">
        <f>EXP(N172)+EXP(P172)</f>
        <v>37.475493433292485</v>
      </c>
      <c r="O175" s="34">
        <f>N175</f>
        <v>37.475493433292485</v>
      </c>
      <c r="P175" s="34">
        <f>O175</f>
        <v>37.475493433292485</v>
      </c>
      <c r="R175" s="69">
        <v>0</v>
      </c>
      <c r="S175" s="69">
        <v>0</v>
      </c>
      <c r="T175" s="69">
        <v>0</v>
      </c>
    </row>
    <row r="176" spans="1:68" s="67" customFormat="1" x14ac:dyDescent="0.25">
      <c r="D176" s="86"/>
      <c r="E176" s="86"/>
      <c r="F176" s="86"/>
      <c r="G176" s="86"/>
      <c r="H176" s="86"/>
      <c r="I176" s="64">
        <f>I172+I173+I174+I175</f>
        <v>3.5676801999999999</v>
      </c>
      <c r="J176" s="36"/>
      <c r="K176" s="64">
        <v>0</v>
      </c>
      <c r="L176" s="86"/>
      <c r="M176" s="34" t="s">
        <v>107</v>
      </c>
      <c r="N176" s="65">
        <f>N174/N175</f>
        <v>0.94553250683225698</v>
      </c>
      <c r="O176" s="65">
        <f>O174/O175</f>
        <v>0</v>
      </c>
      <c r="P176" s="65">
        <f>P174/P175</f>
        <v>5.4467493167742957E-2</v>
      </c>
      <c r="R176" s="69">
        <v>1</v>
      </c>
      <c r="S176" s="69">
        <v>1</v>
      </c>
      <c r="T176" s="69">
        <v>0</v>
      </c>
      <c r="V176" s="67">
        <v>1</v>
      </c>
      <c r="W176" s="67">
        <v>0</v>
      </c>
      <c r="X176" s="67">
        <v>0</v>
      </c>
      <c r="Y176" s="67">
        <v>0</v>
      </c>
      <c r="Z176" s="67">
        <v>1</v>
      </c>
      <c r="AA176" s="67">
        <v>2</v>
      </c>
      <c r="AB176" s="67">
        <v>1</v>
      </c>
      <c r="AC176" s="67">
        <v>8</v>
      </c>
      <c r="AD176" s="67">
        <v>7</v>
      </c>
      <c r="AE176" s="67">
        <v>3</v>
      </c>
      <c r="AF176" s="67">
        <v>6</v>
      </c>
      <c r="AG176" s="67">
        <v>4</v>
      </c>
      <c r="AH176" s="67">
        <v>5</v>
      </c>
      <c r="AI176" s="67">
        <v>1</v>
      </c>
      <c r="AJ176" s="67">
        <v>5</v>
      </c>
      <c r="AK176" s="67">
        <v>6</v>
      </c>
      <c r="AL176" s="67">
        <v>4</v>
      </c>
      <c r="AM176" s="67">
        <v>2</v>
      </c>
      <c r="AN176" s="67">
        <v>3</v>
      </c>
      <c r="AO176" s="67">
        <v>1</v>
      </c>
      <c r="AP176" s="67">
        <v>0</v>
      </c>
      <c r="AQ176" s="67">
        <v>0</v>
      </c>
      <c r="AR176" s="67">
        <v>1</v>
      </c>
      <c r="AS176" s="67">
        <v>1</v>
      </c>
      <c r="AT176" s="67">
        <v>0</v>
      </c>
      <c r="AU176" s="67">
        <v>1</v>
      </c>
      <c r="AV176" s="67">
        <v>1</v>
      </c>
      <c r="AW176" s="67">
        <v>0</v>
      </c>
      <c r="AX176" s="67">
        <v>0</v>
      </c>
      <c r="AY176" s="67">
        <v>0</v>
      </c>
      <c r="AZ176" s="67">
        <v>0</v>
      </c>
      <c r="BA176" s="67">
        <v>0</v>
      </c>
      <c r="BB176" s="67">
        <v>1</v>
      </c>
      <c r="BC176" s="67">
        <v>0</v>
      </c>
      <c r="BD176" s="67">
        <v>1</v>
      </c>
      <c r="BE176" s="67">
        <v>0</v>
      </c>
      <c r="BF176" s="67">
        <v>1</v>
      </c>
      <c r="BG176" s="67">
        <v>0</v>
      </c>
      <c r="BH176" s="67">
        <v>0</v>
      </c>
      <c r="BI176" s="67">
        <v>0</v>
      </c>
      <c r="BJ176" s="67">
        <v>0</v>
      </c>
      <c r="BK176" s="67">
        <v>1</v>
      </c>
      <c r="BL176" s="67">
        <v>0</v>
      </c>
      <c r="BM176" s="67">
        <v>0</v>
      </c>
      <c r="BN176" s="67">
        <v>0</v>
      </c>
      <c r="BO176" s="67">
        <v>1</v>
      </c>
      <c r="BP176" s="67">
        <v>0</v>
      </c>
    </row>
    <row r="177" spans="1:68" s="67" customFormat="1" x14ac:dyDescent="0.25">
      <c r="R177" s="69">
        <v>0</v>
      </c>
      <c r="S177" s="69">
        <v>0</v>
      </c>
      <c r="T177" s="69">
        <v>0</v>
      </c>
    </row>
    <row r="178" spans="1:68" s="67" customFormat="1" x14ac:dyDescent="0.25">
      <c r="A178" s="120">
        <v>26</v>
      </c>
      <c r="B178" s="67">
        <v>-0.92803800000000003</v>
      </c>
      <c r="D178" s="86">
        <v>-1</v>
      </c>
      <c r="E178" s="86">
        <v>0</v>
      </c>
      <c r="F178" s="86">
        <v>0</v>
      </c>
      <c r="G178" s="86"/>
      <c r="H178" s="86"/>
      <c r="I178" s="35" t="s">
        <v>103</v>
      </c>
      <c r="J178" s="35"/>
      <c r="K178" s="35" t="s">
        <v>104</v>
      </c>
      <c r="L178" s="86"/>
      <c r="M178" s="31" t="s">
        <v>102</v>
      </c>
      <c r="N178" s="31" t="s">
        <v>103</v>
      </c>
      <c r="O178" s="31" t="s">
        <v>104</v>
      </c>
      <c r="P178" s="31" t="s">
        <v>105</v>
      </c>
      <c r="R178" s="69">
        <v>0</v>
      </c>
      <c r="S178" s="69">
        <v>0</v>
      </c>
      <c r="T178" s="69">
        <v>0</v>
      </c>
    </row>
    <row r="179" spans="1:68" s="67" customFormat="1" x14ac:dyDescent="0.25">
      <c r="A179" s="120"/>
      <c r="B179" s="67">
        <v>-0.33749000000000001</v>
      </c>
      <c r="D179" s="30">
        <v>1</v>
      </c>
      <c r="E179" s="30">
        <v>0</v>
      </c>
      <c r="F179" s="30">
        <v>0</v>
      </c>
      <c r="G179" s="86"/>
      <c r="H179" s="86"/>
      <c r="I179" s="62">
        <f>B178*D178</f>
        <v>0.92803800000000003</v>
      </c>
      <c r="J179" s="35"/>
      <c r="K179" s="62">
        <v>0</v>
      </c>
      <c r="L179" s="86"/>
      <c r="M179" s="32"/>
      <c r="N179" s="32">
        <f>I183</f>
        <v>2.0153035999999998</v>
      </c>
      <c r="O179" s="32">
        <f>K183</f>
        <v>0</v>
      </c>
      <c r="P179" s="40">
        <f>B182</f>
        <v>0.634405</v>
      </c>
      <c r="R179" s="69">
        <v>0</v>
      </c>
      <c r="S179" s="69">
        <v>0</v>
      </c>
      <c r="T179" s="69">
        <v>0</v>
      </c>
    </row>
    <row r="180" spans="1:68" s="67" customFormat="1" x14ac:dyDescent="0.25">
      <c r="A180" s="120"/>
      <c r="B180" s="67">
        <v>1.85622</v>
      </c>
      <c r="D180" s="30">
        <v>-1</v>
      </c>
      <c r="E180" s="30">
        <v>0</v>
      </c>
      <c r="F180" s="30">
        <v>0</v>
      </c>
      <c r="G180" s="86"/>
      <c r="H180" s="86"/>
      <c r="I180" s="35">
        <f>B179*D179</f>
        <v>-0.33749000000000001</v>
      </c>
      <c r="J180" s="35"/>
      <c r="K180" s="62">
        <v>0</v>
      </c>
      <c r="L180" s="86"/>
      <c r="M180" s="86"/>
      <c r="N180" s="86"/>
      <c r="O180" s="86"/>
      <c r="P180" s="86"/>
      <c r="R180" s="69">
        <v>0</v>
      </c>
      <c r="S180" s="69">
        <v>0</v>
      </c>
      <c r="T180" s="69">
        <v>0</v>
      </c>
    </row>
    <row r="181" spans="1:68" s="67" customFormat="1" x14ac:dyDescent="0.25">
      <c r="A181" s="120"/>
      <c r="B181" s="67">
        <v>6.1905199999999997E-3</v>
      </c>
      <c r="D181" s="86">
        <v>530</v>
      </c>
      <c r="E181" s="86">
        <v>0</v>
      </c>
      <c r="F181" s="86">
        <v>0</v>
      </c>
      <c r="G181" s="86"/>
      <c r="H181" s="86"/>
      <c r="I181" s="62">
        <f>B180*D180</f>
        <v>-1.85622</v>
      </c>
      <c r="J181" s="35"/>
      <c r="K181" s="62">
        <v>0</v>
      </c>
      <c r="L181" s="86"/>
      <c r="M181" s="33" t="s">
        <v>106</v>
      </c>
      <c r="N181" s="34">
        <f>EXP(N179)</f>
        <v>7.5030049477530012</v>
      </c>
      <c r="O181" s="34">
        <v>0</v>
      </c>
      <c r="P181" s="34">
        <f>EXP(P179)</f>
        <v>1.8858996972448379</v>
      </c>
      <c r="R181" s="69">
        <v>0</v>
      </c>
      <c r="S181" s="69">
        <v>0</v>
      </c>
      <c r="T181" s="69">
        <v>0</v>
      </c>
    </row>
    <row r="182" spans="1:68" s="67" customFormat="1" x14ac:dyDescent="0.25">
      <c r="A182" s="120"/>
      <c r="B182" s="67">
        <v>0.634405</v>
      </c>
      <c r="D182" s="86">
        <v>0</v>
      </c>
      <c r="E182" s="86">
        <v>0</v>
      </c>
      <c r="F182" s="86">
        <v>1</v>
      </c>
      <c r="G182" s="86"/>
      <c r="H182" s="86"/>
      <c r="I182" s="35">
        <f>B181*D181</f>
        <v>3.2809755999999997</v>
      </c>
      <c r="J182" s="35"/>
      <c r="K182" s="35">
        <v>0</v>
      </c>
      <c r="L182" s="86"/>
      <c r="M182" s="34"/>
      <c r="N182" s="34">
        <f>EXP(N179)+EXP(P179)</f>
        <v>9.3889046449978384</v>
      </c>
      <c r="O182" s="34">
        <f>N182</f>
        <v>9.3889046449978384</v>
      </c>
      <c r="P182" s="34">
        <f>O182</f>
        <v>9.3889046449978384</v>
      </c>
      <c r="R182" s="69">
        <v>0</v>
      </c>
      <c r="S182" s="69">
        <v>0</v>
      </c>
      <c r="T182" s="69">
        <v>0</v>
      </c>
    </row>
    <row r="183" spans="1:68" s="67" customFormat="1" x14ac:dyDescent="0.25">
      <c r="D183" s="86"/>
      <c r="E183" s="86"/>
      <c r="F183" s="86"/>
      <c r="G183" s="86"/>
      <c r="H183" s="86"/>
      <c r="I183" s="64">
        <f>I179+I180+I181+I182</f>
        <v>2.0153035999999998</v>
      </c>
      <c r="J183" s="36"/>
      <c r="K183" s="64">
        <v>0</v>
      </c>
      <c r="L183" s="86"/>
      <c r="M183" s="34" t="s">
        <v>107</v>
      </c>
      <c r="N183" s="65">
        <f>N181/N182</f>
        <v>0.79913528057294791</v>
      </c>
      <c r="O183" s="65">
        <f>O181/O182</f>
        <v>0</v>
      </c>
      <c r="P183" s="65">
        <f>P181/P182</f>
        <v>0.2008647194270522</v>
      </c>
      <c r="R183" s="69">
        <v>1</v>
      </c>
      <c r="S183" s="69">
        <v>1</v>
      </c>
      <c r="T183" s="69">
        <v>0</v>
      </c>
      <c r="V183" s="67">
        <v>1</v>
      </c>
      <c r="W183" s="67">
        <v>0</v>
      </c>
      <c r="X183" s="67">
        <v>0</v>
      </c>
      <c r="Y183" s="67">
        <v>0</v>
      </c>
      <c r="Z183" s="67">
        <v>1</v>
      </c>
      <c r="AA183" s="67">
        <v>7</v>
      </c>
      <c r="AB183" s="67">
        <v>2</v>
      </c>
      <c r="AC183" s="67">
        <v>8</v>
      </c>
      <c r="AD183" s="67">
        <v>4</v>
      </c>
      <c r="AE183" s="67">
        <v>5</v>
      </c>
      <c r="AF183" s="67">
        <v>6</v>
      </c>
      <c r="AG183" s="67">
        <v>3</v>
      </c>
      <c r="AH183" s="67">
        <v>1</v>
      </c>
      <c r="AI183" s="67">
        <v>3</v>
      </c>
      <c r="AJ183" s="67">
        <v>5</v>
      </c>
      <c r="AK183" s="67">
        <v>6</v>
      </c>
      <c r="AL183" s="67">
        <v>2</v>
      </c>
      <c r="AM183" s="67">
        <v>4</v>
      </c>
      <c r="AN183" s="67">
        <v>1</v>
      </c>
      <c r="AO183" s="67">
        <v>0</v>
      </c>
      <c r="AP183" s="67">
        <v>1</v>
      </c>
      <c r="AQ183" s="67">
        <v>0</v>
      </c>
      <c r="AR183" s="67">
        <v>1</v>
      </c>
      <c r="AS183" s="67">
        <v>0</v>
      </c>
      <c r="AT183" s="67">
        <v>1</v>
      </c>
      <c r="AU183" s="67">
        <v>0</v>
      </c>
      <c r="AV183" s="67">
        <v>0</v>
      </c>
      <c r="AW183" s="67">
        <v>1</v>
      </c>
      <c r="AX183" s="67">
        <v>1</v>
      </c>
      <c r="AY183" s="67">
        <v>0</v>
      </c>
      <c r="AZ183" s="67">
        <v>1</v>
      </c>
      <c r="BA183" s="67">
        <v>0</v>
      </c>
      <c r="BB183" s="67">
        <v>0</v>
      </c>
      <c r="BC183" s="67">
        <v>0</v>
      </c>
      <c r="BD183" s="67">
        <v>1</v>
      </c>
      <c r="BE183" s="67">
        <v>0</v>
      </c>
      <c r="BF183" s="67">
        <v>0</v>
      </c>
      <c r="BG183" s="67">
        <v>1</v>
      </c>
      <c r="BH183" s="67">
        <v>0</v>
      </c>
      <c r="BI183" s="67">
        <v>-999</v>
      </c>
      <c r="BJ183" s="67">
        <v>-999</v>
      </c>
      <c r="BK183" s="67">
        <v>-999</v>
      </c>
      <c r="BL183" s="67">
        <v>-999</v>
      </c>
      <c r="BM183" s="67">
        <v>-999</v>
      </c>
      <c r="BN183" s="67">
        <v>-999</v>
      </c>
      <c r="BO183" s="67">
        <v>-999</v>
      </c>
      <c r="BP183" s="67">
        <v>-999</v>
      </c>
    </row>
    <row r="184" spans="1:68" s="67" customFormat="1" x14ac:dyDescent="0.25">
      <c r="R184" s="69">
        <v>0</v>
      </c>
      <c r="S184" s="69">
        <v>0</v>
      </c>
      <c r="T184" s="69">
        <v>0</v>
      </c>
    </row>
    <row r="185" spans="1:68" s="67" customFormat="1" x14ac:dyDescent="0.25">
      <c r="A185" s="120">
        <v>27</v>
      </c>
      <c r="B185" s="67">
        <v>-0.88758700000000001</v>
      </c>
      <c r="D185" s="86">
        <v>-1</v>
      </c>
      <c r="E185" s="86">
        <v>0</v>
      </c>
      <c r="F185" s="86">
        <v>0</v>
      </c>
      <c r="G185" s="86"/>
      <c r="H185" s="86"/>
      <c r="I185" s="35" t="s">
        <v>103</v>
      </c>
      <c r="J185" s="35"/>
      <c r="K185" s="35" t="s">
        <v>104</v>
      </c>
      <c r="L185" s="86"/>
      <c r="M185" s="31" t="s">
        <v>102</v>
      </c>
      <c r="N185" s="31" t="s">
        <v>103</v>
      </c>
      <c r="O185" s="31" t="s">
        <v>104</v>
      </c>
      <c r="P185" s="31" t="s">
        <v>105</v>
      </c>
      <c r="R185" s="69">
        <v>0</v>
      </c>
      <c r="S185" s="69">
        <v>0</v>
      </c>
      <c r="T185" s="69">
        <v>0</v>
      </c>
    </row>
    <row r="186" spans="1:68" s="67" customFormat="1" x14ac:dyDescent="0.25">
      <c r="A186" s="120"/>
      <c r="B186" s="67">
        <v>-0.87600500000000003</v>
      </c>
      <c r="D186" s="30">
        <v>1</v>
      </c>
      <c r="E186" s="30">
        <v>0</v>
      </c>
      <c r="F186" s="30">
        <v>0</v>
      </c>
      <c r="G186" s="86"/>
      <c r="H186" s="86"/>
      <c r="I186" s="62">
        <f>B185*D185</f>
        <v>0.88758700000000001</v>
      </c>
      <c r="J186" s="35"/>
      <c r="K186" s="62">
        <v>0</v>
      </c>
      <c r="L186" s="86"/>
      <c r="M186" s="32"/>
      <c r="N186" s="32">
        <f>I190</f>
        <v>6.6038011999999995</v>
      </c>
      <c r="O186" s="32">
        <f>K190</f>
        <v>0</v>
      </c>
      <c r="P186" s="40">
        <f>B189</f>
        <v>4.8356000000000003</v>
      </c>
      <c r="R186" s="69">
        <v>0</v>
      </c>
      <c r="S186" s="69">
        <v>0</v>
      </c>
      <c r="T186" s="69">
        <v>0</v>
      </c>
    </row>
    <row r="187" spans="1:68" s="67" customFormat="1" x14ac:dyDescent="0.25">
      <c r="A187" s="120"/>
      <c r="B187" s="67">
        <v>-3.21631</v>
      </c>
      <c r="D187" s="30">
        <v>-1</v>
      </c>
      <c r="E187" s="30">
        <v>0</v>
      </c>
      <c r="F187" s="30">
        <v>0</v>
      </c>
      <c r="G187" s="86"/>
      <c r="H187" s="86"/>
      <c r="I187" s="35">
        <f>B186*D186</f>
        <v>-0.87600500000000003</v>
      </c>
      <c r="J187" s="35"/>
      <c r="K187" s="62">
        <v>0</v>
      </c>
      <c r="L187" s="86"/>
      <c r="M187" s="86"/>
      <c r="N187" s="86"/>
      <c r="O187" s="86"/>
      <c r="P187" s="86"/>
      <c r="R187" s="69">
        <v>0</v>
      </c>
      <c r="S187" s="69">
        <v>0</v>
      </c>
      <c r="T187" s="69">
        <v>0</v>
      </c>
    </row>
    <row r="188" spans="1:68" s="67" customFormat="1" x14ac:dyDescent="0.25">
      <c r="A188" s="120"/>
      <c r="B188" s="67">
        <v>6.3696400000000002E-3</v>
      </c>
      <c r="D188" s="86">
        <v>530</v>
      </c>
      <c r="E188" s="86">
        <v>0</v>
      </c>
      <c r="F188" s="86">
        <v>0</v>
      </c>
      <c r="G188" s="86"/>
      <c r="H188" s="86"/>
      <c r="I188" s="62">
        <f>B187*D187</f>
        <v>3.21631</v>
      </c>
      <c r="J188" s="35"/>
      <c r="K188" s="62">
        <v>0</v>
      </c>
      <c r="L188" s="86"/>
      <c r="M188" s="33" t="s">
        <v>106</v>
      </c>
      <c r="N188" s="34">
        <f>EXP(N186)</f>
        <v>737.89475055060961</v>
      </c>
      <c r="O188" s="34">
        <v>0</v>
      </c>
      <c r="P188" s="34">
        <f>EXP(P186)</f>
        <v>125.91410901227287</v>
      </c>
      <c r="R188" s="69">
        <v>0</v>
      </c>
      <c r="S188" s="69">
        <v>0</v>
      </c>
      <c r="T188" s="69">
        <v>0</v>
      </c>
    </row>
    <row r="189" spans="1:68" s="67" customFormat="1" x14ac:dyDescent="0.25">
      <c r="A189" s="120"/>
      <c r="B189" s="67">
        <v>4.8356000000000003</v>
      </c>
      <c r="D189" s="86">
        <v>0</v>
      </c>
      <c r="E189" s="86">
        <v>0</v>
      </c>
      <c r="F189" s="86">
        <v>1</v>
      </c>
      <c r="G189" s="86"/>
      <c r="H189" s="86"/>
      <c r="I189" s="35">
        <f>B188*D188</f>
        <v>3.3759092000000002</v>
      </c>
      <c r="J189" s="35"/>
      <c r="K189" s="35">
        <v>0</v>
      </c>
      <c r="L189" s="86"/>
      <c r="M189" s="34"/>
      <c r="N189" s="34">
        <f>EXP(N186)+EXP(P186)</f>
        <v>863.8088595628825</v>
      </c>
      <c r="O189" s="34">
        <f>N189</f>
        <v>863.8088595628825</v>
      </c>
      <c r="P189" s="34">
        <f>O189</f>
        <v>863.8088595628825</v>
      </c>
      <c r="R189" s="69">
        <v>0</v>
      </c>
      <c r="S189" s="69">
        <v>0</v>
      </c>
      <c r="T189" s="69">
        <v>0</v>
      </c>
    </row>
    <row r="190" spans="1:68" s="67" customFormat="1" x14ac:dyDescent="0.25">
      <c r="D190" s="86"/>
      <c r="E190" s="86"/>
      <c r="F190" s="86"/>
      <c r="G190" s="86"/>
      <c r="H190" s="86"/>
      <c r="I190" s="64">
        <f>I186+I187+I188+I189</f>
        <v>6.6038011999999995</v>
      </c>
      <c r="J190" s="36"/>
      <c r="K190" s="64">
        <v>0</v>
      </c>
      <c r="L190" s="86"/>
      <c r="M190" s="34" t="s">
        <v>107</v>
      </c>
      <c r="N190" s="65">
        <f>N188/N189</f>
        <v>0.85423383006746445</v>
      </c>
      <c r="O190" s="65">
        <f>O188/O189</f>
        <v>0</v>
      </c>
      <c r="P190" s="65">
        <f>P188/P189</f>
        <v>0.14576616993253555</v>
      </c>
      <c r="R190" s="69">
        <v>1</v>
      </c>
      <c r="S190" s="69">
        <v>0</v>
      </c>
      <c r="T190" s="69">
        <v>0</v>
      </c>
      <c r="V190" s="67">
        <v>1</v>
      </c>
      <c r="W190" s="67">
        <v>0</v>
      </c>
      <c r="X190" s="67">
        <v>0</v>
      </c>
      <c r="Y190" s="67">
        <v>0</v>
      </c>
      <c r="Z190" s="67">
        <v>1</v>
      </c>
      <c r="AA190" s="67">
        <v>7</v>
      </c>
      <c r="AB190" s="67">
        <v>2</v>
      </c>
      <c r="AC190" s="67">
        <v>5</v>
      </c>
      <c r="AD190" s="67">
        <v>4</v>
      </c>
      <c r="AE190" s="67">
        <v>1</v>
      </c>
      <c r="AF190" s="67">
        <v>6</v>
      </c>
      <c r="AG190" s="67">
        <v>3</v>
      </c>
      <c r="AH190" s="67">
        <v>8</v>
      </c>
      <c r="AI190" s="67">
        <v>1</v>
      </c>
      <c r="AJ190" s="67">
        <v>5</v>
      </c>
      <c r="AK190" s="67">
        <v>2</v>
      </c>
      <c r="AL190" s="67">
        <v>6</v>
      </c>
      <c r="AM190" s="67">
        <v>4</v>
      </c>
      <c r="AN190" s="67">
        <v>3</v>
      </c>
      <c r="AO190" s="67">
        <v>1</v>
      </c>
      <c r="AP190" s="67">
        <v>0</v>
      </c>
      <c r="AQ190" s="67">
        <v>0</v>
      </c>
      <c r="AR190" s="67">
        <v>1</v>
      </c>
      <c r="AS190" s="67">
        <v>1</v>
      </c>
      <c r="AT190" s="67">
        <v>0</v>
      </c>
      <c r="AU190" s="67">
        <v>0</v>
      </c>
      <c r="AV190" s="67">
        <v>1</v>
      </c>
      <c r="AW190" s="67">
        <v>0</v>
      </c>
      <c r="AX190" s="67">
        <v>1</v>
      </c>
      <c r="AY190" s="67">
        <v>1</v>
      </c>
      <c r="AZ190" s="67">
        <v>0</v>
      </c>
      <c r="BA190" s="67">
        <v>0</v>
      </c>
      <c r="BB190" s="67">
        <v>0</v>
      </c>
      <c r="BC190" s="67">
        <v>0</v>
      </c>
      <c r="BD190" s="67">
        <v>0</v>
      </c>
      <c r="BE190" s="67">
        <v>1</v>
      </c>
      <c r="BF190" s="67">
        <v>1</v>
      </c>
      <c r="BG190" s="67">
        <v>0</v>
      </c>
      <c r="BH190" s="67">
        <v>0</v>
      </c>
      <c r="BI190" s="67">
        <v>-999</v>
      </c>
      <c r="BJ190" s="67">
        <v>-999</v>
      </c>
      <c r="BK190" s="67">
        <v>-999</v>
      </c>
      <c r="BL190" s="67">
        <v>-999</v>
      </c>
      <c r="BM190" s="67">
        <v>-999</v>
      </c>
      <c r="BN190" s="67">
        <v>-999</v>
      </c>
      <c r="BO190" s="67">
        <v>-999</v>
      </c>
      <c r="BP190" s="67">
        <v>-999</v>
      </c>
    </row>
    <row r="191" spans="1:68" s="67" customFormat="1" x14ac:dyDescent="0.25">
      <c r="R191" s="69">
        <v>0</v>
      </c>
      <c r="S191" s="69">
        <v>0</v>
      </c>
      <c r="T191" s="69">
        <v>0</v>
      </c>
    </row>
    <row r="192" spans="1:68" s="67" customFormat="1" x14ac:dyDescent="0.25">
      <c r="A192" s="120">
        <v>28</v>
      </c>
      <c r="B192" s="67">
        <v>-0.88831199999999999</v>
      </c>
      <c r="D192" s="86">
        <v>-1</v>
      </c>
      <c r="E192" s="86">
        <v>0</v>
      </c>
      <c r="F192" s="86">
        <v>0</v>
      </c>
      <c r="G192" s="86"/>
      <c r="H192" s="86"/>
      <c r="I192" s="35" t="s">
        <v>103</v>
      </c>
      <c r="J192" s="35"/>
      <c r="K192" s="35" t="s">
        <v>104</v>
      </c>
      <c r="L192" s="86"/>
      <c r="M192" s="31" t="s">
        <v>102</v>
      </c>
      <c r="N192" s="31" t="s">
        <v>103</v>
      </c>
      <c r="O192" s="31" t="s">
        <v>104</v>
      </c>
      <c r="P192" s="31" t="s">
        <v>105</v>
      </c>
      <c r="R192" s="69">
        <v>0</v>
      </c>
      <c r="S192" s="69">
        <v>0</v>
      </c>
      <c r="T192" s="69">
        <v>0</v>
      </c>
    </row>
    <row r="193" spans="1:68" s="67" customFormat="1" x14ac:dyDescent="0.25">
      <c r="A193" s="120"/>
      <c r="B193" s="67">
        <v>-1.083</v>
      </c>
      <c r="D193" s="30">
        <v>1</v>
      </c>
      <c r="E193" s="30">
        <v>0</v>
      </c>
      <c r="F193" s="30">
        <v>0</v>
      </c>
      <c r="G193" s="86"/>
      <c r="H193" s="86"/>
      <c r="I193" s="62">
        <f>B192*D192</f>
        <v>0.88831199999999999</v>
      </c>
      <c r="J193" s="35"/>
      <c r="K193" s="62">
        <v>0</v>
      </c>
      <c r="L193" s="86"/>
      <c r="M193" s="32"/>
      <c r="N193" s="32">
        <f>I197</f>
        <v>5.9781798999999998</v>
      </c>
      <c r="O193" s="32">
        <f>K197</f>
        <v>0</v>
      </c>
      <c r="P193" s="40">
        <f>B196</f>
        <v>6.1621600000000001</v>
      </c>
      <c r="R193" s="69">
        <v>0</v>
      </c>
      <c r="S193" s="69">
        <v>0</v>
      </c>
      <c r="T193" s="69">
        <v>0</v>
      </c>
    </row>
    <row r="194" spans="1:68" s="67" customFormat="1" x14ac:dyDescent="0.25">
      <c r="A194" s="120"/>
      <c r="B194" s="67">
        <v>-2.4981499999999999</v>
      </c>
      <c r="D194" s="30">
        <v>-1</v>
      </c>
      <c r="E194" s="30">
        <v>0</v>
      </c>
      <c r="F194" s="30">
        <v>0</v>
      </c>
      <c r="G194" s="86"/>
      <c r="H194" s="86"/>
      <c r="I194" s="35">
        <f>B193*D193</f>
        <v>-1.083</v>
      </c>
      <c r="J194" s="35"/>
      <c r="K194" s="62">
        <v>0</v>
      </c>
      <c r="L194" s="86"/>
      <c r="M194" s="86"/>
      <c r="N194" s="86"/>
      <c r="O194" s="86"/>
      <c r="P194" s="86"/>
      <c r="R194" s="69">
        <v>0</v>
      </c>
      <c r="S194" s="69">
        <v>0</v>
      </c>
      <c r="T194" s="69">
        <v>0</v>
      </c>
    </row>
    <row r="195" spans="1:68" s="67" customFormat="1" x14ac:dyDescent="0.25">
      <c r="A195" s="120"/>
      <c r="B195" s="67">
        <v>6.93343E-3</v>
      </c>
      <c r="D195" s="86">
        <v>530</v>
      </c>
      <c r="E195" s="86">
        <v>0</v>
      </c>
      <c r="F195" s="86">
        <v>0</v>
      </c>
      <c r="G195" s="86"/>
      <c r="H195" s="86"/>
      <c r="I195" s="62">
        <f>B194*D194</f>
        <v>2.4981499999999999</v>
      </c>
      <c r="J195" s="35"/>
      <c r="K195" s="62">
        <v>0</v>
      </c>
      <c r="L195" s="86"/>
      <c r="M195" s="33" t="s">
        <v>106</v>
      </c>
      <c r="N195" s="34">
        <f>EXP(N193)</f>
        <v>394.72128174434624</v>
      </c>
      <c r="O195" s="34">
        <v>0</v>
      </c>
      <c r="P195" s="34">
        <f>EXP(P193)</f>
        <v>474.45178468509795</v>
      </c>
      <c r="R195" s="69">
        <v>0</v>
      </c>
      <c r="S195" s="69">
        <v>0</v>
      </c>
      <c r="T195" s="69">
        <v>0</v>
      </c>
    </row>
    <row r="196" spans="1:68" s="67" customFormat="1" x14ac:dyDescent="0.25">
      <c r="A196" s="120"/>
      <c r="B196" s="67">
        <v>6.1621600000000001</v>
      </c>
      <c r="D196" s="86">
        <v>0</v>
      </c>
      <c r="E196" s="86">
        <v>0</v>
      </c>
      <c r="F196" s="86">
        <v>1</v>
      </c>
      <c r="G196" s="86"/>
      <c r="H196" s="86"/>
      <c r="I196" s="35">
        <f>B195*D195</f>
        <v>3.6747179000000001</v>
      </c>
      <c r="J196" s="35"/>
      <c r="K196" s="35">
        <v>0</v>
      </c>
      <c r="L196" s="86"/>
      <c r="M196" s="34"/>
      <c r="N196" s="34">
        <f>EXP(N193)+EXP(P193)</f>
        <v>869.17306642944413</v>
      </c>
      <c r="O196" s="34">
        <f>N196</f>
        <v>869.17306642944413</v>
      </c>
      <c r="P196" s="34">
        <f>O196</f>
        <v>869.17306642944413</v>
      </c>
      <c r="R196" s="69">
        <v>0</v>
      </c>
      <c r="S196" s="69">
        <v>0</v>
      </c>
      <c r="T196" s="69">
        <v>0</v>
      </c>
    </row>
    <row r="197" spans="1:68" s="67" customFormat="1" x14ac:dyDescent="0.25">
      <c r="D197" s="86"/>
      <c r="E197" s="86"/>
      <c r="F197" s="86"/>
      <c r="G197" s="86"/>
      <c r="H197" s="86"/>
      <c r="I197" s="64">
        <f>I193+I194+I195+I196</f>
        <v>5.9781798999999998</v>
      </c>
      <c r="J197" s="36"/>
      <c r="K197" s="64">
        <v>0</v>
      </c>
      <c r="L197" s="86"/>
      <c r="M197" s="34" t="s">
        <v>107</v>
      </c>
      <c r="N197" s="65">
        <f>N195/N196</f>
        <v>0.45413427657837818</v>
      </c>
      <c r="O197" s="65">
        <f>O195/O196</f>
        <v>0</v>
      </c>
      <c r="P197" s="65">
        <f>P195/P196</f>
        <v>0.54586572342162187</v>
      </c>
      <c r="R197" s="69">
        <v>0</v>
      </c>
      <c r="S197" s="69">
        <v>0</v>
      </c>
      <c r="T197" s="69">
        <v>1</v>
      </c>
      <c r="V197" s="67">
        <v>-999</v>
      </c>
      <c r="W197" s="67">
        <v>-999</v>
      </c>
      <c r="X197" s="67">
        <v>-999</v>
      </c>
      <c r="Y197" s="67">
        <v>-999</v>
      </c>
      <c r="Z197" s="67">
        <v>1</v>
      </c>
      <c r="AA197" s="67">
        <v>8</v>
      </c>
      <c r="AB197" s="67">
        <v>1</v>
      </c>
      <c r="AC197" s="67">
        <v>6</v>
      </c>
      <c r="AD197" s="67">
        <v>2</v>
      </c>
      <c r="AE197" s="67">
        <v>5</v>
      </c>
      <c r="AF197" s="67">
        <v>7</v>
      </c>
      <c r="AG197" s="67">
        <v>4</v>
      </c>
      <c r="AH197" s="67">
        <v>3</v>
      </c>
      <c r="AI197" s="67">
        <v>5</v>
      </c>
      <c r="AJ197" s="67">
        <v>6</v>
      </c>
      <c r="AK197" s="67">
        <v>1</v>
      </c>
      <c r="AL197" s="67">
        <v>4</v>
      </c>
      <c r="AM197" s="67">
        <v>2</v>
      </c>
      <c r="AN197" s="67">
        <v>3</v>
      </c>
      <c r="AO197" s="67">
        <v>1</v>
      </c>
      <c r="AP197" s="67">
        <v>0</v>
      </c>
      <c r="AQ197" s="67">
        <v>0</v>
      </c>
      <c r="AR197" s="67">
        <v>1</v>
      </c>
      <c r="AS197" s="67">
        <v>0</v>
      </c>
      <c r="AT197" s="67">
        <v>1</v>
      </c>
      <c r="AU197" s="67">
        <v>1</v>
      </c>
      <c r="AV197" s="67">
        <v>1</v>
      </c>
      <c r="AW197" s="67">
        <v>0</v>
      </c>
      <c r="AX197" s="67">
        <v>0</v>
      </c>
      <c r="AY197" s="67">
        <v>0</v>
      </c>
      <c r="AZ197" s="67">
        <v>1</v>
      </c>
      <c r="BA197" s="67">
        <v>0</v>
      </c>
      <c r="BB197" s="67">
        <v>0</v>
      </c>
      <c r="BC197" s="67">
        <v>0</v>
      </c>
      <c r="BD197" s="67">
        <v>1</v>
      </c>
      <c r="BE197" s="67">
        <v>0</v>
      </c>
      <c r="BF197" s="67">
        <v>1</v>
      </c>
      <c r="BG197" s="67">
        <v>0</v>
      </c>
      <c r="BH197" s="67">
        <v>0</v>
      </c>
      <c r="BI197" s="67">
        <v>0</v>
      </c>
      <c r="BJ197" s="67">
        <v>0</v>
      </c>
      <c r="BK197" s="67">
        <v>1</v>
      </c>
      <c r="BL197" s="67">
        <v>0</v>
      </c>
      <c r="BM197" s="67">
        <v>0</v>
      </c>
      <c r="BN197" s="67">
        <v>0</v>
      </c>
      <c r="BO197" s="67">
        <v>1</v>
      </c>
      <c r="BP197" s="67">
        <v>1</v>
      </c>
    </row>
    <row r="198" spans="1:68" s="67" customFormat="1" x14ac:dyDescent="0.25">
      <c r="R198" s="69">
        <v>0</v>
      </c>
      <c r="S198" s="69">
        <v>0</v>
      </c>
      <c r="T198" s="69">
        <v>0</v>
      </c>
    </row>
    <row r="199" spans="1:68" s="67" customFormat="1" x14ac:dyDescent="0.25">
      <c r="A199" s="120">
        <v>29</v>
      </c>
      <c r="B199" s="67">
        <v>-0.88831300000000002</v>
      </c>
      <c r="D199" s="86">
        <v>-1</v>
      </c>
      <c r="E199" s="86">
        <v>0</v>
      </c>
      <c r="F199" s="86">
        <v>0</v>
      </c>
      <c r="G199" s="86"/>
      <c r="H199" s="86"/>
      <c r="I199" s="35" t="s">
        <v>103</v>
      </c>
      <c r="J199" s="35"/>
      <c r="K199" s="35" t="s">
        <v>104</v>
      </c>
      <c r="L199" s="86"/>
      <c r="M199" s="31" t="s">
        <v>102</v>
      </c>
      <c r="N199" s="31" t="s">
        <v>103</v>
      </c>
      <c r="O199" s="31" t="s">
        <v>104</v>
      </c>
      <c r="P199" s="31" t="s">
        <v>105</v>
      </c>
      <c r="R199" s="69">
        <v>0</v>
      </c>
      <c r="S199" s="69">
        <v>0</v>
      </c>
      <c r="T199" s="69">
        <v>0</v>
      </c>
    </row>
    <row r="200" spans="1:68" s="67" customFormat="1" x14ac:dyDescent="0.25">
      <c r="A200" s="120"/>
      <c r="B200" s="67">
        <v>-1.0829299999999999</v>
      </c>
      <c r="D200" s="30">
        <v>1</v>
      </c>
      <c r="E200" s="30">
        <v>0</v>
      </c>
      <c r="F200" s="30">
        <v>0</v>
      </c>
      <c r="G200" s="86"/>
      <c r="H200" s="86"/>
      <c r="I200" s="62">
        <f>B199*D199</f>
        <v>0.88831300000000002</v>
      </c>
      <c r="J200" s="35"/>
      <c r="K200" s="62">
        <v>0</v>
      </c>
      <c r="L200" s="86"/>
      <c r="M200" s="32"/>
      <c r="N200" s="32">
        <f>I204</f>
        <v>5.9782561999999997</v>
      </c>
      <c r="O200" s="32">
        <f>K204</f>
        <v>0</v>
      </c>
      <c r="P200" s="40">
        <f>B203</f>
        <v>6.1620600000000003</v>
      </c>
      <c r="R200" s="69">
        <v>0</v>
      </c>
      <c r="S200" s="69">
        <v>0</v>
      </c>
      <c r="T200" s="69">
        <v>0</v>
      </c>
    </row>
    <row r="201" spans="1:68" s="67" customFormat="1" x14ac:dyDescent="0.25">
      <c r="A201" s="120"/>
      <c r="B201" s="67">
        <v>-2.4981499999999999</v>
      </c>
      <c r="D201" s="30">
        <v>-1</v>
      </c>
      <c r="E201" s="30">
        <v>0</v>
      </c>
      <c r="F201" s="30">
        <v>0</v>
      </c>
      <c r="G201" s="86"/>
      <c r="H201" s="86"/>
      <c r="I201" s="35">
        <f>B200*D200</f>
        <v>-1.0829299999999999</v>
      </c>
      <c r="J201" s="35"/>
      <c r="K201" s="62">
        <v>0</v>
      </c>
      <c r="L201" s="86"/>
      <c r="M201" s="86"/>
      <c r="N201" s="86"/>
      <c r="O201" s="86"/>
      <c r="P201" s="86"/>
      <c r="R201" s="69">
        <v>0</v>
      </c>
      <c r="S201" s="69">
        <v>0</v>
      </c>
      <c r="T201" s="69">
        <v>0</v>
      </c>
    </row>
    <row r="202" spans="1:68" s="67" customFormat="1" x14ac:dyDescent="0.25">
      <c r="A202" s="120"/>
      <c r="B202" s="67">
        <v>6.9334399999999999E-3</v>
      </c>
      <c r="D202" s="86">
        <v>530</v>
      </c>
      <c r="E202" s="86">
        <v>0</v>
      </c>
      <c r="F202" s="86">
        <v>0</v>
      </c>
      <c r="G202" s="86"/>
      <c r="H202" s="86"/>
      <c r="I202" s="62">
        <f>B201*D201</f>
        <v>2.4981499999999999</v>
      </c>
      <c r="J202" s="35"/>
      <c r="K202" s="62">
        <v>0</v>
      </c>
      <c r="L202" s="86"/>
      <c r="M202" s="33" t="s">
        <v>106</v>
      </c>
      <c r="N202" s="34">
        <f>EXP(N200)</f>
        <v>394.75140012714502</v>
      </c>
      <c r="O202" s="34">
        <v>0</v>
      </c>
      <c r="P202" s="34">
        <f>EXP(P200)</f>
        <v>474.40434187880942</v>
      </c>
      <c r="R202" s="69">
        <v>0</v>
      </c>
      <c r="S202" s="69">
        <v>0</v>
      </c>
      <c r="T202" s="69">
        <v>0</v>
      </c>
    </row>
    <row r="203" spans="1:68" s="67" customFormat="1" x14ac:dyDescent="0.25">
      <c r="A203" s="120"/>
      <c r="B203" s="67">
        <v>6.1620600000000003</v>
      </c>
      <c r="D203" s="86">
        <v>0</v>
      </c>
      <c r="E203" s="86">
        <v>0</v>
      </c>
      <c r="F203" s="86">
        <v>1</v>
      </c>
      <c r="G203" s="86"/>
      <c r="H203" s="86"/>
      <c r="I203" s="35">
        <f>B202*D202</f>
        <v>3.6747231999999999</v>
      </c>
      <c r="J203" s="35"/>
      <c r="K203" s="35">
        <v>0</v>
      </c>
      <c r="L203" s="86"/>
      <c r="M203" s="34"/>
      <c r="N203" s="34">
        <f>EXP(N200)+EXP(P200)</f>
        <v>869.15574200595438</v>
      </c>
      <c r="O203" s="34">
        <f>N203</f>
        <v>869.15574200595438</v>
      </c>
      <c r="P203" s="34">
        <f>O203</f>
        <v>869.15574200595438</v>
      </c>
      <c r="R203" s="69">
        <v>0</v>
      </c>
      <c r="S203" s="69">
        <v>0</v>
      </c>
      <c r="T203" s="69">
        <v>0</v>
      </c>
    </row>
    <row r="204" spans="1:68" s="67" customFormat="1" x14ac:dyDescent="0.25">
      <c r="D204" s="86"/>
      <c r="E204" s="86"/>
      <c r="F204" s="86"/>
      <c r="G204" s="86"/>
      <c r="H204" s="86"/>
      <c r="I204" s="64">
        <f>I200+I201+I202+I203</f>
        <v>5.9782561999999997</v>
      </c>
      <c r="J204" s="36"/>
      <c r="K204" s="64">
        <v>0</v>
      </c>
      <c r="L204" s="86"/>
      <c r="M204" s="34" t="s">
        <v>107</v>
      </c>
      <c r="N204" s="65">
        <f>N202/N203</f>
        <v>0.45417798105559853</v>
      </c>
      <c r="O204" s="65">
        <f>O202/O203</f>
        <v>0</v>
      </c>
      <c r="P204" s="65">
        <f>P202/P203</f>
        <v>0.54582201894440152</v>
      </c>
      <c r="R204" s="69">
        <v>0</v>
      </c>
      <c r="S204" s="69">
        <v>0</v>
      </c>
      <c r="T204" s="69">
        <v>1</v>
      </c>
      <c r="V204" s="67">
        <v>1</v>
      </c>
      <c r="W204" s="67">
        <v>0</v>
      </c>
      <c r="X204" s="67">
        <v>0</v>
      </c>
      <c r="Y204" s="67">
        <v>0</v>
      </c>
      <c r="Z204" s="67">
        <v>1</v>
      </c>
      <c r="AA204" s="67">
        <v>7</v>
      </c>
      <c r="AB204" s="67">
        <v>2</v>
      </c>
      <c r="AC204" s="67">
        <v>6</v>
      </c>
      <c r="AD204" s="67">
        <v>4</v>
      </c>
      <c r="AE204" s="67">
        <v>3</v>
      </c>
      <c r="AF204" s="67">
        <v>8</v>
      </c>
      <c r="AG204" s="67">
        <v>5</v>
      </c>
      <c r="AH204" s="67">
        <v>1</v>
      </c>
      <c r="AI204" s="67">
        <v>1</v>
      </c>
      <c r="AJ204" s="67">
        <v>6</v>
      </c>
      <c r="AK204" s="67">
        <v>2</v>
      </c>
      <c r="AL204" s="67">
        <v>5</v>
      </c>
      <c r="AM204" s="67">
        <v>3</v>
      </c>
      <c r="AN204" s="67">
        <v>4</v>
      </c>
      <c r="AO204" s="67">
        <v>1</v>
      </c>
      <c r="AP204" s="67">
        <v>0</v>
      </c>
      <c r="AQ204" s="67">
        <v>0</v>
      </c>
      <c r="AR204" s="67">
        <v>0</v>
      </c>
      <c r="AS204" s="67">
        <v>0</v>
      </c>
      <c r="AT204" s="67">
        <v>1</v>
      </c>
      <c r="AU204" s="67">
        <v>0</v>
      </c>
      <c r="AV204" s="67">
        <v>0</v>
      </c>
      <c r="AW204" s="67">
        <v>1</v>
      </c>
      <c r="AX204" s="67">
        <v>1</v>
      </c>
      <c r="AY204" s="67">
        <v>0</v>
      </c>
      <c r="AZ204" s="67">
        <v>0</v>
      </c>
      <c r="BA204" s="67">
        <v>1</v>
      </c>
      <c r="BB204" s="67">
        <v>0</v>
      </c>
      <c r="BC204" s="67">
        <v>0</v>
      </c>
      <c r="BD204" s="67">
        <v>1</v>
      </c>
      <c r="BE204" s="67">
        <v>0</v>
      </c>
      <c r="BF204" s="67">
        <v>1</v>
      </c>
      <c r="BG204" s="67">
        <v>0</v>
      </c>
      <c r="BH204" s="67">
        <v>0</v>
      </c>
      <c r="BI204" s="67">
        <v>-999</v>
      </c>
      <c r="BJ204" s="67">
        <v>-999</v>
      </c>
      <c r="BK204" s="67">
        <v>-999</v>
      </c>
      <c r="BL204" s="67">
        <v>-999</v>
      </c>
      <c r="BM204" s="67">
        <v>-999</v>
      </c>
      <c r="BN204" s="67">
        <v>-999</v>
      </c>
      <c r="BO204" s="67">
        <v>-999</v>
      </c>
      <c r="BP204" s="67">
        <v>-999</v>
      </c>
    </row>
    <row r="205" spans="1:68" s="67" customFormat="1" x14ac:dyDescent="0.25">
      <c r="R205" s="69">
        <v>0</v>
      </c>
      <c r="S205" s="69">
        <v>0</v>
      </c>
      <c r="T205" s="69">
        <v>0</v>
      </c>
    </row>
    <row r="206" spans="1:68" s="67" customFormat="1" x14ac:dyDescent="0.25">
      <c r="A206" s="120">
        <v>30</v>
      </c>
      <c r="B206" s="67">
        <v>-0.91426300000000005</v>
      </c>
      <c r="D206" s="86">
        <v>-1</v>
      </c>
      <c r="E206" s="86">
        <v>0</v>
      </c>
      <c r="F206" s="86">
        <v>0</v>
      </c>
      <c r="G206" s="86"/>
      <c r="H206" s="86"/>
      <c r="I206" s="35" t="s">
        <v>103</v>
      </c>
      <c r="J206" s="35"/>
      <c r="K206" s="35" t="s">
        <v>104</v>
      </c>
      <c r="L206" s="86"/>
      <c r="M206" s="31" t="s">
        <v>102</v>
      </c>
      <c r="N206" s="31" t="s">
        <v>103</v>
      </c>
      <c r="O206" s="31" t="s">
        <v>104</v>
      </c>
      <c r="P206" s="31" t="s">
        <v>105</v>
      </c>
      <c r="R206" s="69">
        <v>0</v>
      </c>
      <c r="S206" s="69">
        <v>0</v>
      </c>
      <c r="T206" s="69">
        <v>0</v>
      </c>
    </row>
    <row r="207" spans="1:68" s="67" customFormat="1" x14ac:dyDescent="0.25">
      <c r="A207" s="120"/>
      <c r="B207" s="67">
        <v>-0.61741100000000004</v>
      </c>
      <c r="D207" s="30">
        <v>1</v>
      </c>
      <c r="E207" s="30">
        <v>0</v>
      </c>
      <c r="F207" s="30">
        <v>0</v>
      </c>
      <c r="G207" s="86"/>
      <c r="H207" s="86"/>
      <c r="I207" s="62">
        <f>B206*D206</f>
        <v>0.91426300000000005</v>
      </c>
      <c r="J207" s="35"/>
      <c r="K207" s="62">
        <v>0</v>
      </c>
      <c r="L207" s="86"/>
      <c r="M207" s="32"/>
      <c r="N207" s="32">
        <f>I211</f>
        <v>1.6213672000000003</v>
      </c>
      <c r="O207" s="32">
        <f>K211</f>
        <v>0</v>
      </c>
      <c r="P207" s="40">
        <f>B210</f>
        <v>2.1964299999999999</v>
      </c>
      <c r="R207" s="69">
        <v>0</v>
      </c>
      <c r="S207" s="69">
        <v>0</v>
      </c>
      <c r="T207" s="69">
        <v>0</v>
      </c>
    </row>
    <row r="208" spans="1:68" s="67" customFormat="1" x14ac:dyDescent="0.25">
      <c r="A208" s="120"/>
      <c r="B208" s="67">
        <v>0.83674000000000004</v>
      </c>
      <c r="D208" s="30">
        <v>-1</v>
      </c>
      <c r="E208" s="30">
        <v>0</v>
      </c>
      <c r="F208" s="30">
        <v>0</v>
      </c>
      <c r="G208" s="86"/>
      <c r="H208" s="86"/>
      <c r="I208" s="35">
        <f>B207*D207</f>
        <v>-0.61741100000000004</v>
      </c>
      <c r="J208" s="35"/>
      <c r="K208" s="62">
        <v>0</v>
      </c>
      <c r="L208" s="86"/>
      <c r="M208" s="86"/>
      <c r="N208" s="86"/>
      <c r="O208" s="86"/>
      <c r="P208" s="86"/>
      <c r="R208" s="69">
        <v>0</v>
      </c>
      <c r="S208" s="69">
        <v>0</v>
      </c>
      <c r="T208" s="69">
        <v>0</v>
      </c>
    </row>
    <row r="209" spans="1:68" s="67" customFormat="1" x14ac:dyDescent="0.25">
      <c r="A209" s="120"/>
      <c r="B209" s="67">
        <v>4.0778400000000001E-3</v>
      </c>
      <c r="D209" s="86">
        <v>530</v>
      </c>
      <c r="E209" s="86">
        <v>0</v>
      </c>
      <c r="F209" s="86">
        <v>0</v>
      </c>
      <c r="G209" s="86"/>
      <c r="H209" s="86"/>
      <c r="I209" s="62">
        <f>B208*D208</f>
        <v>-0.83674000000000004</v>
      </c>
      <c r="J209" s="35"/>
      <c r="K209" s="62">
        <v>0</v>
      </c>
      <c r="L209" s="86"/>
      <c r="M209" s="33" t="s">
        <v>106</v>
      </c>
      <c r="N209" s="34">
        <f>EXP(N207)</f>
        <v>5.0600036265064681</v>
      </c>
      <c r="O209" s="34">
        <v>0</v>
      </c>
      <c r="P209" s="34">
        <f>EXP(P207)</f>
        <v>8.9928516443108304</v>
      </c>
      <c r="R209" s="69">
        <v>0</v>
      </c>
      <c r="S209" s="69">
        <v>0</v>
      </c>
      <c r="T209" s="69">
        <v>0</v>
      </c>
    </row>
    <row r="210" spans="1:68" s="67" customFormat="1" x14ac:dyDescent="0.25">
      <c r="A210" s="120"/>
      <c r="B210" s="67">
        <v>2.1964299999999999</v>
      </c>
      <c r="D210" s="86">
        <v>0</v>
      </c>
      <c r="E210" s="86">
        <v>0</v>
      </c>
      <c r="F210" s="86">
        <v>1</v>
      </c>
      <c r="G210" s="86"/>
      <c r="H210" s="86"/>
      <c r="I210" s="35">
        <f>B209*D209</f>
        <v>2.1612552000000003</v>
      </c>
      <c r="J210" s="35"/>
      <c r="K210" s="35">
        <v>0</v>
      </c>
      <c r="L210" s="86"/>
      <c r="M210" s="34"/>
      <c r="N210" s="34">
        <f>EXP(N207)+EXP(P207)</f>
        <v>14.052855270817298</v>
      </c>
      <c r="O210" s="34">
        <f>N210</f>
        <v>14.052855270817298</v>
      </c>
      <c r="P210" s="34">
        <f>O210</f>
        <v>14.052855270817298</v>
      </c>
      <c r="R210" s="69">
        <v>0</v>
      </c>
      <c r="S210" s="69">
        <v>0</v>
      </c>
      <c r="T210" s="69">
        <v>0</v>
      </c>
    </row>
    <row r="211" spans="1:68" s="67" customFormat="1" x14ac:dyDescent="0.25">
      <c r="D211" s="86"/>
      <c r="E211" s="86"/>
      <c r="F211" s="86"/>
      <c r="G211" s="86"/>
      <c r="H211" s="86"/>
      <c r="I211" s="64">
        <f>I207+I208+I209+I210</f>
        <v>1.6213672000000003</v>
      </c>
      <c r="J211" s="36"/>
      <c r="K211" s="64">
        <v>0</v>
      </c>
      <c r="L211" s="86"/>
      <c r="M211" s="34" t="s">
        <v>107</v>
      </c>
      <c r="N211" s="65">
        <f>N209/N210</f>
        <v>0.36006943279450598</v>
      </c>
      <c r="O211" s="65">
        <f>O209/O210</f>
        <v>0</v>
      </c>
      <c r="P211" s="65">
        <f>P209/P210</f>
        <v>0.63993056720549402</v>
      </c>
      <c r="R211" s="69">
        <v>0</v>
      </c>
      <c r="S211" s="69">
        <v>1</v>
      </c>
      <c r="T211" s="69">
        <v>1</v>
      </c>
      <c r="V211" s="67">
        <v>0</v>
      </c>
      <c r="W211" s="67">
        <v>0</v>
      </c>
      <c r="X211" s="67">
        <v>0</v>
      </c>
      <c r="Y211" s="67">
        <v>0</v>
      </c>
      <c r="Z211" s="67">
        <v>1</v>
      </c>
      <c r="AA211" s="67">
        <v>5</v>
      </c>
      <c r="AB211" s="67">
        <v>2</v>
      </c>
      <c r="AC211" s="67">
        <v>8</v>
      </c>
      <c r="AD211" s="67">
        <v>1</v>
      </c>
      <c r="AE211" s="67">
        <v>6</v>
      </c>
      <c r="AF211" s="67">
        <v>7</v>
      </c>
      <c r="AG211" s="67">
        <v>3</v>
      </c>
      <c r="AH211" s="67">
        <v>4</v>
      </c>
      <c r="AI211" s="67">
        <v>3</v>
      </c>
      <c r="AJ211" s="67">
        <v>4</v>
      </c>
      <c r="AK211" s="67">
        <v>2</v>
      </c>
      <c r="AL211" s="67">
        <v>5</v>
      </c>
      <c r="AM211" s="67">
        <v>1</v>
      </c>
      <c r="AN211" s="67">
        <v>6</v>
      </c>
      <c r="AO211" s="67">
        <v>0</v>
      </c>
      <c r="AP211" s="67">
        <v>0</v>
      </c>
      <c r="AQ211" s="67">
        <v>1</v>
      </c>
      <c r="AR211" s="67">
        <v>1</v>
      </c>
      <c r="AS211" s="67">
        <v>1</v>
      </c>
      <c r="AT211" s="67">
        <v>0</v>
      </c>
      <c r="AU211" s="67">
        <v>0</v>
      </c>
      <c r="AV211" s="67">
        <v>0</v>
      </c>
      <c r="AW211" s="67">
        <v>1</v>
      </c>
      <c r="AX211" s="67">
        <v>1</v>
      </c>
      <c r="AY211" s="67">
        <v>1</v>
      </c>
      <c r="AZ211" s="67">
        <v>0</v>
      </c>
      <c r="BA211" s="67">
        <v>0</v>
      </c>
      <c r="BB211" s="67">
        <v>0</v>
      </c>
      <c r="BC211" s="67">
        <v>0</v>
      </c>
      <c r="BD211" s="67">
        <v>0</v>
      </c>
      <c r="BE211" s="67">
        <v>1</v>
      </c>
      <c r="BF211" s="67">
        <v>0</v>
      </c>
      <c r="BG211" s="67">
        <v>1</v>
      </c>
      <c r="BH211" s="67">
        <v>0</v>
      </c>
      <c r="BI211" s="67">
        <v>-999</v>
      </c>
      <c r="BJ211" s="67">
        <v>-999</v>
      </c>
      <c r="BK211" s="67">
        <v>-999</v>
      </c>
      <c r="BL211" s="67">
        <v>-999</v>
      </c>
      <c r="BM211" s="67">
        <v>-999</v>
      </c>
      <c r="BN211" s="67">
        <v>-999</v>
      </c>
      <c r="BO211" s="67">
        <v>-999</v>
      </c>
      <c r="BP211" s="67">
        <v>-999</v>
      </c>
    </row>
    <row r="212" spans="1:68" s="67" customFormat="1" x14ac:dyDescent="0.25">
      <c r="R212" s="69">
        <v>0</v>
      </c>
      <c r="S212" s="69">
        <v>0</v>
      </c>
      <c r="T212" s="69">
        <v>0</v>
      </c>
    </row>
    <row r="213" spans="1:68" s="67" customFormat="1" x14ac:dyDescent="0.25">
      <c r="A213" s="120">
        <v>31</v>
      </c>
      <c r="B213" s="67">
        <v>-0.89684200000000003</v>
      </c>
      <c r="D213" s="86">
        <v>-1</v>
      </c>
      <c r="E213" s="86">
        <v>0</v>
      </c>
      <c r="F213" s="86">
        <v>0</v>
      </c>
      <c r="G213" s="86"/>
      <c r="H213" s="86"/>
      <c r="I213" s="35" t="s">
        <v>103</v>
      </c>
      <c r="J213" s="35"/>
      <c r="K213" s="35" t="s">
        <v>104</v>
      </c>
      <c r="L213" s="86"/>
      <c r="M213" s="31" t="s">
        <v>102</v>
      </c>
      <c r="N213" s="31" t="s">
        <v>103</v>
      </c>
      <c r="O213" s="31" t="s">
        <v>104</v>
      </c>
      <c r="P213" s="31" t="s">
        <v>105</v>
      </c>
      <c r="R213" s="69">
        <v>0</v>
      </c>
      <c r="S213" s="69">
        <v>0</v>
      </c>
      <c r="T213" s="69">
        <v>0</v>
      </c>
    </row>
    <row r="214" spans="1:68" s="67" customFormat="1" x14ac:dyDescent="0.25">
      <c r="A214" s="120"/>
      <c r="B214" s="67">
        <v>-7.2397900000000003E-3</v>
      </c>
      <c r="D214" s="30">
        <v>1</v>
      </c>
      <c r="E214" s="30">
        <v>0</v>
      </c>
      <c r="F214" s="30">
        <v>0</v>
      </c>
      <c r="G214" s="86"/>
      <c r="H214" s="86"/>
      <c r="I214" s="62">
        <f>B213*D213</f>
        <v>0.89684200000000003</v>
      </c>
      <c r="J214" s="35"/>
      <c r="K214" s="62">
        <v>0</v>
      </c>
      <c r="L214" s="86"/>
      <c r="M214" s="32"/>
      <c r="N214" s="32">
        <f>I218</f>
        <v>8.91114651</v>
      </c>
      <c r="O214" s="32">
        <f>K218</f>
        <v>0</v>
      </c>
      <c r="P214" s="40">
        <f>B217</f>
        <v>4.2095900000000004</v>
      </c>
      <c r="R214" s="69">
        <v>0</v>
      </c>
      <c r="S214" s="69">
        <v>0</v>
      </c>
      <c r="T214" s="69">
        <v>0</v>
      </c>
    </row>
    <row r="215" spans="1:68" s="67" customFormat="1" x14ac:dyDescent="0.25">
      <c r="A215" s="120"/>
      <c r="B215" s="67">
        <v>-3.8645900000000002</v>
      </c>
      <c r="D215" s="30">
        <v>-1</v>
      </c>
      <c r="E215" s="30">
        <v>0</v>
      </c>
      <c r="F215" s="30">
        <v>0</v>
      </c>
      <c r="G215" s="86"/>
      <c r="H215" s="86"/>
      <c r="I215" s="35">
        <f>B214*D214</f>
        <v>-7.2397900000000003E-3</v>
      </c>
      <c r="J215" s="35"/>
      <c r="K215" s="62">
        <v>0</v>
      </c>
      <c r="L215" s="86"/>
      <c r="M215" s="86"/>
      <c r="N215" s="86"/>
      <c r="O215" s="86"/>
      <c r="P215" s="86"/>
      <c r="R215" s="69">
        <v>0</v>
      </c>
      <c r="S215" s="69">
        <v>0</v>
      </c>
      <c r="T215" s="69">
        <v>0</v>
      </c>
    </row>
    <row r="216" spans="1:68" s="67" customFormat="1" x14ac:dyDescent="0.25">
      <c r="A216" s="120"/>
      <c r="B216" s="67">
        <v>7.8433099999999992E-3</v>
      </c>
      <c r="D216" s="86">
        <v>530</v>
      </c>
      <c r="E216" s="86">
        <v>0</v>
      </c>
      <c r="F216" s="86">
        <v>0</v>
      </c>
      <c r="G216" s="86"/>
      <c r="H216" s="86"/>
      <c r="I216" s="62">
        <f>B215*D215</f>
        <v>3.8645900000000002</v>
      </c>
      <c r="J216" s="35"/>
      <c r="K216" s="62">
        <v>0</v>
      </c>
      <c r="L216" s="86"/>
      <c r="M216" s="33" t="s">
        <v>106</v>
      </c>
      <c r="N216" s="34">
        <f>EXP(N214)</f>
        <v>7414.1566319635567</v>
      </c>
      <c r="O216" s="34">
        <v>0</v>
      </c>
      <c r="P216" s="34">
        <f>EXP(P214)</f>
        <v>67.328929289337992</v>
      </c>
      <c r="R216" s="69">
        <v>0</v>
      </c>
      <c r="S216" s="69">
        <v>0</v>
      </c>
      <c r="T216" s="69">
        <v>0</v>
      </c>
    </row>
    <row r="217" spans="1:68" s="67" customFormat="1" x14ac:dyDescent="0.25">
      <c r="A217" s="120"/>
      <c r="B217" s="67">
        <v>4.2095900000000004</v>
      </c>
      <c r="D217" s="86">
        <v>0</v>
      </c>
      <c r="E217" s="86">
        <v>0</v>
      </c>
      <c r="F217" s="86">
        <v>1</v>
      </c>
      <c r="G217" s="86"/>
      <c r="H217" s="86"/>
      <c r="I217" s="35">
        <f>B216*D216</f>
        <v>4.1569542999999998</v>
      </c>
      <c r="J217" s="35"/>
      <c r="K217" s="35">
        <v>0</v>
      </c>
      <c r="L217" s="86"/>
      <c r="M217" s="34"/>
      <c r="N217" s="34">
        <f>EXP(N214)+EXP(P214)</f>
        <v>7481.4855612528945</v>
      </c>
      <c r="O217" s="34">
        <f>N217</f>
        <v>7481.4855612528945</v>
      </c>
      <c r="P217" s="34">
        <f>O217</f>
        <v>7481.4855612528945</v>
      </c>
      <c r="R217" s="69">
        <v>0</v>
      </c>
      <c r="S217" s="69">
        <v>0</v>
      </c>
      <c r="T217" s="69">
        <v>0</v>
      </c>
    </row>
    <row r="218" spans="1:68" s="67" customFormat="1" x14ac:dyDescent="0.25">
      <c r="D218" s="86"/>
      <c r="E218" s="86"/>
      <c r="F218" s="86"/>
      <c r="G218" s="86"/>
      <c r="H218" s="86"/>
      <c r="I218" s="64">
        <f>I214+I215+I216+I217</f>
        <v>8.91114651</v>
      </c>
      <c r="J218" s="36"/>
      <c r="K218" s="64">
        <v>0</v>
      </c>
      <c r="L218" s="86"/>
      <c r="M218" s="34" t="s">
        <v>107</v>
      </c>
      <c r="N218" s="65">
        <f>N216/N217</f>
        <v>0.99100059356686609</v>
      </c>
      <c r="O218" s="65">
        <f>O216/O217</f>
        <v>0</v>
      </c>
      <c r="P218" s="65">
        <f>P216/P217</f>
        <v>8.9994064331339416E-3</v>
      </c>
      <c r="R218" s="69">
        <v>1</v>
      </c>
      <c r="S218" s="69">
        <v>0</v>
      </c>
      <c r="T218" s="69">
        <v>0</v>
      </c>
      <c r="V218" s="67">
        <v>0</v>
      </c>
      <c r="W218" s="67">
        <v>0</v>
      </c>
      <c r="X218" s="67">
        <v>0</v>
      </c>
      <c r="Y218" s="67">
        <v>0</v>
      </c>
      <c r="Z218" s="67">
        <v>1</v>
      </c>
      <c r="AA218" s="67">
        <v>8</v>
      </c>
      <c r="AB218" s="67">
        <v>1</v>
      </c>
      <c r="AC218" s="67">
        <v>6</v>
      </c>
      <c r="AD218" s="67">
        <v>2</v>
      </c>
      <c r="AE218" s="67">
        <v>4</v>
      </c>
      <c r="AF218" s="67">
        <v>5</v>
      </c>
      <c r="AG218" s="67">
        <v>7</v>
      </c>
      <c r="AH218" s="67">
        <v>3</v>
      </c>
      <c r="AI218" s="67">
        <v>1</v>
      </c>
      <c r="AJ218" s="67">
        <v>2</v>
      </c>
      <c r="AK218" s="67">
        <v>4</v>
      </c>
      <c r="AL218" s="67">
        <v>3</v>
      </c>
      <c r="AM218" s="67">
        <v>5</v>
      </c>
      <c r="AN218" s="67">
        <v>6</v>
      </c>
      <c r="AO218" s="67">
        <v>1</v>
      </c>
      <c r="AP218" s="67">
        <v>0</v>
      </c>
      <c r="AQ218" s="67">
        <v>0</v>
      </c>
      <c r="AR218" s="67">
        <v>1</v>
      </c>
      <c r="AS218" s="67">
        <v>1</v>
      </c>
      <c r="AT218" s="67">
        <v>0</v>
      </c>
      <c r="AU218" s="67">
        <v>0</v>
      </c>
      <c r="AV218" s="67">
        <v>1</v>
      </c>
      <c r="AW218" s="67">
        <v>0</v>
      </c>
      <c r="AX218" s="67">
        <v>1</v>
      </c>
      <c r="AY218" s="67">
        <v>0</v>
      </c>
      <c r="AZ218" s="67">
        <v>0</v>
      </c>
      <c r="BA218" s="67">
        <v>0</v>
      </c>
      <c r="BB218" s="67">
        <v>1</v>
      </c>
      <c r="BC218" s="67">
        <v>0</v>
      </c>
      <c r="BD218" s="67">
        <v>0</v>
      </c>
      <c r="BE218" s="67">
        <v>1</v>
      </c>
      <c r="BF218" s="67">
        <v>1</v>
      </c>
      <c r="BG218" s="67">
        <v>0</v>
      </c>
      <c r="BH218" s="67">
        <v>0</v>
      </c>
      <c r="BI218" s="67">
        <v>-999</v>
      </c>
      <c r="BJ218" s="67">
        <v>-999</v>
      </c>
      <c r="BK218" s="67">
        <v>-999</v>
      </c>
      <c r="BL218" s="67">
        <v>-999</v>
      </c>
      <c r="BM218" s="67">
        <v>-999</v>
      </c>
      <c r="BN218" s="67">
        <v>-999</v>
      </c>
      <c r="BO218" s="67">
        <v>-999</v>
      </c>
      <c r="BP218" s="67">
        <v>-999</v>
      </c>
    </row>
    <row r="219" spans="1:68" s="67" customFormat="1" x14ac:dyDescent="0.25">
      <c r="R219" s="69">
        <v>0</v>
      </c>
      <c r="S219" s="69">
        <v>0</v>
      </c>
      <c r="T219" s="69">
        <v>0</v>
      </c>
    </row>
    <row r="220" spans="1:68" s="67" customFormat="1" x14ac:dyDescent="0.25">
      <c r="A220" s="120">
        <v>32</v>
      </c>
      <c r="B220" s="67">
        <v>-0.91947699999999999</v>
      </c>
      <c r="D220" s="86">
        <v>-1</v>
      </c>
      <c r="E220" s="86">
        <v>0</v>
      </c>
      <c r="F220" s="86">
        <v>0</v>
      </c>
      <c r="G220" s="86"/>
      <c r="H220" s="86"/>
      <c r="I220" s="35" t="s">
        <v>103</v>
      </c>
      <c r="J220" s="35"/>
      <c r="K220" s="35" t="s">
        <v>104</v>
      </c>
      <c r="L220" s="86"/>
      <c r="M220" s="31" t="s">
        <v>102</v>
      </c>
      <c r="N220" s="31" t="s">
        <v>103</v>
      </c>
      <c r="O220" s="31" t="s">
        <v>104</v>
      </c>
      <c r="P220" s="31" t="s">
        <v>105</v>
      </c>
      <c r="R220" s="69">
        <v>0</v>
      </c>
      <c r="S220" s="69">
        <v>0</v>
      </c>
      <c r="T220" s="69">
        <v>0</v>
      </c>
    </row>
    <row r="221" spans="1:68" s="67" customFormat="1" x14ac:dyDescent="0.25">
      <c r="A221" s="120"/>
      <c r="B221" s="67">
        <v>-0.14598</v>
      </c>
      <c r="D221" s="30">
        <v>1</v>
      </c>
      <c r="E221" s="30">
        <v>0</v>
      </c>
      <c r="F221" s="30">
        <v>0</v>
      </c>
      <c r="G221" s="86"/>
      <c r="H221" s="86"/>
      <c r="I221" s="62">
        <f>B220*D220</f>
        <v>0.91947699999999999</v>
      </c>
      <c r="J221" s="35"/>
      <c r="K221" s="62">
        <v>0</v>
      </c>
      <c r="L221" s="86"/>
      <c r="M221" s="32"/>
      <c r="N221" s="32">
        <f>I225</f>
        <v>5.1696711999999998</v>
      </c>
      <c r="O221" s="32">
        <f>K225</f>
        <v>0</v>
      </c>
      <c r="P221" s="40">
        <f>B224</f>
        <v>2.6006</v>
      </c>
      <c r="R221" s="69">
        <v>0</v>
      </c>
      <c r="S221" s="69">
        <v>0</v>
      </c>
      <c r="T221" s="69">
        <v>0</v>
      </c>
    </row>
    <row r="222" spans="1:68" s="67" customFormat="1" x14ac:dyDescent="0.25">
      <c r="A222" s="120"/>
      <c r="B222" s="67">
        <v>-6.9227700000000003E-2</v>
      </c>
      <c r="D222" s="30">
        <v>-1</v>
      </c>
      <c r="E222" s="30">
        <v>0</v>
      </c>
      <c r="F222" s="30">
        <v>0</v>
      </c>
      <c r="G222" s="86"/>
      <c r="H222" s="86"/>
      <c r="I222" s="35">
        <f>B221*D221</f>
        <v>-0.14598</v>
      </c>
      <c r="J222" s="35"/>
      <c r="K222" s="62">
        <v>0</v>
      </c>
      <c r="L222" s="86"/>
      <c r="M222" s="86"/>
      <c r="N222" s="86"/>
      <c r="O222" s="86"/>
      <c r="P222" s="86"/>
      <c r="R222" s="69">
        <v>0</v>
      </c>
      <c r="S222" s="69">
        <v>0</v>
      </c>
      <c r="T222" s="69">
        <v>0</v>
      </c>
    </row>
    <row r="223" spans="1:68" s="67" customFormat="1" x14ac:dyDescent="0.25">
      <c r="A223" s="120"/>
      <c r="B223" s="67">
        <v>8.1640500000000008E-3</v>
      </c>
      <c r="D223" s="86">
        <v>530</v>
      </c>
      <c r="E223" s="86">
        <v>0</v>
      </c>
      <c r="F223" s="86">
        <v>0</v>
      </c>
      <c r="G223" s="86"/>
      <c r="H223" s="86"/>
      <c r="I223" s="62">
        <f>B222*D222</f>
        <v>6.9227700000000003E-2</v>
      </c>
      <c r="J223" s="35"/>
      <c r="K223" s="62">
        <v>0</v>
      </c>
      <c r="L223" s="86"/>
      <c r="M223" s="33" t="s">
        <v>106</v>
      </c>
      <c r="N223" s="34">
        <f>EXP(N221)</f>
        <v>175.85700619348569</v>
      </c>
      <c r="O223" s="34">
        <v>0</v>
      </c>
      <c r="P223" s="34">
        <f>EXP(P221)</f>
        <v>13.471818701780306</v>
      </c>
      <c r="R223" s="69">
        <v>0</v>
      </c>
      <c r="S223" s="69">
        <v>0</v>
      </c>
      <c r="T223" s="69">
        <v>0</v>
      </c>
    </row>
    <row r="224" spans="1:68" s="67" customFormat="1" x14ac:dyDescent="0.25">
      <c r="A224" s="120"/>
      <c r="B224" s="67">
        <v>2.6006</v>
      </c>
      <c r="D224" s="86">
        <v>0</v>
      </c>
      <c r="E224" s="86">
        <v>0</v>
      </c>
      <c r="F224" s="86">
        <v>1</v>
      </c>
      <c r="G224" s="86"/>
      <c r="H224" s="86"/>
      <c r="I224" s="35">
        <f>B223*D223</f>
        <v>4.3269465</v>
      </c>
      <c r="J224" s="35"/>
      <c r="K224" s="35">
        <v>0</v>
      </c>
      <c r="L224" s="86"/>
      <c r="M224" s="34"/>
      <c r="N224" s="34">
        <f>EXP(N221)+EXP(P221)</f>
        <v>189.328824895266</v>
      </c>
      <c r="O224" s="34">
        <f>N224</f>
        <v>189.328824895266</v>
      </c>
      <c r="P224" s="34">
        <f>O224</f>
        <v>189.328824895266</v>
      </c>
      <c r="R224" s="69">
        <v>0</v>
      </c>
      <c r="S224" s="69">
        <v>0</v>
      </c>
      <c r="T224" s="69">
        <v>0</v>
      </c>
    </row>
    <row r="225" spans="1:68" s="67" customFormat="1" x14ac:dyDescent="0.25">
      <c r="D225" s="86"/>
      <c r="E225" s="86"/>
      <c r="F225" s="86"/>
      <c r="G225" s="86"/>
      <c r="H225" s="86"/>
      <c r="I225" s="64">
        <f>I221+I222+I223+I224</f>
        <v>5.1696711999999998</v>
      </c>
      <c r="J225" s="36"/>
      <c r="K225" s="64">
        <v>0</v>
      </c>
      <c r="L225" s="86"/>
      <c r="M225" s="34" t="s">
        <v>107</v>
      </c>
      <c r="N225" s="65">
        <f>N223/N224</f>
        <v>0.9288443336125245</v>
      </c>
      <c r="O225" s="65">
        <f>O223/O224</f>
        <v>0</v>
      </c>
      <c r="P225" s="65">
        <f>P223/P224</f>
        <v>7.1155666387475461E-2</v>
      </c>
      <c r="R225" s="69">
        <v>1</v>
      </c>
      <c r="S225" s="69">
        <v>1</v>
      </c>
      <c r="T225" s="69">
        <v>0</v>
      </c>
      <c r="V225" s="67">
        <v>-999</v>
      </c>
      <c r="W225" s="67">
        <v>-999</v>
      </c>
      <c r="X225" s="67">
        <v>-999</v>
      </c>
      <c r="Y225" s="67">
        <v>-999</v>
      </c>
      <c r="Z225" s="67">
        <v>1</v>
      </c>
      <c r="AA225" s="67">
        <v>8</v>
      </c>
      <c r="AB225" s="67">
        <v>1</v>
      </c>
      <c r="AC225" s="67">
        <v>7</v>
      </c>
      <c r="AD225" s="67">
        <v>5</v>
      </c>
      <c r="AE225" s="67">
        <v>2</v>
      </c>
      <c r="AF225" s="67">
        <v>6</v>
      </c>
      <c r="AG225" s="67">
        <v>3</v>
      </c>
      <c r="AH225" s="67">
        <v>4</v>
      </c>
      <c r="AI225" s="67">
        <v>1</v>
      </c>
      <c r="AJ225" s="67">
        <v>3</v>
      </c>
      <c r="AK225" s="67">
        <v>2</v>
      </c>
      <c r="AL225" s="67">
        <v>6</v>
      </c>
      <c r="AM225" s="67">
        <v>4</v>
      </c>
      <c r="AN225" s="67">
        <v>5</v>
      </c>
      <c r="AO225" s="67">
        <v>1</v>
      </c>
      <c r="AP225" s="67">
        <v>0</v>
      </c>
      <c r="AQ225" s="67">
        <v>0</v>
      </c>
      <c r="AR225" s="67">
        <v>0</v>
      </c>
      <c r="AS225" s="67">
        <v>1</v>
      </c>
      <c r="AT225" s="67">
        <v>0</v>
      </c>
      <c r="AU225" s="67">
        <v>1</v>
      </c>
      <c r="AV225" s="67">
        <v>1</v>
      </c>
      <c r="AW225" s="67">
        <v>0</v>
      </c>
      <c r="AX225" s="67">
        <v>0</v>
      </c>
      <c r="AY225" s="67">
        <v>0</v>
      </c>
      <c r="AZ225" s="67">
        <v>0</v>
      </c>
      <c r="BA225" s="67">
        <v>0</v>
      </c>
      <c r="BB225" s="67">
        <v>1</v>
      </c>
      <c r="BC225" s="67">
        <v>0</v>
      </c>
      <c r="BD225" s="67">
        <v>1</v>
      </c>
      <c r="BE225" s="67">
        <v>0</v>
      </c>
      <c r="BF225" s="67">
        <v>0</v>
      </c>
      <c r="BG225" s="67">
        <v>1</v>
      </c>
      <c r="BH225" s="67">
        <v>0</v>
      </c>
      <c r="BI225" s="67">
        <v>0</v>
      </c>
      <c r="BJ225" s="67">
        <v>0</v>
      </c>
      <c r="BK225" s="67">
        <v>0</v>
      </c>
      <c r="BL225" s="67">
        <v>0</v>
      </c>
      <c r="BM225" s="67">
        <v>1</v>
      </c>
      <c r="BN225" s="67">
        <v>0</v>
      </c>
      <c r="BO225" s="67">
        <v>0</v>
      </c>
      <c r="BP225" s="67">
        <v>0</v>
      </c>
    </row>
    <row r="226" spans="1:68" s="67" customFormat="1" x14ac:dyDescent="0.25">
      <c r="R226" s="69">
        <v>0</v>
      </c>
      <c r="S226" s="69">
        <v>0</v>
      </c>
      <c r="T226" s="69">
        <v>0</v>
      </c>
    </row>
    <row r="227" spans="1:68" s="67" customFormat="1" x14ac:dyDescent="0.25">
      <c r="A227" s="120">
        <v>33</v>
      </c>
      <c r="B227" s="67">
        <v>-0.92279500000000003</v>
      </c>
      <c r="D227" s="86">
        <v>-1</v>
      </c>
      <c r="E227" s="86">
        <v>0</v>
      </c>
      <c r="F227" s="86">
        <v>0</v>
      </c>
      <c r="G227" s="86"/>
      <c r="H227" s="86"/>
      <c r="I227" s="35" t="s">
        <v>103</v>
      </c>
      <c r="J227" s="35"/>
      <c r="K227" s="35" t="s">
        <v>104</v>
      </c>
      <c r="L227" s="86"/>
      <c r="M227" s="31" t="s">
        <v>102</v>
      </c>
      <c r="N227" s="31" t="s">
        <v>103</v>
      </c>
      <c r="O227" s="31" t="s">
        <v>104</v>
      </c>
      <c r="P227" s="31" t="s">
        <v>105</v>
      </c>
      <c r="R227" s="69">
        <v>0</v>
      </c>
      <c r="S227" s="69">
        <v>0</v>
      </c>
      <c r="T227" s="69">
        <v>0</v>
      </c>
    </row>
    <row r="228" spans="1:68" s="67" customFormat="1" x14ac:dyDescent="0.25">
      <c r="A228" s="120"/>
      <c r="B228" s="67">
        <v>0.94477</v>
      </c>
      <c r="D228" s="30">
        <v>1</v>
      </c>
      <c r="E228" s="30">
        <v>0</v>
      </c>
      <c r="F228" s="30">
        <v>0</v>
      </c>
      <c r="G228" s="86"/>
      <c r="H228" s="86"/>
      <c r="I228" s="62">
        <f>B227*D227</f>
        <v>0.92279500000000003</v>
      </c>
      <c r="J228" s="35"/>
      <c r="K228" s="62">
        <v>0</v>
      </c>
      <c r="L228" s="86"/>
      <c r="M228" s="32"/>
      <c r="N228" s="32">
        <f>I232</f>
        <v>7.2192026</v>
      </c>
      <c r="O228" s="32">
        <f>K232</f>
        <v>0</v>
      </c>
      <c r="P228" s="40">
        <f>B231</f>
        <v>1.2761100000000001</v>
      </c>
      <c r="R228" s="69">
        <v>0</v>
      </c>
      <c r="S228" s="69">
        <v>0</v>
      </c>
      <c r="T228" s="69">
        <v>0</v>
      </c>
    </row>
    <row r="229" spans="1:68" s="67" customFormat="1" x14ac:dyDescent="0.25">
      <c r="A229" s="120"/>
      <c r="B229" s="67">
        <v>-1.72966</v>
      </c>
      <c r="D229" s="30">
        <v>-1</v>
      </c>
      <c r="E229" s="30">
        <v>0</v>
      </c>
      <c r="F229" s="30">
        <v>0</v>
      </c>
      <c r="G229" s="86"/>
      <c r="H229" s="86"/>
      <c r="I229" s="35">
        <f>B228*D228</f>
        <v>0.94477</v>
      </c>
      <c r="J229" s="35"/>
      <c r="K229" s="62">
        <v>0</v>
      </c>
      <c r="L229" s="86"/>
      <c r="M229" s="86"/>
      <c r="N229" s="86"/>
      <c r="O229" s="86"/>
      <c r="P229" s="86"/>
      <c r="R229" s="69">
        <v>0</v>
      </c>
      <c r="S229" s="69">
        <v>0</v>
      </c>
      <c r="T229" s="69">
        <v>0</v>
      </c>
    </row>
    <row r="230" spans="1:68" s="67" customFormat="1" x14ac:dyDescent="0.25">
      <c r="A230" s="120"/>
      <c r="B230" s="67">
        <v>6.8339200000000003E-3</v>
      </c>
      <c r="D230" s="86">
        <v>530</v>
      </c>
      <c r="E230" s="86">
        <v>0</v>
      </c>
      <c r="F230" s="86">
        <v>0</v>
      </c>
      <c r="G230" s="86"/>
      <c r="H230" s="86"/>
      <c r="I230" s="62">
        <f>B229*D229</f>
        <v>1.72966</v>
      </c>
      <c r="J230" s="35"/>
      <c r="K230" s="62">
        <v>0</v>
      </c>
      <c r="L230" s="86"/>
      <c r="M230" s="33" t="s">
        <v>106</v>
      </c>
      <c r="N230" s="34">
        <f>EXP(N228)</f>
        <v>1365.3998566546084</v>
      </c>
      <c r="O230" s="34">
        <v>0</v>
      </c>
      <c r="P230" s="34">
        <f>EXP(P228)</f>
        <v>3.5826759741417464</v>
      </c>
      <c r="R230" s="69">
        <v>0</v>
      </c>
      <c r="S230" s="69">
        <v>0</v>
      </c>
      <c r="T230" s="69">
        <v>0</v>
      </c>
    </row>
    <row r="231" spans="1:68" s="67" customFormat="1" x14ac:dyDescent="0.25">
      <c r="A231" s="120"/>
      <c r="B231" s="67">
        <v>1.2761100000000001</v>
      </c>
      <c r="D231" s="86">
        <v>0</v>
      </c>
      <c r="E231" s="86">
        <v>0</v>
      </c>
      <c r="F231" s="86">
        <v>1</v>
      </c>
      <c r="G231" s="86"/>
      <c r="H231" s="86"/>
      <c r="I231" s="35">
        <f>B230*D230</f>
        <v>3.6219776000000001</v>
      </c>
      <c r="J231" s="35"/>
      <c r="K231" s="35">
        <v>0</v>
      </c>
      <c r="L231" s="86"/>
      <c r="M231" s="34"/>
      <c r="N231" s="34">
        <f>EXP(N228)+EXP(P228)</f>
        <v>1368.9825326287501</v>
      </c>
      <c r="O231" s="34">
        <f>N231</f>
        <v>1368.9825326287501</v>
      </c>
      <c r="P231" s="34">
        <f>O231</f>
        <v>1368.9825326287501</v>
      </c>
      <c r="R231" s="69">
        <v>0</v>
      </c>
      <c r="S231" s="69">
        <v>0</v>
      </c>
      <c r="T231" s="69">
        <v>0</v>
      </c>
    </row>
    <row r="232" spans="1:68" s="67" customFormat="1" x14ac:dyDescent="0.25">
      <c r="D232" s="86"/>
      <c r="E232" s="86"/>
      <c r="F232" s="86"/>
      <c r="G232" s="86"/>
      <c r="H232" s="86"/>
      <c r="I232" s="64">
        <f>I228+I229+I230+I231</f>
        <v>7.2192026</v>
      </c>
      <c r="J232" s="36"/>
      <c r="K232" s="64">
        <v>0</v>
      </c>
      <c r="L232" s="86"/>
      <c r="M232" s="34" t="s">
        <v>107</v>
      </c>
      <c r="N232" s="65">
        <f>N230/N231</f>
        <v>0.99738296443617713</v>
      </c>
      <c r="O232" s="65">
        <f>O230/O231</f>
        <v>0</v>
      </c>
      <c r="P232" s="65">
        <f>P230/P231</f>
        <v>2.6170355638228736E-3</v>
      </c>
      <c r="R232" s="69">
        <v>1</v>
      </c>
      <c r="S232" s="69">
        <v>0</v>
      </c>
      <c r="T232" s="69">
        <v>0</v>
      </c>
      <c r="V232" s="67">
        <v>1</v>
      </c>
      <c r="W232" s="67">
        <v>0</v>
      </c>
      <c r="X232" s="67">
        <v>0</v>
      </c>
      <c r="Y232" s="67">
        <v>0</v>
      </c>
      <c r="Z232" s="67">
        <v>1</v>
      </c>
      <c r="AA232" s="67">
        <v>2</v>
      </c>
      <c r="AB232" s="67">
        <v>1</v>
      </c>
      <c r="AC232" s="67">
        <v>5</v>
      </c>
      <c r="AD232" s="67">
        <v>4</v>
      </c>
      <c r="AE232" s="67">
        <v>3</v>
      </c>
      <c r="AF232" s="67">
        <v>7</v>
      </c>
      <c r="AG232" s="67">
        <v>6</v>
      </c>
      <c r="AH232" s="67">
        <v>8</v>
      </c>
      <c r="AI232" s="67">
        <v>1</v>
      </c>
      <c r="AJ232" s="67">
        <v>2</v>
      </c>
      <c r="AK232" s="67">
        <v>3</v>
      </c>
      <c r="AL232" s="67">
        <v>4</v>
      </c>
      <c r="AM232" s="67">
        <v>6</v>
      </c>
      <c r="AN232" s="67">
        <v>5</v>
      </c>
      <c r="AO232" s="67">
        <v>1</v>
      </c>
      <c r="AP232" s="67">
        <v>0</v>
      </c>
      <c r="AQ232" s="67">
        <v>0</v>
      </c>
      <c r="AR232" s="67">
        <v>0</v>
      </c>
      <c r="AS232" s="67">
        <v>1</v>
      </c>
      <c r="AT232" s="67">
        <v>0</v>
      </c>
      <c r="AU232" s="67">
        <v>0</v>
      </c>
      <c r="AV232" s="67">
        <v>0</v>
      </c>
      <c r="AW232" s="67">
        <v>1</v>
      </c>
      <c r="AX232" s="67">
        <v>1</v>
      </c>
      <c r="AY232" s="67">
        <v>0</v>
      </c>
      <c r="AZ232" s="67">
        <v>0</v>
      </c>
      <c r="BA232" s="67">
        <v>0</v>
      </c>
      <c r="BB232" s="67">
        <v>1</v>
      </c>
      <c r="BC232" s="67">
        <v>0</v>
      </c>
      <c r="BD232" s="67">
        <v>0</v>
      </c>
      <c r="BE232" s="67">
        <v>1</v>
      </c>
      <c r="BF232" s="67">
        <v>1</v>
      </c>
      <c r="BG232" s="67">
        <v>0</v>
      </c>
      <c r="BH232" s="67">
        <v>0</v>
      </c>
      <c r="BI232" s="67">
        <v>-999</v>
      </c>
      <c r="BJ232" s="67">
        <v>-999</v>
      </c>
      <c r="BK232" s="67">
        <v>-999</v>
      </c>
      <c r="BL232" s="67">
        <v>-999</v>
      </c>
      <c r="BM232" s="67">
        <v>-999</v>
      </c>
      <c r="BN232" s="67">
        <v>-999</v>
      </c>
      <c r="BO232" s="67">
        <v>-999</v>
      </c>
      <c r="BP232" s="67">
        <v>-999</v>
      </c>
    </row>
    <row r="233" spans="1:68" s="67" customFormat="1" x14ac:dyDescent="0.25">
      <c r="R233" s="69">
        <v>0</v>
      </c>
      <c r="S233" s="69">
        <v>0</v>
      </c>
      <c r="T233" s="69">
        <v>0</v>
      </c>
    </row>
    <row r="234" spans="1:68" s="67" customFormat="1" x14ac:dyDescent="0.25">
      <c r="A234" s="120">
        <v>34</v>
      </c>
      <c r="B234" s="67">
        <v>-0.91295999999999999</v>
      </c>
      <c r="D234" s="86">
        <v>-1</v>
      </c>
      <c r="E234" s="86">
        <v>0</v>
      </c>
      <c r="F234" s="86">
        <v>0</v>
      </c>
      <c r="G234" s="86"/>
      <c r="H234" s="86"/>
      <c r="I234" s="35" t="s">
        <v>103</v>
      </c>
      <c r="J234" s="35"/>
      <c r="K234" s="35" t="s">
        <v>104</v>
      </c>
      <c r="L234" s="86"/>
      <c r="M234" s="31" t="s">
        <v>102</v>
      </c>
      <c r="N234" s="31" t="s">
        <v>103</v>
      </c>
      <c r="O234" s="31" t="s">
        <v>104</v>
      </c>
      <c r="P234" s="31" t="s">
        <v>105</v>
      </c>
      <c r="R234" s="69">
        <v>0</v>
      </c>
      <c r="S234" s="69">
        <v>0</v>
      </c>
      <c r="T234" s="69">
        <v>0</v>
      </c>
    </row>
    <row r="235" spans="1:68" s="67" customFormat="1" x14ac:dyDescent="0.25">
      <c r="A235" s="120"/>
      <c r="B235" s="67">
        <v>0.112645</v>
      </c>
      <c r="D235" s="30">
        <v>1</v>
      </c>
      <c r="E235" s="30">
        <v>0</v>
      </c>
      <c r="F235" s="30">
        <v>0</v>
      </c>
      <c r="G235" s="86"/>
      <c r="H235" s="86"/>
      <c r="I235" s="62">
        <f>B234*D234</f>
        <v>0.91295999999999999</v>
      </c>
      <c r="J235" s="35"/>
      <c r="K235" s="62">
        <v>0</v>
      </c>
      <c r="L235" s="86"/>
      <c r="M235" s="32"/>
      <c r="N235" s="32">
        <f>I239</f>
        <v>4.9400843999999999</v>
      </c>
      <c r="O235" s="32">
        <f>K239</f>
        <v>0</v>
      </c>
      <c r="P235" s="40">
        <f>B238</f>
        <v>0.35928399999999999</v>
      </c>
      <c r="R235" s="69">
        <v>0</v>
      </c>
      <c r="S235" s="69">
        <v>0</v>
      </c>
      <c r="T235" s="69">
        <v>0</v>
      </c>
    </row>
    <row r="236" spans="1:68" s="67" customFormat="1" x14ac:dyDescent="0.25">
      <c r="A236" s="120"/>
      <c r="B236" s="67">
        <v>-1.4282600000000001</v>
      </c>
      <c r="D236" s="30">
        <v>-1</v>
      </c>
      <c r="E236" s="30">
        <v>0</v>
      </c>
      <c r="F236" s="30">
        <v>0</v>
      </c>
      <c r="G236" s="86"/>
      <c r="H236" s="86"/>
      <c r="I236" s="35">
        <f>B235*D235</f>
        <v>0.112645</v>
      </c>
      <c r="J236" s="35"/>
      <c r="K236" s="62">
        <v>0</v>
      </c>
      <c r="L236" s="86"/>
      <c r="M236" s="86"/>
      <c r="N236" s="86"/>
      <c r="O236" s="86"/>
      <c r="P236" s="86"/>
      <c r="R236" s="69">
        <v>0</v>
      </c>
      <c r="S236" s="69">
        <v>0</v>
      </c>
      <c r="T236" s="69">
        <v>0</v>
      </c>
    </row>
    <row r="237" spans="1:68" s="67" customFormat="1" x14ac:dyDescent="0.25">
      <c r="A237" s="120"/>
      <c r="B237" s="67">
        <v>4.69098E-3</v>
      </c>
      <c r="D237" s="86">
        <v>530</v>
      </c>
      <c r="E237" s="86">
        <v>0</v>
      </c>
      <c r="F237" s="86">
        <v>0</v>
      </c>
      <c r="G237" s="86"/>
      <c r="H237" s="86"/>
      <c r="I237" s="62">
        <f>B236*D236</f>
        <v>1.4282600000000001</v>
      </c>
      <c r="J237" s="35"/>
      <c r="K237" s="62">
        <v>0</v>
      </c>
      <c r="L237" s="86"/>
      <c r="M237" s="33" t="s">
        <v>106</v>
      </c>
      <c r="N237" s="34">
        <f>EXP(N235)</f>
        <v>139.78204666689672</v>
      </c>
      <c r="O237" s="34">
        <v>0</v>
      </c>
      <c r="P237" s="34">
        <f>EXP(P235)</f>
        <v>1.4323035180143062</v>
      </c>
      <c r="R237" s="69">
        <v>0</v>
      </c>
      <c r="S237" s="69">
        <v>0</v>
      </c>
      <c r="T237" s="69">
        <v>0</v>
      </c>
    </row>
    <row r="238" spans="1:68" s="67" customFormat="1" x14ac:dyDescent="0.25">
      <c r="A238" s="120"/>
      <c r="B238" s="67">
        <v>0.35928399999999999</v>
      </c>
      <c r="D238" s="86">
        <v>0</v>
      </c>
      <c r="E238" s="86">
        <v>0</v>
      </c>
      <c r="F238" s="86">
        <v>1</v>
      </c>
      <c r="G238" s="86"/>
      <c r="H238" s="86"/>
      <c r="I238" s="35">
        <f>B237*D237</f>
        <v>2.4862194</v>
      </c>
      <c r="J238" s="35"/>
      <c r="K238" s="35">
        <v>0</v>
      </c>
      <c r="L238" s="86"/>
      <c r="M238" s="34"/>
      <c r="N238" s="34">
        <f>EXP(N235)+EXP(P235)</f>
        <v>141.21435018491101</v>
      </c>
      <c r="O238" s="34">
        <f>N238</f>
        <v>141.21435018491101</v>
      </c>
      <c r="P238" s="34">
        <f>O238</f>
        <v>141.21435018491101</v>
      </c>
      <c r="R238" s="69">
        <v>0</v>
      </c>
      <c r="S238" s="69">
        <v>0</v>
      </c>
      <c r="T238" s="69">
        <v>0</v>
      </c>
    </row>
    <row r="239" spans="1:68" s="67" customFormat="1" x14ac:dyDescent="0.25">
      <c r="D239" s="86"/>
      <c r="E239" s="86"/>
      <c r="F239" s="86"/>
      <c r="G239" s="86"/>
      <c r="H239" s="86"/>
      <c r="I239" s="64">
        <f>I235+I236+I237+I238</f>
        <v>4.9400843999999999</v>
      </c>
      <c r="J239" s="36"/>
      <c r="K239" s="64">
        <v>0</v>
      </c>
      <c r="L239" s="86"/>
      <c r="M239" s="34" t="s">
        <v>107</v>
      </c>
      <c r="N239" s="65">
        <f>N237/N238</f>
        <v>0.98985723819046167</v>
      </c>
      <c r="O239" s="65">
        <f>O237/O238</f>
        <v>0</v>
      </c>
      <c r="P239" s="65">
        <f>P237/P238</f>
        <v>1.0142761809538462E-2</v>
      </c>
      <c r="R239" s="69">
        <v>1</v>
      </c>
      <c r="S239" s="69">
        <v>0</v>
      </c>
      <c r="T239" s="69">
        <v>0</v>
      </c>
      <c r="V239" s="67">
        <v>-999</v>
      </c>
      <c r="W239" s="67">
        <v>-999</v>
      </c>
      <c r="X239" s="67">
        <v>-999</v>
      </c>
      <c r="Y239" s="67">
        <v>-999</v>
      </c>
      <c r="Z239" s="67">
        <v>1</v>
      </c>
      <c r="AA239" s="67">
        <v>1</v>
      </c>
      <c r="AB239" s="67">
        <v>7</v>
      </c>
      <c r="AC239" s="67">
        <v>6</v>
      </c>
      <c r="AD239" s="67">
        <v>5</v>
      </c>
      <c r="AE239" s="67">
        <v>2</v>
      </c>
      <c r="AF239" s="67">
        <v>8</v>
      </c>
      <c r="AG239" s="67">
        <v>3</v>
      </c>
      <c r="AH239" s="67">
        <v>4</v>
      </c>
      <c r="AI239" s="67">
        <v>1</v>
      </c>
      <c r="AJ239" s="67">
        <v>6</v>
      </c>
      <c r="AK239" s="67">
        <v>4</v>
      </c>
      <c r="AL239" s="67">
        <v>5</v>
      </c>
      <c r="AM239" s="67">
        <v>2</v>
      </c>
      <c r="AN239" s="67">
        <v>3</v>
      </c>
      <c r="AO239" s="67">
        <v>1</v>
      </c>
      <c r="AP239" s="67">
        <v>0</v>
      </c>
      <c r="AQ239" s="67">
        <v>0</v>
      </c>
      <c r="AR239" s="67">
        <v>1</v>
      </c>
      <c r="AS239" s="67">
        <v>1</v>
      </c>
      <c r="AT239" s="67">
        <v>0</v>
      </c>
      <c r="AU239" s="67">
        <v>1</v>
      </c>
      <c r="AV239" s="67">
        <v>0</v>
      </c>
      <c r="AW239" s="67">
        <v>1</v>
      </c>
      <c r="AX239" s="67">
        <v>0</v>
      </c>
      <c r="AY239" s="67">
        <v>0</v>
      </c>
      <c r="AZ239" s="67">
        <v>0</v>
      </c>
      <c r="BA239" s="67">
        <v>0</v>
      </c>
      <c r="BB239" s="67">
        <v>1</v>
      </c>
      <c r="BC239" s="67">
        <v>0</v>
      </c>
      <c r="BD239" s="67">
        <v>1</v>
      </c>
      <c r="BE239" s="67">
        <v>0</v>
      </c>
      <c r="BF239" s="67">
        <v>1</v>
      </c>
      <c r="BG239" s="67">
        <v>0</v>
      </c>
      <c r="BH239" s="67">
        <v>0</v>
      </c>
      <c r="BI239" s="67">
        <v>1</v>
      </c>
      <c r="BJ239" s="67">
        <v>0</v>
      </c>
      <c r="BK239" s="67">
        <v>1</v>
      </c>
      <c r="BL239" s="67">
        <v>0</v>
      </c>
      <c r="BM239" s="67">
        <v>0</v>
      </c>
      <c r="BN239" s="67">
        <v>0</v>
      </c>
      <c r="BO239" s="67">
        <v>0</v>
      </c>
      <c r="BP239" s="67">
        <v>0</v>
      </c>
    </row>
    <row r="240" spans="1:68" s="67" customFormat="1" x14ac:dyDescent="0.25">
      <c r="R240" s="69">
        <v>0</v>
      </c>
      <c r="S240" s="69">
        <v>0</v>
      </c>
      <c r="T240" s="69">
        <v>0</v>
      </c>
    </row>
    <row r="241" spans="1:68" s="67" customFormat="1" x14ac:dyDescent="0.25">
      <c r="A241" s="120">
        <v>35</v>
      </c>
      <c r="B241" s="67">
        <v>-0.94169099999999994</v>
      </c>
      <c r="D241" s="86">
        <v>-1</v>
      </c>
      <c r="E241" s="86">
        <v>0</v>
      </c>
      <c r="F241" s="86">
        <v>0</v>
      </c>
      <c r="G241" s="86"/>
      <c r="H241" s="86"/>
      <c r="I241" s="35" t="s">
        <v>103</v>
      </c>
      <c r="J241" s="35"/>
      <c r="K241" s="35" t="s">
        <v>104</v>
      </c>
      <c r="L241" s="86"/>
      <c r="M241" s="31" t="s">
        <v>102</v>
      </c>
      <c r="N241" s="31" t="s">
        <v>103</v>
      </c>
      <c r="O241" s="31" t="s">
        <v>104</v>
      </c>
      <c r="P241" s="31" t="s">
        <v>105</v>
      </c>
      <c r="R241" s="69">
        <v>0</v>
      </c>
      <c r="S241" s="69">
        <v>0</v>
      </c>
      <c r="T241" s="69">
        <v>0</v>
      </c>
    </row>
    <row r="242" spans="1:68" s="67" customFormat="1" x14ac:dyDescent="0.25">
      <c r="A242" s="120"/>
      <c r="B242" s="67">
        <v>0.74099000000000004</v>
      </c>
      <c r="D242" s="30">
        <v>1</v>
      </c>
      <c r="E242" s="30">
        <v>0</v>
      </c>
      <c r="F242" s="30">
        <v>0</v>
      </c>
      <c r="G242" s="86"/>
      <c r="H242" s="86"/>
      <c r="I242" s="62">
        <f>B241*D241</f>
        <v>0.94169099999999994</v>
      </c>
      <c r="J242" s="35"/>
      <c r="K242" s="62">
        <v>0</v>
      </c>
      <c r="L242" s="86"/>
      <c r="M242" s="32"/>
      <c r="N242" s="32">
        <f>I246</f>
        <v>1.0648375999999999</v>
      </c>
      <c r="O242" s="32">
        <f>K246</f>
        <v>0</v>
      </c>
      <c r="P242" s="40">
        <f>B245</f>
        <v>-2.3603299999999998</v>
      </c>
      <c r="R242" s="69">
        <v>0</v>
      </c>
      <c r="S242" s="69">
        <v>0</v>
      </c>
      <c r="T242" s="69">
        <v>0</v>
      </c>
    </row>
    <row r="243" spans="1:68" s="67" customFormat="1" x14ac:dyDescent="0.25">
      <c r="A243" s="120"/>
      <c r="B243" s="67">
        <v>2.0929500000000001</v>
      </c>
      <c r="D243" s="30">
        <v>-1</v>
      </c>
      <c r="E243" s="30">
        <v>0</v>
      </c>
      <c r="F243" s="30">
        <v>0</v>
      </c>
      <c r="G243" s="86"/>
      <c r="H243" s="86"/>
      <c r="I243" s="35">
        <f>B242*D242</f>
        <v>0.74099000000000004</v>
      </c>
      <c r="J243" s="35"/>
      <c r="K243" s="62">
        <v>0</v>
      </c>
      <c r="L243" s="86"/>
      <c r="M243" s="86"/>
      <c r="N243" s="86"/>
      <c r="O243" s="86"/>
      <c r="P243" s="86"/>
      <c r="R243" s="69">
        <v>0</v>
      </c>
      <c r="S243" s="69">
        <v>0</v>
      </c>
      <c r="T243" s="69">
        <v>0</v>
      </c>
    </row>
    <row r="244" spans="1:68" s="67" customFormat="1" x14ac:dyDescent="0.25">
      <c r="A244" s="120"/>
      <c r="B244" s="67">
        <v>2.7832199999999999E-3</v>
      </c>
      <c r="D244" s="86">
        <v>530</v>
      </c>
      <c r="E244" s="86">
        <v>0</v>
      </c>
      <c r="F244" s="86">
        <v>0</v>
      </c>
      <c r="G244" s="86"/>
      <c r="H244" s="86"/>
      <c r="I244" s="62">
        <f>B243*D243</f>
        <v>-2.0929500000000001</v>
      </c>
      <c r="J244" s="35"/>
      <c r="K244" s="62">
        <v>0</v>
      </c>
      <c r="L244" s="86"/>
      <c r="M244" s="33" t="s">
        <v>106</v>
      </c>
      <c r="N244" s="34">
        <f>EXP(N242)</f>
        <v>2.9003679260595674</v>
      </c>
      <c r="O244" s="34">
        <v>0</v>
      </c>
      <c r="P244" s="34">
        <f>EXP(P242)</f>
        <v>9.4389069663263242E-2</v>
      </c>
      <c r="R244" s="69">
        <v>0</v>
      </c>
      <c r="S244" s="69">
        <v>0</v>
      </c>
      <c r="T244" s="69">
        <v>0</v>
      </c>
    </row>
    <row r="245" spans="1:68" s="67" customFormat="1" x14ac:dyDescent="0.25">
      <c r="A245" s="120"/>
      <c r="B245" s="67">
        <v>-2.3603299999999998</v>
      </c>
      <c r="D245" s="86">
        <v>0</v>
      </c>
      <c r="E245" s="86">
        <v>0</v>
      </c>
      <c r="F245" s="86">
        <v>1</v>
      </c>
      <c r="G245" s="86"/>
      <c r="H245" s="86"/>
      <c r="I245" s="35">
        <f>B244*D244</f>
        <v>1.4751065999999999</v>
      </c>
      <c r="J245" s="35"/>
      <c r="K245" s="35">
        <v>0</v>
      </c>
      <c r="L245" s="86"/>
      <c r="M245" s="34"/>
      <c r="N245" s="34">
        <f>EXP(N242)+EXP(P242)</f>
        <v>2.9947569957228306</v>
      </c>
      <c r="O245" s="34">
        <f>N245</f>
        <v>2.9947569957228306</v>
      </c>
      <c r="P245" s="34">
        <f>O245</f>
        <v>2.9947569957228306</v>
      </c>
      <c r="R245" s="69">
        <v>0</v>
      </c>
      <c r="S245" s="69">
        <v>0</v>
      </c>
      <c r="T245" s="69">
        <v>0</v>
      </c>
    </row>
    <row r="246" spans="1:68" s="67" customFormat="1" x14ac:dyDescent="0.25">
      <c r="D246" s="86"/>
      <c r="E246" s="86"/>
      <c r="F246" s="86"/>
      <c r="G246" s="86"/>
      <c r="H246" s="86"/>
      <c r="I246" s="64">
        <f>I242+I243+I244+I245</f>
        <v>1.0648375999999999</v>
      </c>
      <c r="J246" s="36"/>
      <c r="K246" s="64">
        <v>0</v>
      </c>
      <c r="L246" s="86"/>
      <c r="M246" s="34" t="s">
        <v>107</v>
      </c>
      <c r="N246" s="65">
        <f>N244/N245</f>
        <v>0.96848189359000703</v>
      </c>
      <c r="O246" s="65">
        <f>O244/O245</f>
        <v>0</v>
      </c>
      <c r="P246" s="65">
        <f>P244/P245</f>
        <v>3.1518106409993037E-2</v>
      </c>
      <c r="R246" s="69">
        <v>1</v>
      </c>
      <c r="S246" s="69">
        <v>1</v>
      </c>
      <c r="T246" s="69">
        <v>0</v>
      </c>
      <c r="V246" s="67">
        <v>0</v>
      </c>
      <c r="W246" s="67">
        <v>0</v>
      </c>
      <c r="X246" s="67">
        <v>1</v>
      </c>
      <c r="Y246" s="67">
        <v>0</v>
      </c>
      <c r="Z246" s="67">
        <v>1</v>
      </c>
      <c r="AA246" s="67">
        <v>1</v>
      </c>
      <c r="AB246" s="67">
        <v>3</v>
      </c>
      <c r="AC246" s="67">
        <v>8</v>
      </c>
      <c r="AD246" s="67">
        <v>6</v>
      </c>
      <c r="AE246" s="67">
        <v>2</v>
      </c>
      <c r="AF246" s="67">
        <v>4</v>
      </c>
      <c r="AG246" s="67">
        <v>7</v>
      </c>
      <c r="AH246" s="67">
        <v>5</v>
      </c>
      <c r="AI246" s="67">
        <v>3</v>
      </c>
      <c r="AJ246" s="67">
        <v>2</v>
      </c>
      <c r="AK246" s="67">
        <v>1</v>
      </c>
      <c r="AL246" s="67">
        <v>6</v>
      </c>
      <c r="AM246" s="67">
        <v>4</v>
      </c>
      <c r="AN246" s="67">
        <v>5</v>
      </c>
      <c r="AO246" s="67">
        <v>1</v>
      </c>
      <c r="AP246" s="67">
        <v>0</v>
      </c>
      <c r="AQ246" s="67">
        <v>0</v>
      </c>
      <c r="AR246" s="67">
        <v>1</v>
      </c>
      <c r="AS246" s="67">
        <v>0</v>
      </c>
      <c r="AT246" s="67">
        <v>1</v>
      </c>
      <c r="AU246" s="67">
        <v>1</v>
      </c>
      <c r="AV246" s="67">
        <v>0</v>
      </c>
      <c r="AW246" s="67">
        <v>1</v>
      </c>
      <c r="AX246" s="67">
        <v>0</v>
      </c>
      <c r="AY246" s="67">
        <v>0</v>
      </c>
      <c r="AZ246" s="67">
        <v>0</v>
      </c>
      <c r="BA246" s="67">
        <v>0</v>
      </c>
      <c r="BB246" s="67">
        <v>1</v>
      </c>
      <c r="BC246" s="67">
        <v>0</v>
      </c>
      <c r="BD246" s="67">
        <v>1</v>
      </c>
      <c r="BE246" s="67">
        <v>0</v>
      </c>
      <c r="BF246" s="67">
        <v>0</v>
      </c>
      <c r="BG246" s="67">
        <v>1</v>
      </c>
      <c r="BH246" s="67">
        <v>0</v>
      </c>
      <c r="BI246" s="67">
        <v>0</v>
      </c>
      <c r="BJ246" s="67">
        <v>0</v>
      </c>
      <c r="BK246" s="67">
        <v>0</v>
      </c>
      <c r="BL246" s="67">
        <v>0</v>
      </c>
      <c r="BM246" s="67">
        <v>1</v>
      </c>
      <c r="BN246" s="67">
        <v>0</v>
      </c>
      <c r="BO246" s="67">
        <v>0</v>
      </c>
      <c r="BP246" s="67">
        <v>0</v>
      </c>
    </row>
    <row r="247" spans="1:68" s="67" customFormat="1" x14ac:dyDescent="0.25">
      <c r="R247" s="69">
        <v>0</v>
      </c>
      <c r="S247" s="69">
        <v>0</v>
      </c>
      <c r="T247" s="69">
        <v>0</v>
      </c>
    </row>
    <row r="248" spans="1:68" s="67" customFormat="1" x14ac:dyDescent="0.25">
      <c r="A248" s="120">
        <v>36</v>
      </c>
      <c r="B248" s="67">
        <v>-0.89171</v>
      </c>
      <c r="D248" s="86">
        <v>-1</v>
      </c>
      <c r="E248" s="86">
        <v>0</v>
      </c>
      <c r="F248" s="86">
        <v>0</v>
      </c>
      <c r="G248" s="86"/>
      <c r="H248" s="86"/>
      <c r="I248" s="35" t="s">
        <v>103</v>
      </c>
      <c r="J248" s="35"/>
      <c r="K248" s="35" t="s">
        <v>104</v>
      </c>
      <c r="L248" s="86"/>
      <c r="M248" s="31" t="s">
        <v>102</v>
      </c>
      <c r="N248" s="31" t="s">
        <v>103</v>
      </c>
      <c r="O248" s="31" t="s">
        <v>104</v>
      </c>
      <c r="P248" s="31" t="s">
        <v>105</v>
      </c>
      <c r="R248" s="69">
        <v>0</v>
      </c>
      <c r="S248" s="69">
        <v>0</v>
      </c>
      <c r="T248" s="69">
        <v>0</v>
      </c>
    </row>
    <row r="249" spans="1:68" s="67" customFormat="1" x14ac:dyDescent="0.25">
      <c r="A249" s="120"/>
      <c r="B249" s="67">
        <v>-0.81006999999999996</v>
      </c>
      <c r="D249" s="30">
        <v>1</v>
      </c>
      <c r="E249" s="30">
        <v>0</v>
      </c>
      <c r="F249" s="30">
        <v>0</v>
      </c>
      <c r="G249" s="86"/>
      <c r="H249" s="86"/>
      <c r="I249" s="62">
        <f>B248*D248</f>
        <v>0.89171</v>
      </c>
      <c r="J249" s="35"/>
      <c r="K249" s="62">
        <v>0</v>
      </c>
      <c r="L249" s="86"/>
      <c r="M249" s="32"/>
      <c r="N249" s="32">
        <f>I253</f>
        <v>6.8732641000000001</v>
      </c>
      <c r="O249" s="32">
        <f>K253</f>
        <v>0</v>
      </c>
      <c r="P249" s="40">
        <f>B252</f>
        <v>6.2263500000000001</v>
      </c>
      <c r="R249" s="69">
        <v>0</v>
      </c>
      <c r="S249" s="69">
        <v>0</v>
      </c>
      <c r="T249" s="69">
        <v>0</v>
      </c>
    </row>
    <row r="250" spans="1:68" s="67" customFormat="1" x14ac:dyDescent="0.25">
      <c r="A250" s="120"/>
      <c r="B250" s="67">
        <v>-2.6512799999999999</v>
      </c>
      <c r="D250" s="30">
        <v>-1</v>
      </c>
      <c r="E250" s="30">
        <v>0</v>
      </c>
      <c r="F250" s="30">
        <v>0</v>
      </c>
      <c r="G250" s="86"/>
      <c r="H250" s="86"/>
      <c r="I250" s="35">
        <f>B249*D249</f>
        <v>-0.81006999999999996</v>
      </c>
      <c r="J250" s="35"/>
      <c r="K250" s="62">
        <v>0</v>
      </c>
      <c r="L250" s="86"/>
      <c r="M250" s="86"/>
      <c r="N250" s="86"/>
      <c r="O250" s="86"/>
      <c r="P250" s="86"/>
      <c r="R250" s="69">
        <v>0</v>
      </c>
      <c r="S250" s="69">
        <v>0</v>
      </c>
      <c r="T250" s="69">
        <v>0</v>
      </c>
    </row>
    <row r="251" spans="1:68" s="67" customFormat="1" x14ac:dyDescent="0.25">
      <c r="A251" s="120"/>
      <c r="B251" s="67">
        <v>7.8119699999999997E-3</v>
      </c>
      <c r="D251" s="86">
        <v>530</v>
      </c>
      <c r="E251" s="86">
        <v>0</v>
      </c>
      <c r="F251" s="86">
        <v>0</v>
      </c>
      <c r="G251" s="86"/>
      <c r="H251" s="86"/>
      <c r="I251" s="62">
        <f>B250*D250</f>
        <v>2.6512799999999999</v>
      </c>
      <c r="J251" s="35"/>
      <c r="K251" s="62">
        <v>0</v>
      </c>
      <c r="L251" s="86"/>
      <c r="M251" s="33" t="s">
        <v>106</v>
      </c>
      <c r="N251" s="34">
        <f>EXP(N249)</f>
        <v>966.09686160657918</v>
      </c>
      <c r="O251" s="34">
        <v>0</v>
      </c>
      <c r="P251" s="34">
        <f>EXP(P249)</f>
        <v>505.90555415588591</v>
      </c>
      <c r="R251" s="69">
        <v>0</v>
      </c>
      <c r="S251" s="69">
        <v>0</v>
      </c>
      <c r="T251" s="69">
        <v>0</v>
      </c>
    </row>
    <row r="252" spans="1:68" s="67" customFormat="1" x14ac:dyDescent="0.25">
      <c r="A252" s="120"/>
      <c r="B252" s="67">
        <v>6.2263500000000001</v>
      </c>
      <c r="D252" s="86">
        <v>0</v>
      </c>
      <c r="E252" s="86">
        <v>0</v>
      </c>
      <c r="F252" s="86">
        <v>1</v>
      </c>
      <c r="G252" s="86"/>
      <c r="H252" s="86"/>
      <c r="I252" s="35">
        <f>B251*D251</f>
        <v>4.1403441000000001</v>
      </c>
      <c r="J252" s="35"/>
      <c r="K252" s="35">
        <v>0</v>
      </c>
      <c r="L252" s="86"/>
      <c r="M252" s="34"/>
      <c r="N252" s="34">
        <f>EXP(N249)+EXP(P249)</f>
        <v>1472.002415762465</v>
      </c>
      <c r="O252" s="34">
        <f>N252</f>
        <v>1472.002415762465</v>
      </c>
      <c r="P252" s="34">
        <f>O252</f>
        <v>1472.002415762465</v>
      </c>
      <c r="R252" s="69">
        <v>0</v>
      </c>
      <c r="S252" s="69">
        <v>0</v>
      </c>
      <c r="T252" s="69">
        <v>0</v>
      </c>
    </row>
    <row r="253" spans="1:68" s="67" customFormat="1" x14ac:dyDescent="0.25">
      <c r="D253" s="86"/>
      <c r="E253" s="86"/>
      <c r="F253" s="86"/>
      <c r="G253" s="86"/>
      <c r="H253" s="86"/>
      <c r="I253" s="64">
        <f>I249+I250+I251+I252</f>
        <v>6.8732641000000001</v>
      </c>
      <c r="J253" s="36"/>
      <c r="K253" s="64">
        <v>0</v>
      </c>
      <c r="L253" s="86"/>
      <c r="M253" s="34" t="s">
        <v>107</v>
      </c>
      <c r="N253" s="65">
        <f>N251/N252</f>
        <v>0.65631472561555693</v>
      </c>
      <c r="O253" s="65">
        <f>O251/O252</f>
        <v>0</v>
      </c>
      <c r="P253" s="65">
        <f>P251/P252</f>
        <v>0.34368527438444313</v>
      </c>
      <c r="R253" s="69">
        <v>1</v>
      </c>
      <c r="S253" s="69">
        <v>0</v>
      </c>
      <c r="T253" s="69">
        <v>0</v>
      </c>
      <c r="V253" s="67">
        <v>1</v>
      </c>
      <c r="W253" s="67">
        <v>0</v>
      </c>
      <c r="X253" s="67">
        <v>0</v>
      </c>
      <c r="Y253" s="67">
        <v>0</v>
      </c>
      <c r="Z253" s="67">
        <v>1</v>
      </c>
      <c r="AA253" s="67">
        <v>5</v>
      </c>
      <c r="AB253" s="67">
        <v>1</v>
      </c>
      <c r="AC253" s="67">
        <v>8</v>
      </c>
      <c r="AD253" s="67">
        <v>6</v>
      </c>
      <c r="AE253" s="67">
        <v>2</v>
      </c>
      <c r="AF253" s="67">
        <v>4</v>
      </c>
      <c r="AG253" s="67">
        <v>7</v>
      </c>
      <c r="AH253" s="67">
        <v>3</v>
      </c>
      <c r="AI253" s="67">
        <v>1</v>
      </c>
      <c r="AJ253" s="67">
        <v>5</v>
      </c>
      <c r="AK253" s="67">
        <v>2</v>
      </c>
      <c r="AL253" s="67">
        <v>3</v>
      </c>
      <c r="AM253" s="67">
        <v>6</v>
      </c>
      <c r="AN253" s="67">
        <v>4</v>
      </c>
      <c r="AO253" s="67">
        <v>1</v>
      </c>
      <c r="AP253" s="67">
        <v>0</v>
      </c>
      <c r="AQ253" s="67">
        <v>0</v>
      </c>
      <c r="AR253" s="67">
        <v>0</v>
      </c>
      <c r="AS253" s="67">
        <v>0</v>
      </c>
      <c r="AT253" s="67">
        <v>1</v>
      </c>
      <c r="AU253" s="67">
        <v>1</v>
      </c>
      <c r="AV253" s="67">
        <v>1</v>
      </c>
      <c r="AW253" s="67">
        <v>0</v>
      </c>
      <c r="AX253" s="67">
        <v>1</v>
      </c>
      <c r="AY253" s="67">
        <v>0</v>
      </c>
      <c r="AZ253" s="67">
        <v>0</v>
      </c>
      <c r="BA253" s="67">
        <v>0</v>
      </c>
      <c r="BB253" s="67">
        <v>1</v>
      </c>
      <c r="BC253" s="67">
        <v>1</v>
      </c>
      <c r="BD253" s="67">
        <v>0</v>
      </c>
      <c r="BE253" s="67">
        <v>0</v>
      </c>
      <c r="BF253" s="67">
        <v>1</v>
      </c>
      <c r="BG253" s="67">
        <v>0</v>
      </c>
      <c r="BH253" s="67">
        <v>0</v>
      </c>
      <c r="BI253" s="67">
        <v>0</v>
      </c>
      <c r="BJ253" s="67">
        <v>0</v>
      </c>
      <c r="BK253" s="67">
        <v>1</v>
      </c>
      <c r="BL253" s="67">
        <v>0</v>
      </c>
      <c r="BM253" s="67">
        <v>0</v>
      </c>
      <c r="BN253" s="67">
        <v>0</v>
      </c>
      <c r="BO253" s="67">
        <v>0</v>
      </c>
      <c r="BP253" s="67">
        <v>0</v>
      </c>
    </row>
    <row r="254" spans="1:68" s="67" customFormat="1" x14ac:dyDescent="0.25">
      <c r="R254" s="69">
        <v>0</v>
      </c>
      <c r="S254" s="69">
        <v>0</v>
      </c>
      <c r="T254" s="69">
        <v>0</v>
      </c>
    </row>
    <row r="255" spans="1:68" s="67" customFormat="1" x14ac:dyDescent="0.25">
      <c r="A255" s="120">
        <v>37</v>
      </c>
      <c r="B255" s="67">
        <v>-0.89588299999999998</v>
      </c>
      <c r="D255" s="86">
        <v>-1</v>
      </c>
      <c r="E255" s="86">
        <v>0</v>
      </c>
      <c r="F255" s="86">
        <v>0</v>
      </c>
      <c r="G255" s="86"/>
      <c r="H255" s="86"/>
      <c r="I255" s="35" t="s">
        <v>103</v>
      </c>
      <c r="J255" s="35"/>
      <c r="K255" s="35" t="s">
        <v>104</v>
      </c>
      <c r="L255" s="86"/>
      <c r="M255" s="31" t="s">
        <v>102</v>
      </c>
      <c r="N255" s="31" t="s">
        <v>103</v>
      </c>
      <c r="O255" s="31" t="s">
        <v>104</v>
      </c>
      <c r="P255" s="31" t="s">
        <v>105</v>
      </c>
      <c r="R255" s="69">
        <v>0</v>
      </c>
      <c r="S255" s="69">
        <v>0</v>
      </c>
      <c r="T255" s="69">
        <v>0</v>
      </c>
    </row>
    <row r="256" spans="1:68" s="67" customFormat="1" x14ac:dyDescent="0.25">
      <c r="A256" s="120"/>
      <c r="B256" s="67">
        <v>-0.38800600000000002</v>
      </c>
      <c r="D256" s="30">
        <v>1</v>
      </c>
      <c r="E256" s="30">
        <v>0</v>
      </c>
      <c r="F256" s="30">
        <v>0</v>
      </c>
      <c r="G256" s="86"/>
      <c r="H256" s="86"/>
      <c r="I256" s="62">
        <f>B255*D255</f>
        <v>0.89588299999999998</v>
      </c>
      <c r="J256" s="35"/>
      <c r="K256" s="62">
        <v>0</v>
      </c>
      <c r="L256" s="86"/>
      <c r="M256" s="32"/>
      <c r="N256" s="32">
        <f>I260</f>
        <v>8.1051450999999997</v>
      </c>
      <c r="O256" s="32">
        <f>K260</f>
        <v>0</v>
      </c>
      <c r="P256" s="40">
        <f>B259</f>
        <v>5.8211500000000003</v>
      </c>
      <c r="R256" s="69">
        <v>0</v>
      </c>
      <c r="S256" s="69">
        <v>0</v>
      </c>
      <c r="T256" s="69">
        <v>0</v>
      </c>
    </row>
    <row r="257" spans="1:68" s="67" customFormat="1" x14ac:dyDescent="0.25">
      <c r="A257" s="120"/>
      <c r="B257" s="67">
        <v>-3.05741</v>
      </c>
      <c r="D257" s="30">
        <v>-1</v>
      </c>
      <c r="E257" s="30">
        <v>0</v>
      </c>
      <c r="F257" s="30">
        <v>0</v>
      </c>
      <c r="G257" s="86"/>
      <c r="H257" s="86"/>
      <c r="I257" s="35">
        <f>B256*D256</f>
        <v>-0.38800600000000002</v>
      </c>
      <c r="J257" s="35"/>
      <c r="K257" s="62">
        <v>0</v>
      </c>
      <c r="L257" s="86"/>
      <c r="M257" s="86"/>
      <c r="N257" s="86"/>
      <c r="O257" s="86"/>
      <c r="P257" s="86"/>
      <c r="R257" s="69">
        <v>0</v>
      </c>
      <c r="S257" s="69">
        <v>0</v>
      </c>
      <c r="T257" s="69">
        <v>0</v>
      </c>
    </row>
    <row r="258" spans="1:68" s="67" customFormat="1" x14ac:dyDescent="0.25">
      <c r="A258" s="120"/>
      <c r="B258" s="67">
        <v>8.5657700000000003E-3</v>
      </c>
      <c r="D258" s="86">
        <v>530</v>
      </c>
      <c r="E258" s="86">
        <v>0</v>
      </c>
      <c r="F258" s="86">
        <v>0</v>
      </c>
      <c r="G258" s="86"/>
      <c r="H258" s="86"/>
      <c r="I258" s="62">
        <f>B257*D257</f>
        <v>3.05741</v>
      </c>
      <c r="J258" s="35"/>
      <c r="K258" s="62">
        <v>0</v>
      </c>
      <c r="L258" s="86"/>
      <c r="M258" s="33" t="s">
        <v>106</v>
      </c>
      <c r="N258" s="34">
        <f>EXP(N256)</f>
        <v>3311.4621235278628</v>
      </c>
      <c r="O258" s="34">
        <v>0</v>
      </c>
      <c r="P258" s="34">
        <f>EXP(P256)</f>
        <v>337.35979439995634</v>
      </c>
      <c r="R258" s="69">
        <v>0</v>
      </c>
      <c r="S258" s="69">
        <v>0</v>
      </c>
      <c r="T258" s="69">
        <v>0</v>
      </c>
    </row>
    <row r="259" spans="1:68" s="67" customFormat="1" x14ac:dyDescent="0.25">
      <c r="A259" s="120"/>
      <c r="B259" s="67">
        <v>5.8211500000000003</v>
      </c>
      <c r="D259" s="86">
        <v>0</v>
      </c>
      <c r="E259" s="86">
        <v>0</v>
      </c>
      <c r="F259" s="86">
        <v>1</v>
      </c>
      <c r="G259" s="86"/>
      <c r="H259" s="86"/>
      <c r="I259" s="35">
        <f>B258*D258</f>
        <v>4.5398581</v>
      </c>
      <c r="J259" s="35"/>
      <c r="K259" s="35">
        <v>0</v>
      </c>
      <c r="L259" s="86"/>
      <c r="M259" s="34"/>
      <c r="N259" s="34">
        <f>EXP(N256)+EXP(P256)</f>
        <v>3648.821917927819</v>
      </c>
      <c r="O259" s="34">
        <f>N259</f>
        <v>3648.821917927819</v>
      </c>
      <c r="P259" s="34">
        <f>O259</f>
        <v>3648.821917927819</v>
      </c>
      <c r="R259" s="69">
        <v>0</v>
      </c>
      <c r="S259" s="69">
        <v>0</v>
      </c>
      <c r="T259" s="69">
        <v>0</v>
      </c>
    </row>
    <row r="260" spans="1:68" s="67" customFormat="1" x14ac:dyDescent="0.25">
      <c r="D260" s="86"/>
      <c r="E260" s="86"/>
      <c r="F260" s="86"/>
      <c r="G260" s="86"/>
      <c r="H260" s="86"/>
      <c r="I260" s="64">
        <f>I256+I257+I258+I259</f>
        <v>8.1051450999999997</v>
      </c>
      <c r="J260" s="36"/>
      <c r="K260" s="64">
        <v>0</v>
      </c>
      <c r="L260" s="86"/>
      <c r="M260" s="34" t="s">
        <v>107</v>
      </c>
      <c r="N260" s="65">
        <f>N258/N259</f>
        <v>0.90754281738376963</v>
      </c>
      <c r="O260" s="65">
        <f>O258/O259</f>
        <v>0</v>
      </c>
      <c r="P260" s="65">
        <f>P258/P259</f>
        <v>9.2457182616230385E-2</v>
      </c>
      <c r="R260" s="69">
        <v>1</v>
      </c>
      <c r="S260" s="69">
        <v>0</v>
      </c>
      <c r="T260" s="69">
        <v>0</v>
      </c>
      <c r="V260" s="67">
        <v>1</v>
      </c>
      <c r="W260" s="67">
        <v>0</v>
      </c>
      <c r="X260" s="67">
        <v>0</v>
      </c>
      <c r="Y260" s="67">
        <v>0</v>
      </c>
      <c r="Z260" s="67">
        <v>1</v>
      </c>
      <c r="AA260" s="67">
        <v>8</v>
      </c>
      <c r="AB260" s="67">
        <v>1</v>
      </c>
      <c r="AC260" s="67">
        <v>2</v>
      </c>
      <c r="AD260" s="67">
        <v>3</v>
      </c>
      <c r="AE260" s="67">
        <v>4</v>
      </c>
      <c r="AF260" s="67">
        <v>7</v>
      </c>
      <c r="AG260" s="67">
        <v>5</v>
      </c>
      <c r="AH260" s="67">
        <v>6</v>
      </c>
      <c r="AI260" s="67">
        <v>1</v>
      </c>
      <c r="AJ260" s="67">
        <v>6</v>
      </c>
      <c r="AK260" s="67">
        <v>4</v>
      </c>
      <c r="AL260" s="67">
        <v>3</v>
      </c>
      <c r="AM260" s="67">
        <v>5</v>
      </c>
      <c r="AN260" s="67">
        <v>2</v>
      </c>
      <c r="AO260" s="67">
        <v>1</v>
      </c>
      <c r="AP260" s="67">
        <v>0</v>
      </c>
      <c r="AQ260" s="67">
        <v>0</v>
      </c>
      <c r="AR260" s="67">
        <v>0</v>
      </c>
      <c r="AS260" s="67">
        <v>0</v>
      </c>
      <c r="AT260" s="67">
        <v>1</v>
      </c>
      <c r="AU260" s="67">
        <v>1</v>
      </c>
      <c r="AV260" s="67">
        <v>0</v>
      </c>
      <c r="AW260" s="67">
        <v>1</v>
      </c>
      <c r="AX260" s="67">
        <v>1</v>
      </c>
      <c r="AY260" s="67">
        <v>0</v>
      </c>
      <c r="AZ260" s="67">
        <v>0</v>
      </c>
      <c r="BA260" s="67">
        <v>0</v>
      </c>
      <c r="BB260" s="67">
        <v>1</v>
      </c>
      <c r="BC260" s="67">
        <v>0</v>
      </c>
      <c r="BD260" s="67">
        <v>1</v>
      </c>
      <c r="BE260" s="67">
        <v>0</v>
      </c>
      <c r="BF260" s="67">
        <v>1</v>
      </c>
      <c r="BG260" s="67">
        <v>0</v>
      </c>
      <c r="BH260" s="67">
        <v>0</v>
      </c>
      <c r="BI260" s="67">
        <v>0</v>
      </c>
      <c r="BJ260" s="67">
        <v>0</v>
      </c>
      <c r="BK260" s="67">
        <v>1</v>
      </c>
      <c r="BL260" s="67">
        <v>0</v>
      </c>
      <c r="BM260" s="67">
        <v>0</v>
      </c>
      <c r="BN260" s="67">
        <v>0</v>
      </c>
      <c r="BO260" s="67">
        <v>1</v>
      </c>
      <c r="BP260" s="67">
        <v>0</v>
      </c>
    </row>
    <row r="261" spans="1:68" s="67" customFormat="1" x14ac:dyDescent="0.25">
      <c r="R261" s="69">
        <v>0</v>
      </c>
      <c r="S261" s="69">
        <v>0</v>
      </c>
      <c r="T261" s="69">
        <v>0</v>
      </c>
    </row>
    <row r="262" spans="1:68" s="67" customFormat="1" x14ac:dyDescent="0.25">
      <c r="A262" s="120">
        <v>38</v>
      </c>
      <c r="B262" s="67">
        <v>-0.91944199999999998</v>
      </c>
      <c r="D262" s="86">
        <v>-1</v>
      </c>
      <c r="E262" s="86">
        <v>0</v>
      </c>
      <c r="F262" s="86">
        <v>0</v>
      </c>
      <c r="G262" s="86"/>
      <c r="H262" s="86"/>
      <c r="I262" s="35" t="s">
        <v>103</v>
      </c>
      <c r="J262" s="35"/>
      <c r="K262" s="35" t="s">
        <v>104</v>
      </c>
      <c r="L262" s="86"/>
      <c r="M262" s="31" t="s">
        <v>102</v>
      </c>
      <c r="N262" s="31" t="s">
        <v>103</v>
      </c>
      <c r="O262" s="31" t="s">
        <v>104</v>
      </c>
      <c r="P262" s="31" t="s">
        <v>105</v>
      </c>
      <c r="R262" s="69">
        <v>0</v>
      </c>
      <c r="S262" s="69">
        <v>0</v>
      </c>
      <c r="T262" s="69">
        <v>0</v>
      </c>
    </row>
    <row r="263" spans="1:68" s="67" customFormat="1" x14ac:dyDescent="0.25">
      <c r="A263" s="120"/>
      <c r="B263" s="67">
        <v>-0.15049199999999999</v>
      </c>
      <c r="D263" s="30">
        <v>1</v>
      </c>
      <c r="E263" s="30">
        <v>0</v>
      </c>
      <c r="F263" s="30">
        <v>0</v>
      </c>
      <c r="G263" s="86"/>
      <c r="H263" s="86"/>
      <c r="I263" s="62">
        <f>B262*D262</f>
        <v>0.91944199999999998</v>
      </c>
      <c r="J263" s="35"/>
      <c r="K263" s="62">
        <v>0</v>
      </c>
      <c r="L263" s="86"/>
      <c r="M263" s="32"/>
      <c r="N263" s="32">
        <f>I267</f>
        <v>5.1584883000000001</v>
      </c>
      <c r="O263" s="32">
        <f>K267</f>
        <v>0</v>
      </c>
      <c r="P263" s="40">
        <f>B266</f>
        <v>2.59673</v>
      </c>
      <c r="R263" s="69">
        <v>0</v>
      </c>
      <c r="S263" s="69">
        <v>0</v>
      </c>
      <c r="T263" s="69">
        <v>0</v>
      </c>
    </row>
    <row r="264" spans="1:68" s="67" customFormat="1" x14ac:dyDescent="0.25">
      <c r="A264" s="120"/>
      <c r="B264" s="67">
        <v>-6.4748899999999998E-2</v>
      </c>
      <c r="D264" s="30">
        <v>-1</v>
      </c>
      <c r="E264" s="30">
        <v>0</v>
      </c>
      <c r="F264" s="30">
        <v>0</v>
      </c>
      <c r="G264" s="86"/>
      <c r="H264" s="86"/>
      <c r="I264" s="35">
        <f>B263*D263</f>
        <v>-0.15049199999999999</v>
      </c>
      <c r="J264" s="35"/>
      <c r="K264" s="62">
        <v>0</v>
      </c>
      <c r="L264" s="86"/>
      <c r="M264" s="86"/>
      <c r="N264" s="86"/>
      <c r="O264" s="86"/>
      <c r="P264" s="86"/>
      <c r="R264" s="69">
        <v>0</v>
      </c>
      <c r="S264" s="69">
        <v>0</v>
      </c>
      <c r="T264" s="69">
        <v>0</v>
      </c>
    </row>
    <row r="265" spans="1:68" s="67" customFormat="1" x14ac:dyDescent="0.25">
      <c r="A265" s="120"/>
      <c r="B265" s="67">
        <v>8.1599800000000007E-3</v>
      </c>
      <c r="D265" s="86">
        <v>530</v>
      </c>
      <c r="E265" s="86">
        <v>0</v>
      </c>
      <c r="F265" s="86">
        <v>0</v>
      </c>
      <c r="G265" s="86"/>
      <c r="H265" s="86"/>
      <c r="I265" s="62">
        <f>B264*D264</f>
        <v>6.4748899999999998E-2</v>
      </c>
      <c r="J265" s="35"/>
      <c r="K265" s="62">
        <v>0</v>
      </c>
      <c r="L265" s="86"/>
      <c r="M265" s="33" t="s">
        <v>106</v>
      </c>
      <c r="N265" s="34">
        <f>EXP(N263)</f>
        <v>173.90137010085201</v>
      </c>
      <c r="O265" s="34">
        <v>0</v>
      </c>
      <c r="P265" s="34">
        <f>EXP(P263)</f>
        <v>13.419783516431862</v>
      </c>
      <c r="R265" s="69">
        <v>0</v>
      </c>
      <c r="S265" s="69">
        <v>0</v>
      </c>
      <c r="T265" s="69">
        <v>0</v>
      </c>
    </row>
    <row r="266" spans="1:68" s="67" customFormat="1" x14ac:dyDescent="0.25">
      <c r="A266" s="120"/>
      <c r="B266" s="67">
        <v>2.59673</v>
      </c>
      <c r="D266" s="86">
        <v>0</v>
      </c>
      <c r="E266" s="86">
        <v>0</v>
      </c>
      <c r="F266" s="86">
        <v>1</v>
      </c>
      <c r="G266" s="86"/>
      <c r="H266" s="86"/>
      <c r="I266" s="35">
        <f>B265*D265</f>
        <v>4.3247894000000002</v>
      </c>
      <c r="J266" s="35"/>
      <c r="K266" s="35">
        <v>0</v>
      </c>
      <c r="L266" s="86"/>
      <c r="M266" s="34"/>
      <c r="N266" s="34">
        <f>EXP(N263)+EXP(P263)</f>
        <v>187.32115361728387</v>
      </c>
      <c r="O266" s="34">
        <f>N266</f>
        <v>187.32115361728387</v>
      </c>
      <c r="P266" s="34">
        <f>O266</f>
        <v>187.32115361728387</v>
      </c>
      <c r="R266" s="69">
        <v>0</v>
      </c>
      <c r="S266" s="69">
        <v>0</v>
      </c>
      <c r="T266" s="69">
        <v>0</v>
      </c>
    </row>
    <row r="267" spans="1:68" s="67" customFormat="1" x14ac:dyDescent="0.25">
      <c r="D267" s="86"/>
      <c r="E267" s="86"/>
      <c r="F267" s="86"/>
      <c r="G267" s="86"/>
      <c r="H267" s="86"/>
      <c r="I267" s="64">
        <f>I263+I264+I265+I266</f>
        <v>5.1584883000000001</v>
      </c>
      <c r="J267" s="36"/>
      <c r="K267" s="64">
        <v>0</v>
      </c>
      <c r="L267" s="86"/>
      <c r="M267" s="34" t="s">
        <v>107</v>
      </c>
      <c r="N267" s="65">
        <f>N265/N266</f>
        <v>0.92835948713058936</v>
      </c>
      <c r="O267" s="65">
        <f>O265/O266</f>
        <v>0</v>
      </c>
      <c r="P267" s="65">
        <f>P265/P266</f>
        <v>7.1640512869410575E-2</v>
      </c>
      <c r="R267" s="69">
        <v>1</v>
      </c>
      <c r="S267" s="69">
        <v>1</v>
      </c>
      <c r="T267" s="69">
        <v>0</v>
      </c>
      <c r="V267" s="67">
        <v>0</v>
      </c>
      <c r="W267" s="67">
        <v>0</v>
      </c>
      <c r="X267" s="67">
        <v>1</v>
      </c>
      <c r="Y267" s="67">
        <v>0</v>
      </c>
      <c r="Z267" s="67">
        <v>1</v>
      </c>
      <c r="AA267" s="67">
        <v>7</v>
      </c>
      <c r="AB267" s="67">
        <v>1</v>
      </c>
      <c r="AC267" s="67">
        <v>8</v>
      </c>
      <c r="AD267" s="67">
        <v>5</v>
      </c>
      <c r="AE267" s="67">
        <v>2</v>
      </c>
      <c r="AF267" s="67">
        <v>3</v>
      </c>
      <c r="AG267" s="67">
        <v>4</v>
      </c>
      <c r="AH267" s="67">
        <v>6</v>
      </c>
      <c r="AI267" s="67">
        <v>1</v>
      </c>
      <c r="AJ267" s="67">
        <v>5</v>
      </c>
      <c r="AK267" s="67">
        <v>2</v>
      </c>
      <c r="AL267" s="67">
        <v>6</v>
      </c>
      <c r="AM267" s="67">
        <v>3</v>
      </c>
      <c r="AN267" s="67">
        <v>4</v>
      </c>
      <c r="AO267" s="67">
        <v>1</v>
      </c>
      <c r="AP267" s="67">
        <v>0</v>
      </c>
      <c r="AQ267" s="67">
        <v>0</v>
      </c>
      <c r="AR267" s="67">
        <v>1</v>
      </c>
      <c r="AS267" s="67">
        <v>1</v>
      </c>
      <c r="AT267" s="67">
        <v>0</v>
      </c>
      <c r="AU267" s="67">
        <v>1</v>
      </c>
      <c r="AV267" s="67">
        <v>0</v>
      </c>
      <c r="AW267" s="67">
        <v>1</v>
      </c>
      <c r="AX267" s="67">
        <v>1</v>
      </c>
      <c r="AY267" s="67">
        <v>0</v>
      </c>
      <c r="AZ267" s="67">
        <v>0</v>
      </c>
      <c r="BA267" s="67">
        <v>0</v>
      </c>
      <c r="BB267" s="67">
        <v>1</v>
      </c>
      <c r="BC267" s="67">
        <v>0</v>
      </c>
      <c r="BD267" s="67">
        <v>1</v>
      </c>
      <c r="BE267" s="67">
        <v>0</v>
      </c>
      <c r="BF267" s="67">
        <v>1</v>
      </c>
      <c r="BG267" s="67">
        <v>0</v>
      </c>
      <c r="BH267" s="67">
        <v>0</v>
      </c>
      <c r="BI267" s="67">
        <v>0</v>
      </c>
      <c r="BJ267" s="67">
        <v>0</v>
      </c>
      <c r="BK267" s="67">
        <v>1</v>
      </c>
      <c r="BL267" s="67">
        <v>0</v>
      </c>
      <c r="BM267" s="67">
        <v>0</v>
      </c>
      <c r="BN267" s="67">
        <v>0</v>
      </c>
      <c r="BO267" s="67">
        <v>0</v>
      </c>
      <c r="BP267" s="67">
        <v>0</v>
      </c>
    </row>
    <row r="268" spans="1:68" s="67" customFormat="1" x14ac:dyDescent="0.25">
      <c r="R268" s="69">
        <v>0</v>
      </c>
      <c r="S268" s="69">
        <v>0</v>
      </c>
      <c r="T268" s="69">
        <v>0</v>
      </c>
    </row>
    <row r="269" spans="1:68" s="67" customFormat="1" x14ac:dyDescent="0.25">
      <c r="A269" s="120">
        <v>39</v>
      </c>
      <c r="B269" s="67">
        <v>-0.91533200000000003</v>
      </c>
      <c r="D269" s="86">
        <v>-1</v>
      </c>
      <c r="E269" s="86">
        <v>0</v>
      </c>
      <c r="F269" s="86">
        <v>0</v>
      </c>
      <c r="G269" s="86"/>
      <c r="H269" s="86"/>
      <c r="I269" s="35" t="s">
        <v>103</v>
      </c>
      <c r="J269" s="35"/>
      <c r="K269" s="35" t="s">
        <v>104</v>
      </c>
      <c r="L269" s="86"/>
      <c r="M269" s="31" t="s">
        <v>102</v>
      </c>
      <c r="N269" s="31" t="s">
        <v>103</v>
      </c>
      <c r="O269" s="31" t="s">
        <v>104</v>
      </c>
      <c r="P269" s="31" t="s">
        <v>105</v>
      </c>
      <c r="R269" s="69">
        <v>0</v>
      </c>
      <c r="S269" s="69">
        <v>0</v>
      </c>
      <c r="T269" s="69">
        <v>0</v>
      </c>
    </row>
    <row r="270" spans="1:68" s="67" customFormat="1" x14ac:dyDescent="0.25">
      <c r="A270" s="120"/>
      <c r="B270" s="67">
        <v>0.87658400000000003</v>
      </c>
      <c r="D270" s="30">
        <v>1</v>
      </c>
      <c r="E270" s="30">
        <v>0</v>
      </c>
      <c r="F270" s="30">
        <v>0</v>
      </c>
      <c r="G270" s="86"/>
      <c r="H270" s="86"/>
      <c r="I270" s="62">
        <f>B269*D269</f>
        <v>0.91533200000000003</v>
      </c>
      <c r="J270" s="35"/>
      <c r="K270" s="62">
        <v>0</v>
      </c>
      <c r="L270" s="86"/>
      <c r="M270" s="32"/>
      <c r="N270" s="32">
        <f>I274</f>
        <v>7.0840434000000005</v>
      </c>
      <c r="O270" s="32">
        <f>K274</f>
        <v>0</v>
      </c>
      <c r="P270" s="40">
        <f>B273</f>
        <v>-9.6727299999999992E-3</v>
      </c>
      <c r="R270" s="69">
        <v>0</v>
      </c>
      <c r="S270" s="69">
        <v>0</v>
      </c>
      <c r="T270" s="69">
        <v>0</v>
      </c>
    </row>
    <row r="271" spans="1:68" s="67" customFormat="1" x14ac:dyDescent="0.25">
      <c r="A271" s="120"/>
      <c r="B271" s="67">
        <v>-2.7398699999999998</v>
      </c>
      <c r="D271" s="30">
        <v>-1</v>
      </c>
      <c r="E271" s="30">
        <v>0</v>
      </c>
      <c r="F271" s="30">
        <v>0</v>
      </c>
      <c r="G271" s="86"/>
      <c r="H271" s="86"/>
      <c r="I271" s="35">
        <f>B270*D270</f>
        <v>0.87658400000000003</v>
      </c>
      <c r="J271" s="35"/>
      <c r="K271" s="62">
        <v>0</v>
      </c>
      <c r="L271" s="86"/>
      <c r="M271" s="86"/>
      <c r="N271" s="86"/>
      <c r="O271" s="86"/>
      <c r="P271" s="86"/>
      <c r="R271" s="69">
        <v>0</v>
      </c>
      <c r="S271" s="69">
        <v>0</v>
      </c>
      <c r="T271" s="69">
        <v>0</v>
      </c>
    </row>
    <row r="272" spans="1:68" s="67" customFormat="1" x14ac:dyDescent="0.25">
      <c r="A272" s="120"/>
      <c r="B272" s="67">
        <v>4.8155799999999999E-3</v>
      </c>
      <c r="D272" s="86">
        <v>530</v>
      </c>
      <c r="E272" s="86">
        <v>0</v>
      </c>
      <c r="F272" s="86">
        <v>0</v>
      </c>
      <c r="G272" s="86"/>
      <c r="H272" s="86"/>
      <c r="I272" s="62">
        <f>B271*D271</f>
        <v>2.7398699999999998</v>
      </c>
      <c r="J272" s="35"/>
      <c r="K272" s="62">
        <v>0</v>
      </c>
      <c r="L272" s="86"/>
      <c r="M272" s="33" t="s">
        <v>106</v>
      </c>
      <c r="N272" s="34">
        <f>EXP(N270)</f>
        <v>1192.781674616981</v>
      </c>
      <c r="O272" s="34">
        <v>0</v>
      </c>
      <c r="P272" s="34">
        <f>EXP(P270)</f>
        <v>0.99037390038401052</v>
      </c>
      <c r="R272" s="69">
        <v>0</v>
      </c>
      <c r="S272" s="69">
        <v>0</v>
      </c>
      <c r="T272" s="69">
        <v>0</v>
      </c>
    </row>
    <row r="273" spans="1:68" s="67" customFormat="1" x14ac:dyDescent="0.25">
      <c r="A273" s="120"/>
      <c r="B273" s="67">
        <v>-9.6727299999999992E-3</v>
      </c>
      <c r="D273" s="86">
        <v>0</v>
      </c>
      <c r="E273" s="86">
        <v>0</v>
      </c>
      <c r="F273" s="86">
        <v>1</v>
      </c>
      <c r="G273" s="86"/>
      <c r="H273" s="86"/>
      <c r="I273" s="35">
        <f>B272*D272</f>
        <v>2.5522573999999998</v>
      </c>
      <c r="J273" s="35"/>
      <c r="K273" s="35">
        <v>0</v>
      </c>
      <c r="L273" s="86"/>
      <c r="M273" s="34"/>
      <c r="N273" s="34">
        <f>EXP(N270)+EXP(P270)</f>
        <v>1193.772048517365</v>
      </c>
      <c r="O273" s="34">
        <f>N273</f>
        <v>1193.772048517365</v>
      </c>
      <c r="P273" s="34">
        <f>O273</f>
        <v>1193.772048517365</v>
      </c>
      <c r="R273" s="69">
        <v>0</v>
      </c>
      <c r="S273" s="69">
        <v>0</v>
      </c>
      <c r="T273" s="69">
        <v>0</v>
      </c>
    </row>
    <row r="274" spans="1:68" s="67" customFormat="1" x14ac:dyDescent="0.25">
      <c r="D274" s="86"/>
      <c r="E274" s="86"/>
      <c r="F274" s="86"/>
      <c r="G274" s="86"/>
      <c r="H274" s="86"/>
      <c r="I274" s="64">
        <f>I270+I271+I272+I273</f>
        <v>7.0840434000000005</v>
      </c>
      <c r="J274" s="36"/>
      <c r="K274" s="64">
        <v>0</v>
      </c>
      <c r="L274" s="86"/>
      <c r="M274" s="34" t="s">
        <v>107</v>
      </c>
      <c r="N274" s="65">
        <f>N272/N273</f>
        <v>0.99917038273629044</v>
      </c>
      <c r="O274" s="65">
        <f>O272/O273</f>
        <v>0</v>
      </c>
      <c r="P274" s="65">
        <f>P272/P273</f>
        <v>8.2961726370962537E-4</v>
      </c>
      <c r="R274" s="69">
        <v>1</v>
      </c>
      <c r="S274" s="69">
        <v>0</v>
      </c>
      <c r="T274" s="69">
        <v>0</v>
      </c>
      <c r="V274" s="67">
        <v>0</v>
      </c>
      <c r="W274" s="67">
        <v>0</v>
      </c>
      <c r="X274" s="67">
        <v>0</v>
      </c>
      <c r="Y274" s="67">
        <v>0</v>
      </c>
      <c r="Z274" s="67">
        <v>1</v>
      </c>
      <c r="AA274" s="67">
        <v>6</v>
      </c>
      <c r="AB274" s="67">
        <v>5</v>
      </c>
      <c r="AC274" s="67">
        <v>1</v>
      </c>
      <c r="AD274" s="67">
        <v>8</v>
      </c>
      <c r="AE274" s="67">
        <v>2</v>
      </c>
      <c r="AF274" s="67">
        <v>7</v>
      </c>
      <c r="AG274" s="67">
        <v>3</v>
      </c>
      <c r="AH274" s="67">
        <v>4</v>
      </c>
      <c r="AI274" s="67">
        <v>1</v>
      </c>
      <c r="AJ274" s="67">
        <v>6</v>
      </c>
      <c r="AK274" s="67">
        <v>4</v>
      </c>
      <c r="AL274" s="67">
        <v>3</v>
      </c>
      <c r="AM274" s="67">
        <v>5</v>
      </c>
      <c r="AN274" s="67">
        <v>2</v>
      </c>
      <c r="AO274" s="67">
        <v>1</v>
      </c>
      <c r="AP274" s="67">
        <v>0</v>
      </c>
      <c r="AQ274" s="67">
        <v>0</v>
      </c>
      <c r="AR274" s="67">
        <v>1</v>
      </c>
      <c r="AS274" s="67">
        <v>0</v>
      </c>
      <c r="AT274" s="67">
        <v>1</v>
      </c>
      <c r="AU274" s="67">
        <v>0</v>
      </c>
      <c r="AV274" s="67">
        <v>0</v>
      </c>
      <c r="AW274" s="67">
        <v>1</v>
      </c>
      <c r="AX274" s="67">
        <v>0</v>
      </c>
      <c r="AY274" s="67">
        <v>0</v>
      </c>
      <c r="AZ274" s="67">
        <v>0</v>
      </c>
      <c r="BA274" s="67">
        <v>0</v>
      </c>
      <c r="BB274" s="67">
        <v>1</v>
      </c>
      <c r="BC274" s="67">
        <v>0</v>
      </c>
      <c r="BD274" s="67">
        <v>0</v>
      </c>
      <c r="BE274" s="67">
        <v>1</v>
      </c>
      <c r="BF274" s="67">
        <v>0</v>
      </c>
      <c r="BG274" s="67">
        <v>1</v>
      </c>
      <c r="BH274" s="67">
        <v>0</v>
      </c>
      <c r="BI274" s="67">
        <v>-999</v>
      </c>
      <c r="BJ274" s="67">
        <v>-999</v>
      </c>
      <c r="BK274" s="67">
        <v>-999</v>
      </c>
      <c r="BL274" s="67">
        <v>-999</v>
      </c>
      <c r="BM274" s="67">
        <v>-999</v>
      </c>
      <c r="BN274" s="67">
        <v>-999</v>
      </c>
      <c r="BO274" s="67">
        <v>-999</v>
      </c>
      <c r="BP274" s="67">
        <v>-999</v>
      </c>
    </row>
    <row r="275" spans="1:68" s="67" customFormat="1" x14ac:dyDescent="0.25">
      <c r="R275" s="69">
        <v>0</v>
      </c>
      <c r="S275" s="69">
        <v>0</v>
      </c>
      <c r="T275" s="69">
        <v>0</v>
      </c>
    </row>
    <row r="276" spans="1:68" s="67" customFormat="1" x14ac:dyDescent="0.25">
      <c r="A276" s="120">
        <v>40</v>
      </c>
      <c r="B276" s="67">
        <v>-0.91700499999999996</v>
      </c>
      <c r="D276" s="86">
        <v>-1</v>
      </c>
      <c r="E276" s="86">
        <v>0</v>
      </c>
      <c r="F276" s="86">
        <v>0</v>
      </c>
      <c r="G276" s="86"/>
      <c r="H276" s="86"/>
      <c r="I276" s="35" t="s">
        <v>103</v>
      </c>
      <c r="J276" s="35"/>
      <c r="K276" s="35" t="s">
        <v>104</v>
      </c>
      <c r="L276" s="86"/>
      <c r="M276" s="31" t="s">
        <v>102</v>
      </c>
      <c r="N276" s="31" t="s">
        <v>103</v>
      </c>
      <c r="O276" s="31" t="s">
        <v>104</v>
      </c>
      <c r="P276" s="31" t="s">
        <v>105</v>
      </c>
      <c r="R276" s="69">
        <v>0</v>
      </c>
      <c r="S276" s="69">
        <v>0</v>
      </c>
      <c r="T276" s="69">
        <v>0</v>
      </c>
    </row>
    <row r="277" spans="1:68" s="67" customFormat="1" x14ac:dyDescent="0.25">
      <c r="A277" s="120"/>
      <c r="B277" s="67">
        <v>-0.21345500000000001</v>
      </c>
      <c r="D277" s="30">
        <v>1</v>
      </c>
      <c r="E277" s="30">
        <v>0</v>
      </c>
      <c r="F277" s="30">
        <v>0</v>
      </c>
      <c r="G277" s="86"/>
      <c r="H277" s="86"/>
      <c r="I277" s="62">
        <f>B276*D276</f>
        <v>0.91700499999999996</v>
      </c>
      <c r="J277" s="35"/>
      <c r="K277" s="62">
        <v>0</v>
      </c>
      <c r="L277" s="86"/>
      <c r="M277" s="32"/>
      <c r="N277" s="32">
        <f>I281</f>
        <v>3.7852620999999997</v>
      </c>
      <c r="O277" s="32">
        <f>K281</f>
        <v>0</v>
      </c>
      <c r="P277" s="40">
        <f>B280</f>
        <v>4.2279</v>
      </c>
      <c r="R277" s="69">
        <v>0</v>
      </c>
      <c r="S277" s="69">
        <v>0</v>
      </c>
      <c r="T277" s="69">
        <v>0</v>
      </c>
    </row>
    <row r="278" spans="1:68" s="67" customFormat="1" x14ac:dyDescent="0.25">
      <c r="A278" s="120"/>
      <c r="B278" s="67">
        <v>0.351294</v>
      </c>
      <c r="D278" s="30">
        <v>-1</v>
      </c>
      <c r="E278" s="30">
        <v>0</v>
      </c>
      <c r="F278" s="30">
        <v>0</v>
      </c>
      <c r="G278" s="86"/>
      <c r="H278" s="86"/>
      <c r="I278" s="35">
        <f>B277*D277</f>
        <v>-0.21345500000000001</v>
      </c>
      <c r="J278" s="35"/>
      <c r="K278" s="62">
        <v>0</v>
      </c>
      <c r="L278" s="86"/>
      <c r="M278" s="86"/>
      <c r="N278" s="86"/>
      <c r="O278" s="86"/>
      <c r="P278" s="86"/>
      <c r="R278" s="69">
        <v>0</v>
      </c>
      <c r="S278" s="69">
        <v>0</v>
      </c>
      <c r="T278" s="69">
        <v>0</v>
      </c>
    </row>
    <row r="279" spans="1:68" s="67" customFormat="1" x14ac:dyDescent="0.25">
      <c r="A279" s="120"/>
      <c r="B279" s="67">
        <v>6.4773699999999997E-3</v>
      </c>
      <c r="D279" s="86">
        <v>530</v>
      </c>
      <c r="E279" s="86">
        <v>0</v>
      </c>
      <c r="F279" s="86">
        <v>0</v>
      </c>
      <c r="G279" s="86"/>
      <c r="H279" s="86"/>
      <c r="I279" s="62">
        <f>B278*D278</f>
        <v>-0.351294</v>
      </c>
      <c r="J279" s="35"/>
      <c r="K279" s="62">
        <v>0</v>
      </c>
      <c r="L279" s="86"/>
      <c r="M279" s="33" t="s">
        <v>106</v>
      </c>
      <c r="N279" s="34">
        <f>EXP(N277)</f>
        <v>44.047213820681755</v>
      </c>
      <c r="O279" s="34">
        <v>0</v>
      </c>
      <c r="P279" s="34">
        <f>EXP(P277)</f>
        <v>68.573077401768941</v>
      </c>
      <c r="R279" s="69">
        <v>0</v>
      </c>
      <c r="S279" s="69">
        <v>0</v>
      </c>
      <c r="T279" s="69">
        <v>0</v>
      </c>
    </row>
    <row r="280" spans="1:68" s="67" customFormat="1" x14ac:dyDescent="0.25">
      <c r="A280" s="120"/>
      <c r="B280" s="67">
        <v>4.2279</v>
      </c>
      <c r="D280" s="86">
        <v>0</v>
      </c>
      <c r="E280" s="86">
        <v>0</v>
      </c>
      <c r="F280" s="86">
        <v>1</v>
      </c>
      <c r="G280" s="86"/>
      <c r="H280" s="86"/>
      <c r="I280" s="35">
        <f>B279*D279</f>
        <v>3.4330060999999996</v>
      </c>
      <c r="J280" s="35"/>
      <c r="K280" s="35">
        <v>0</v>
      </c>
      <c r="L280" s="86"/>
      <c r="M280" s="34"/>
      <c r="N280" s="34">
        <f>EXP(N277)+EXP(P277)</f>
        <v>112.6202912224507</v>
      </c>
      <c r="O280" s="34">
        <f>N280</f>
        <v>112.6202912224507</v>
      </c>
      <c r="P280" s="34">
        <f>O280</f>
        <v>112.6202912224507</v>
      </c>
      <c r="R280" s="69">
        <v>0</v>
      </c>
      <c r="S280" s="69">
        <v>0</v>
      </c>
      <c r="T280" s="69">
        <v>0</v>
      </c>
    </row>
    <row r="281" spans="1:68" s="67" customFormat="1" x14ac:dyDescent="0.25">
      <c r="D281" s="86"/>
      <c r="E281" s="86"/>
      <c r="F281" s="86"/>
      <c r="G281" s="86"/>
      <c r="H281" s="86"/>
      <c r="I281" s="64">
        <f>I277+I278+I279+I280</f>
        <v>3.7852620999999997</v>
      </c>
      <c r="J281" s="36"/>
      <c r="K281" s="64">
        <v>0</v>
      </c>
      <c r="L281" s="86"/>
      <c r="M281" s="34" t="s">
        <v>107</v>
      </c>
      <c r="N281" s="65">
        <f>N279/N280</f>
        <v>0.39111259030291873</v>
      </c>
      <c r="O281" s="65">
        <f>O279/O280</f>
        <v>0</v>
      </c>
      <c r="P281" s="65">
        <f>P279/P280</f>
        <v>0.60888740969708122</v>
      </c>
      <c r="R281" s="69">
        <v>0</v>
      </c>
      <c r="S281" s="69">
        <v>1</v>
      </c>
      <c r="T281" s="69">
        <v>1</v>
      </c>
      <c r="V281" s="67">
        <v>1</v>
      </c>
      <c r="W281" s="67">
        <v>0</v>
      </c>
      <c r="X281" s="67">
        <v>0</v>
      </c>
      <c r="Y281" s="67">
        <v>0</v>
      </c>
      <c r="Z281" s="67">
        <v>1</v>
      </c>
      <c r="AA281" s="67">
        <v>5</v>
      </c>
      <c r="AB281" s="67">
        <v>2</v>
      </c>
      <c r="AC281" s="67">
        <v>3</v>
      </c>
      <c r="AD281" s="67">
        <v>6</v>
      </c>
      <c r="AE281" s="67">
        <v>4</v>
      </c>
      <c r="AF281" s="67">
        <v>1</v>
      </c>
      <c r="AG281" s="67">
        <v>7</v>
      </c>
      <c r="AH281" s="67">
        <v>8</v>
      </c>
      <c r="AI281" s="67">
        <v>2</v>
      </c>
      <c r="AJ281" s="67">
        <v>6</v>
      </c>
      <c r="AK281" s="67">
        <v>5</v>
      </c>
      <c r="AL281" s="67">
        <v>3</v>
      </c>
      <c r="AM281" s="67">
        <v>4</v>
      </c>
      <c r="AN281" s="67">
        <v>1</v>
      </c>
      <c r="AO281" s="67">
        <v>1</v>
      </c>
      <c r="AP281" s="67">
        <v>0</v>
      </c>
      <c r="AQ281" s="67">
        <v>0</v>
      </c>
      <c r="AR281" s="67">
        <v>0</v>
      </c>
      <c r="AS281" s="67">
        <v>1</v>
      </c>
      <c r="AT281" s="67">
        <v>0</v>
      </c>
      <c r="AU281" s="67">
        <v>1</v>
      </c>
      <c r="AV281" s="67">
        <v>1</v>
      </c>
      <c r="AW281" s="67">
        <v>0</v>
      </c>
      <c r="AX281" s="67">
        <v>1</v>
      </c>
      <c r="AY281" s="67">
        <v>0</v>
      </c>
      <c r="AZ281" s="67">
        <v>0</v>
      </c>
      <c r="BA281" s="67">
        <v>0</v>
      </c>
      <c r="BB281" s="67">
        <v>1</v>
      </c>
      <c r="BC281" s="67">
        <v>0</v>
      </c>
      <c r="BD281" s="67">
        <v>1</v>
      </c>
      <c r="BE281" s="67">
        <v>0</v>
      </c>
      <c r="BF281" s="67">
        <v>0</v>
      </c>
      <c r="BG281" s="67">
        <v>1</v>
      </c>
      <c r="BH281" s="67">
        <v>0</v>
      </c>
      <c r="BI281" s="67">
        <v>0</v>
      </c>
      <c r="BJ281" s="67">
        <v>0</v>
      </c>
      <c r="BK281" s="67">
        <v>0</v>
      </c>
      <c r="BL281" s="67">
        <v>0</v>
      </c>
      <c r="BM281" s="67">
        <v>1</v>
      </c>
      <c r="BN281" s="67">
        <v>0</v>
      </c>
      <c r="BO281" s="67">
        <v>0</v>
      </c>
      <c r="BP281" s="67">
        <v>0</v>
      </c>
    </row>
    <row r="282" spans="1:68" s="67" customFormat="1" x14ac:dyDescent="0.25">
      <c r="R282" s="69">
        <v>0</v>
      </c>
      <c r="S282" s="69">
        <v>0</v>
      </c>
      <c r="T282" s="69">
        <v>0</v>
      </c>
    </row>
    <row r="283" spans="1:68" s="67" customFormat="1" x14ac:dyDescent="0.25">
      <c r="A283" s="120">
        <v>41</v>
      </c>
      <c r="B283" s="67">
        <v>-0.91658499999999998</v>
      </c>
      <c r="D283" s="86">
        <v>-1</v>
      </c>
      <c r="E283" s="86">
        <v>0</v>
      </c>
      <c r="F283" s="86">
        <v>0</v>
      </c>
      <c r="G283" s="86"/>
      <c r="H283" s="86"/>
      <c r="I283" s="35" t="s">
        <v>103</v>
      </c>
      <c r="J283" s="35"/>
      <c r="K283" s="35" t="s">
        <v>104</v>
      </c>
      <c r="L283" s="86"/>
      <c r="M283" s="31" t="s">
        <v>102</v>
      </c>
      <c r="N283" s="31" t="s">
        <v>103</v>
      </c>
      <c r="O283" s="31" t="s">
        <v>104</v>
      </c>
      <c r="P283" s="31" t="s">
        <v>105</v>
      </c>
      <c r="R283" s="69">
        <v>0</v>
      </c>
      <c r="S283" s="69">
        <v>0</v>
      </c>
      <c r="T283" s="69">
        <v>0</v>
      </c>
    </row>
    <row r="284" spans="1:68" s="67" customFormat="1" x14ac:dyDescent="0.25">
      <c r="A284" s="120"/>
      <c r="B284" s="67">
        <v>0.117146</v>
      </c>
      <c r="D284" s="30">
        <v>1</v>
      </c>
      <c r="E284" s="30">
        <v>0</v>
      </c>
      <c r="F284" s="30">
        <v>0</v>
      </c>
      <c r="G284" s="86"/>
      <c r="H284" s="86"/>
      <c r="I284" s="62">
        <f>B283*D283</f>
        <v>0.91658499999999998</v>
      </c>
      <c r="J284" s="35"/>
      <c r="K284" s="62">
        <v>0</v>
      </c>
      <c r="L284" s="86"/>
      <c r="M284" s="32"/>
      <c r="N284" s="32">
        <f>I288</f>
        <v>6.1387052999999998</v>
      </c>
      <c r="O284" s="32">
        <f>K288</f>
        <v>0</v>
      </c>
      <c r="P284" s="40">
        <f>B287</f>
        <v>2.67503</v>
      </c>
      <c r="R284" s="69">
        <v>0</v>
      </c>
      <c r="S284" s="69">
        <v>0</v>
      </c>
      <c r="T284" s="69">
        <v>0</v>
      </c>
    </row>
    <row r="285" spans="1:68" s="67" customFormat="1" x14ac:dyDescent="0.25">
      <c r="A285" s="120"/>
      <c r="B285" s="67">
        <v>-1.0020800000000001</v>
      </c>
      <c r="D285" s="30">
        <v>-1</v>
      </c>
      <c r="E285" s="30">
        <v>0</v>
      </c>
      <c r="F285" s="30">
        <v>0</v>
      </c>
      <c r="G285" s="86"/>
      <c r="H285" s="86"/>
      <c r="I285" s="35">
        <f>B284*D284</f>
        <v>0.117146</v>
      </c>
      <c r="J285" s="35"/>
      <c r="K285" s="62">
        <v>0</v>
      </c>
      <c r="L285" s="86"/>
      <c r="M285" s="86"/>
      <c r="N285" s="86"/>
      <c r="O285" s="86"/>
      <c r="P285" s="86"/>
      <c r="R285" s="69">
        <v>0</v>
      </c>
      <c r="S285" s="69">
        <v>0</v>
      </c>
      <c r="T285" s="69">
        <v>0</v>
      </c>
    </row>
    <row r="286" spans="1:68" s="67" customFormat="1" x14ac:dyDescent="0.25">
      <c r="A286" s="120"/>
      <c r="B286" s="67">
        <v>7.7413100000000004E-3</v>
      </c>
      <c r="D286" s="86">
        <v>530</v>
      </c>
      <c r="E286" s="86">
        <v>0</v>
      </c>
      <c r="F286" s="86">
        <v>0</v>
      </c>
      <c r="G286" s="86"/>
      <c r="H286" s="86"/>
      <c r="I286" s="62">
        <f>B285*D285</f>
        <v>1.0020800000000001</v>
      </c>
      <c r="J286" s="35"/>
      <c r="K286" s="62">
        <v>0</v>
      </c>
      <c r="L286" s="86"/>
      <c r="M286" s="33" t="s">
        <v>106</v>
      </c>
      <c r="N286" s="34">
        <f>EXP(N284)</f>
        <v>463.45314946774374</v>
      </c>
      <c r="O286" s="34">
        <v>0</v>
      </c>
      <c r="P286" s="34">
        <f>EXP(P284)</f>
        <v>14.512785216616725</v>
      </c>
      <c r="R286" s="69">
        <v>0</v>
      </c>
      <c r="S286" s="69">
        <v>0</v>
      </c>
      <c r="T286" s="69">
        <v>0</v>
      </c>
    </row>
    <row r="287" spans="1:68" s="67" customFormat="1" x14ac:dyDescent="0.25">
      <c r="A287" s="120"/>
      <c r="B287" s="67">
        <v>2.67503</v>
      </c>
      <c r="D287" s="86">
        <v>0</v>
      </c>
      <c r="E287" s="86">
        <v>0</v>
      </c>
      <c r="F287" s="86">
        <v>1</v>
      </c>
      <c r="G287" s="86"/>
      <c r="H287" s="86"/>
      <c r="I287" s="35">
        <f>B286*D286</f>
        <v>4.1028943</v>
      </c>
      <c r="J287" s="35"/>
      <c r="K287" s="35">
        <v>0</v>
      </c>
      <c r="L287" s="86"/>
      <c r="M287" s="34"/>
      <c r="N287" s="34">
        <f>EXP(N284)+EXP(P284)</f>
        <v>477.96593468436049</v>
      </c>
      <c r="O287" s="34">
        <f>N287</f>
        <v>477.96593468436049</v>
      </c>
      <c r="P287" s="34">
        <f>O287</f>
        <v>477.96593468436049</v>
      </c>
      <c r="R287" s="69">
        <v>0</v>
      </c>
      <c r="S287" s="69">
        <v>0</v>
      </c>
      <c r="T287" s="69">
        <v>0</v>
      </c>
    </row>
    <row r="288" spans="1:68" s="67" customFormat="1" x14ac:dyDescent="0.25">
      <c r="D288" s="86"/>
      <c r="E288" s="86"/>
      <c r="F288" s="86"/>
      <c r="G288" s="86"/>
      <c r="H288" s="86"/>
      <c r="I288" s="64">
        <f>I284+I285+I286+I287</f>
        <v>6.1387052999999998</v>
      </c>
      <c r="J288" s="36"/>
      <c r="K288" s="64">
        <v>0</v>
      </c>
      <c r="L288" s="86"/>
      <c r="M288" s="34" t="s">
        <v>107</v>
      </c>
      <c r="N288" s="65">
        <f>N286/N287</f>
        <v>0.9696363607456655</v>
      </c>
      <c r="O288" s="65">
        <f>O286/O287</f>
        <v>0</v>
      </c>
      <c r="P288" s="65">
        <f>P286/P287</f>
        <v>3.0363639254334496E-2</v>
      </c>
      <c r="R288" s="69">
        <v>1</v>
      </c>
      <c r="S288" s="69">
        <v>1</v>
      </c>
      <c r="T288" s="69">
        <v>0</v>
      </c>
      <c r="V288" s="67">
        <v>0</v>
      </c>
      <c r="W288" s="67">
        <v>0</v>
      </c>
      <c r="X288" s="67">
        <v>0</v>
      </c>
      <c r="Y288" s="67">
        <v>0</v>
      </c>
      <c r="Z288" s="67">
        <v>1</v>
      </c>
      <c r="AA288" s="67">
        <v>5</v>
      </c>
      <c r="AB288" s="67">
        <v>1</v>
      </c>
      <c r="AC288" s="67">
        <v>8</v>
      </c>
      <c r="AD288" s="67">
        <v>2</v>
      </c>
      <c r="AE288" s="67">
        <v>3</v>
      </c>
      <c r="AF288" s="67">
        <v>4</v>
      </c>
      <c r="AG288" s="67">
        <v>7</v>
      </c>
      <c r="AH288" s="67">
        <v>6</v>
      </c>
      <c r="AI288" s="67">
        <v>4</v>
      </c>
      <c r="AJ288" s="67">
        <v>6</v>
      </c>
      <c r="AK288" s="67">
        <v>2</v>
      </c>
      <c r="AL288" s="67">
        <v>5</v>
      </c>
      <c r="AM288" s="67">
        <v>3</v>
      </c>
      <c r="AN288" s="67">
        <v>1</v>
      </c>
      <c r="AO288" s="67">
        <v>1</v>
      </c>
      <c r="AP288" s="67">
        <v>0</v>
      </c>
      <c r="AQ288" s="67">
        <v>0</v>
      </c>
      <c r="AR288" s="67">
        <v>1</v>
      </c>
      <c r="AS288" s="67">
        <v>1</v>
      </c>
      <c r="AT288" s="67">
        <v>0</v>
      </c>
      <c r="AU288" s="67">
        <v>0</v>
      </c>
      <c r="AV288" s="67">
        <v>1</v>
      </c>
      <c r="AW288" s="67">
        <v>0</v>
      </c>
      <c r="AX288" s="67">
        <v>1</v>
      </c>
      <c r="AY288" s="67">
        <v>0</v>
      </c>
      <c r="AZ288" s="67">
        <v>0</v>
      </c>
      <c r="BA288" s="67">
        <v>0</v>
      </c>
      <c r="BB288" s="67">
        <v>1</v>
      </c>
      <c r="BC288" s="67">
        <v>0</v>
      </c>
      <c r="BD288" s="67">
        <v>0</v>
      </c>
      <c r="BE288" s="67">
        <v>1</v>
      </c>
      <c r="BF288" s="67">
        <v>0</v>
      </c>
      <c r="BG288" s="67">
        <v>1</v>
      </c>
      <c r="BH288" s="67">
        <v>0</v>
      </c>
      <c r="BI288" s="67">
        <v>-999</v>
      </c>
      <c r="BJ288" s="67">
        <v>-999</v>
      </c>
      <c r="BK288" s="67">
        <v>-999</v>
      </c>
      <c r="BL288" s="67">
        <v>-999</v>
      </c>
      <c r="BM288" s="67">
        <v>-999</v>
      </c>
      <c r="BN288" s="67">
        <v>-999</v>
      </c>
      <c r="BO288" s="67">
        <v>-999</v>
      </c>
      <c r="BP288" s="67">
        <v>-999</v>
      </c>
    </row>
    <row r="289" spans="1:68" s="67" customFormat="1" x14ac:dyDescent="0.25">
      <c r="R289" s="69">
        <v>0</v>
      </c>
      <c r="S289" s="69">
        <v>0</v>
      </c>
      <c r="T289" s="69">
        <v>0</v>
      </c>
    </row>
    <row r="290" spans="1:68" s="67" customFormat="1" x14ac:dyDescent="0.25">
      <c r="A290" s="120">
        <v>42</v>
      </c>
      <c r="B290" s="67">
        <v>-0.891706</v>
      </c>
      <c r="D290" s="86">
        <v>-1</v>
      </c>
      <c r="E290" s="86">
        <v>0</v>
      </c>
      <c r="F290" s="86">
        <v>0</v>
      </c>
      <c r="G290" s="86"/>
      <c r="H290" s="86"/>
      <c r="I290" s="35" t="s">
        <v>103</v>
      </c>
      <c r="J290" s="35"/>
      <c r="K290" s="35" t="s">
        <v>104</v>
      </c>
      <c r="L290" s="86"/>
      <c r="M290" s="31" t="s">
        <v>102</v>
      </c>
      <c r="N290" s="31" t="s">
        <v>103</v>
      </c>
      <c r="O290" s="31" t="s">
        <v>104</v>
      </c>
      <c r="P290" s="31" t="s">
        <v>105</v>
      </c>
      <c r="R290" s="69">
        <v>0</v>
      </c>
      <c r="S290" s="69">
        <v>0</v>
      </c>
      <c r="T290" s="69">
        <v>0</v>
      </c>
    </row>
    <row r="291" spans="1:68" s="67" customFormat="1" x14ac:dyDescent="0.25">
      <c r="A291" s="120"/>
      <c r="B291" s="67">
        <v>-0.80734799999999995</v>
      </c>
      <c r="D291" s="30">
        <v>1</v>
      </c>
      <c r="E291" s="30">
        <v>0</v>
      </c>
      <c r="F291" s="30">
        <v>0</v>
      </c>
      <c r="G291" s="86"/>
      <c r="H291" s="86"/>
      <c r="I291" s="62">
        <f>B290*D290</f>
        <v>0.891706</v>
      </c>
      <c r="J291" s="35"/>
      <c r="K291" s="62">
        <v>0</v>
      </c>
      <c r="L291" s="86"/>
      <c r="M291" s="32"/>
      <c r="N291" s="32">
        <f>I295</f>
        <v>6.8869214000000003</v>
      </c>
      <c r="O291" s="32">
        <f>K295</f>
        <v>0</v>
      </c>
      <c r="P291" s="40">
        <f>B294</f>
        <v>6.2311500000000004</v>
      </c>
      <c r="R291" s="69">
        <v>0</v>
      </c>
      <c r="S291" s="69">
        <v>0</v>
      </c>
      <c r="T291" s="69">
        <v>0</v>
      </c>
    </row>
    <row r="292" spans="1:68" s="67" customFormat="1" x14ac:dyDescent="0.25">
      <c r="A292" s="120"/>
      <c r="B292" s="67">
        <v>-2.65808</v>
      </c>
      <c r="D292" s="30">
        <v>-1</v>
      </c>
      <c r="E292" s="30">
        <v>0</v>
      </c>
      <c r="F292" s="30">
        <v>0</v>
      </c>
      <c r="G292" s="86"/>
      <c r="H292" s="86"/>
      <c r="I292" s="35">
        <f>B291*D291</f>
        <v>-0.80734799999999995</v>
      </c>
      <c r="J292" s="35"/>
      <c r="K292" s="62">
        <v>0</v>
      </c>
      <c r="L292" s="86"/>
      <c r="M292" s="86"/>
      <c r="N292" s="86"/>
      <c r="O292" s="86"/>
      <c r="P292" s="86"/>
      <c r="R292" s="69">
        <v>0</v>
      </c>
      <c r="S292" s="69">
        <v>0</v>
      </c>
      <c r="T292" s="69">
        <v>0</v>
      </c>
    </row>
    <row r="293" spans="1:68" s="67" customFormat="1" x14ac:dyDescent="0.25">
      <c r="A293" s="120"/>
      <c r="B293" s="67">
        <v>7.8197800000000001E-3</v>
      </c>
      <c r="D293" s="86">
        <v>530</v>
      </c>
      <c r="E293" s="86">
        <v>0</v>
      </c>
      <c r="F293" s="86">
        <v>0</v>
      </c>
      <c r="G293" s="86"/>
      <c r="H293" s="86"/>
      <c r="I293" s="62">
        <f>B292*D292</f>
        <v>2.65808</v>
      </c>
      <c r="J293" s="35"/>
      <c r="K293" s="62">
        <v>0</v>
      </c>
      <c r="L293" s="86"/>
      <c r="M293" s="33" t="s">
        <v>106</v>
      </c>
      <c r="N293" s="34">
        <f>EXP(N291)</f>
        <v>979.38164693267061</v>
      </c>
      <c r="O293" s="34">
        <v>0</v>
      </c>
      <c r="P293" s="34">
        <f>EXP(P291)</f>
        <v>508.33973818387</v>
      </c>
      <c r="R293" s="69">
        <v>0</v>
      </c>
      <c r="S293" s="69">
        <v>0</v>
      </c>
      <c r="T293" s="69">
        <v>0</v>
      </c>
    </row>
    <row r="294" spans="1:68" s="67" customFormat="1" x14ac:dyDescent="0.25">
      <c r="A294" s="120"/>
      <c r="B294" s="67">
        <v>6.2311500000000004</v>
      </c>
      <c r="D294" s="86">
        <v>0</v>
      </c>
      <c r="E294" s="86">
        <v>0</v>
      </c>
      <c r="F294" s="86">
        <v>1</v>
      </c>
      <c r="G294" s="86"/>
      <c r="H294" s="86"/>
      <c r="I294" s="35">
        <f>B293*D293</f>
        <v>4.1444834000000004</v>
      </c>
      <c r="J294" s="35"/>
      <c r="K294" s="35">
        <v>0</v>
      </c>
      <c r="L294" s="86"/>
      <c r="M294" s="34"/>
      <c r="N294" s="34">
        <f>EXP(N291)+EXP(P291)</f>
        <v>1487.7213851165407</v>
      </c>
      <c r="O294" s="34">
        <f>N294</f>
        <v>1487.7213851165407</v>
      </c>
      <c r="P294" s="34">
        <f>O294</f>
        <v>1487.7213851165407</v>
      </c>
      <c r="R294" s="69">
        <v>0</v>
      </c>
      <c r="S294" s="69">
        <v>0</v>
      </c>
      <c r="T294" s="69">
        <v>0</v>
      </c>
    </row>
    <row r="295" spans="1:68" s="67" customFormat="1" x14ac:dyDescent="0.25">
      <c r="D295" s="86"/>
      <c r="E295" s="86"/>
      <c r="F295" s="86"/>
      <c r="G295" s="86"/>
      <c r="H295" s="86"/>
      <c r="I295" s="64">
        <f>I291+I292+I293+I294</f>
        <v>6.8869214000000003</v>
      </c>
      <c r="J295" s="36"/>
      <c r="K295" s="64">
        <v>0</v>
      </c>
      <c r="L295" s="86"/>
      <c r="M295" s="34" t="s">
        <v>107</v>
      </c>
      <c r="N295" s="65">
        <f>N293/N294</f>
        <v>0.65830985339768489</v>
      </c>
      <c r="O295" s="65">
        <f>O293/O294</f>
        <v>0</v>
      </c>
      <c r="P295" s="65">
        <f>P293/P294</f>
        <v>0.34169014660231506</v>
      </c>
      <c r="R295" s="69">
        <v>1</v>
      </c>
      <c r="S295" s="69">
        <v>0</v>
      </c>
      <c r="T295" s="69">
        <v>0</v>
      </c>
      <c r="V295" s="67">
        <v>0</v>
      </c>
      <c r="W295" s="67">
        <v>0</v>
      </c>
      <c r="X295" s="67">
        <v>0</v>
      </c>
      <c r="Y295" s="67">
        <v>0</v>
      </c>
      <c r="Z295" s="67">
        <v>1</v>
      </c>
      <c r="AA295" s="67">
        <v>8</v>
      </c>
      <c r="AB295" s="67">
        <v>1</v>
      </c>
      <c r="AC295" s="67">
        <v>2</v>
      </c>
      <c r="AD295" s="67">
        <v>7</v>
      </c>
      <c r="AE295" s="67">
        <v>3</v>
      </c>
      <c r="AF295" s="67">
        <v>4</v>
      </c>
      <c r="AG295" s="67">
        <v>5</v>
      </c>
      <c r="AH295" s="67">
        <v>6</v>
      </c>
      <c r="AI295" s="67">
        <v>4</v>
      </c>
      <c r="AJ295" s="67">
        <v>6</v>
      </c>
      <c r="AK295" s="67">
        <v>3</v>
      </c>
      <c r="AL295" s="67">
        <v>5</v>
      </c>
      <c r="AM295" s="67">
        <v>1</v>
      </c>
      <c r="AN295" s="67">
        <v>2</v>
      </c>
      <c r="AO295" s="67">
        <v>1</v>
      </c>
      <c r="AP295" s="67">
        <v>0</v>
      </c>
      <c r="AQ295" s="67">
        <v>0</v>
      </c>
      <c r="AR295" s="67">
        <v>0</v>
      </c>
      <c r="AS295" s="67">
        <v>0</v>
      </c>
      <c r="AT295" s="67">
        <v>1</v>
      </c>
      <c r="AU295" s="67">
        <v>0</v>
      </c>
      <c r="AV295" s="67">
        <v>1</v>
      </c>
      <c r="AW295" s="67">
        <v>0</v>
      </c>
      <c r="AX295" s="67">
        <v>0</v>
      </c>
      <c r="AY295" s="67">
        <v>0</v>
      </c>
      <c r="AZ295" s="67">
        <v>0</v>
      </c>
      <c r="BA295" s="67">
        <v>0</v>
      </c>
      <c r="BB295" s="67">
        <v>1</v>
      </c>
      <c r="BC295" s="67">
        <v>0</v>
      </c>
      <c r="BD295" s="67">
        <v>1</v>
      </c>
      <c r="BE295" s="67">
        <v>0</v>
      </c>
      <c r="BF295" s="67">
        <v>1</v>
      </c>
      <c r="BG295" s="67">
        <v>0</v>
      </c>
      <c r="BH295" s="67">
        <v>0</v>
      </c>
      <c r="BI295" s="67">
        <v>-999</v>
      </c>
      <c r="BJ295" s="67">
        <v>-999</v>
      </c>
      <c r="BK295" s="67">
        <v>-999</v>
      </c>
      <c r="BL295" s="67">
        <v>-999</v>
      </c>
      <c r="BM295" s="67">
        <v>-999</v>
      </c>
      <c r="BN295" s="67">
        <v>-999</v>
      </c>
      <c r="BO295" s="67">
        <v>-999</v>
      </c>
      <c r="BP295" s="67">
        <v>-999</v>
      </c>
    </row>
    <row r="296" spans="1:68" s="67" customFormat="1" x14ac:dyDescent="0.25">
      <c r="R296" s="69">
        <v>0</v>
      </c>
      <c r="S296" s="69">
        <v>0</v>
      </c>
      <c r="T296" s="69">
        <v>0</v>
      </c>
    </row>
    <row r="297" spans="1:68" s="67" customFormat="1" x14ac:dyDescent="0.25">
      <c r="A297" s="120">
        <v>43</v>
      </c>
      <c r="B297" s="67">
        <v>-0.89589700000000005</v>
      </c>
      <c r="D297" s="86">
        <v>-1</v>
      </c>
      <c r="E297" s="86">
        <v>0</v>
      </c>
      <c r="F297" s="86">
        <v>0</v>
      </c>
      <c r="G297" s="86"/>
      <c r="H297" s="86"/>
      <c r="I297" s="35" t="s">
        <v>103</v>
      </c>
      <c r="J297" s="35"/>
      <c r="K297" s="35" t="s">
        <v>104</v>
      </c>
      <c r="L297" s="86"/>
      <c r="M297" s="31" t="s">
        <v>102</v>
      </c>
      <c r="N297" s="31" t="s">
        <v>103</v>
      </c>
      <c r="O297" s="31" t="s">
        <v>104</v>
      </c>
      <c r="P297" s="31" t="s">
        <v>105</v>
      </c>
      <c r="R297" s="69">
        <v>0</v>
      </c>
      <c r="S297" s="69">
        <v>0</v>
      </c>
      <c r="T297" s="69">
        <v>0</v>
      </c>
    </row>
    <row r="298" spans="1:68" s="67" customFormat="1" x14ac:dyDescent="0.25">
      <c r="A298" s="120"/>
      <c r="B298" s="67">
        <v>-0.38706499999999999</v>
      </c>
      <c r="D298" s="30">
        <v>1</v>
      </c>
      <c r="E298" s="30">
        <v>0</v>
      </c>
      <c r="F298" s="30">
        <v>0</v>
      </c>
      <c r="G298" s="86"/>
      <c r="H298" s="86"/>
      <c r="I298" s="62">
        <f>B297*D297</f>
        <v>0.89589700000000005</v>
      </c>
      <c r="J298" s="35"/>
      <c r="K298" s="62">
        <v>0</v>
      </c>
      <c r="L298" s="86"/>
      <c r="M298" s="32"/>
      <c r="N298" s="32">
        <f>I302</f>
        <v>8.1085825000000007</v>
      </c>
      <c r="O298" s="32">
        <f>K302</f>
        <v>0</v>
      </c>
      <c r="P298" s="40">
        <f>B301</f>
        <v>5.8208900000000003</v>
      </c>
      <c r="R298" s="69">
        <v>0</v>
      </c>
      <c r="S298" s="69">
        <v>0</v>
      </c>
      <c r="T298" s="69">
        <v>0</v>
      </c>
    </row>
    <row r="299" spans="1:68" s="67" customFormat="1" x14ac:dyDescent="0.25">
      <c r="A299" s="120"/>
      <c r="B299" s="67">
        <v>-3.0571999999999999</v>
      </c>
      <c r="D299" s="30">
        <v>-1</v>
      </c>
      <c r="E299" s="30">
        <v>0</v>
      </c>
      <c r="F299" s="30">
        <v>0</v>
      </c>
      <c r="G299" s="86"/>
      <c r="H299" s="86"/>
      <c r="I299" s="35">
        <f>B298*D298</f>
        <v>-0.38706499999999999</v>
      </c>
      <c r="J299" s="35"/>
      <c r="K299" s="62">
        <v>0</v>
      </c>
      <c r="L299" s="86"/>
      <c r="M299" s="86"/>
      <c r="N299" s="86"/>
      <c r="O299" s="86"/>
      <c r="P299" s="86"/>
      <c r="R299" s="69">
        <v>0</v>
      </c>
      <c r="S299" s="69">
        <v>0</v>
      </c>
      <c r="T299" s="69">
        <v>0</v>
      </c>
    </row>
    <row r="300" spans="1:68" s="67" customFormat="1" x14ac:dyDescent="0.25">
      <c r="A300" s="120"/>
      <c r="B300" s="67">
        <v>8.5708499999999996E-3</v>
      </c>
      <c r="D300" s="86">
        <v>530</v>
      </c>
      <c r="E300" s="86">
        <v>0</v>
      </c>
      <c r="F300" s="86">
        <v>0</v>
      </c>
      <c r="G300" s="86"/>
      <c r="H300" s="86"/>
      <c r="I300" s="62">
        <f>B299*D299</f>
        <v>3.0571999999999999</v>
      </c>
      <c r="J300" s="35"/>
      <c r="K300" s="62">
        <v>0</v>
      </c>
      <c r="L300" s="86"/>
      <c r="M300" s="33" t="s">
        <v>106</v>
      </c>
      <c r="N300" s="34">
        <f>EXP(N298)</f>
        <v>3322.8645295191586</v>
      </c>
      <c r="O300" s="34">
        <v>0</v>
      </c>
      <c r="P300" s="34">
        <f>EXP(P298)</f>
        <v>337.27209225518527</v>
      </c>
      <c r="R300" s="69">
        <v>0</v>
      </c>
      <c r="S300" s="69">
        <v>0</v>
      </c>
      <c r="T300" s="69">
        <v>0</v>
      </c>
    </row>
    <row r="301" spans="1:68" s="67" customFormat="1" x14ac:dyDescent="0.25">
      <c r="A301" s="120"/>
      <c r="B301" s="67">
        <v>5.8208900000000003</v>
      </c>
      <c r="D301" s="86">
        <v>0</v>
      </c>
      <c r="E301" s="86">
        <v>0</v>
      </c>
      <c r="F301" s="86">
        <v>1</v>
      </c>
      <c r="G301" s="86"/>
      <c r="H301" s="86"/>
      <c r="I301" s="35">
        <f>B300*D300</f>
        <v>4.5425504999999999</v>
      </c>
      <c r="J301" s="35"/>
      <c r="K301" s="35">
        <v>0</v>
      </c>
      <c r="L301" s="86"/>
      <c r="M301" s="34"/>
      <c r="N301" s="34">
        <f>EXP(N298)+EXP(P298)</f>
        <v>3660.1366217743439</v>
      </c>
      <c r="O301" s="34">
        <f>N301</f>
        <v>3660.1366217743439</v>
      </c>
      <c r="P301" s="34">
        <f>O301</f>
        <v>3660.1366217743439</v>
      </c>
      <c r="R301" s="69">
        <v>0</v>
      </c>
      <c r="S301" s="69">
        <v>0</v>
      </c>
      <c r="T301" s="69">
        <v>0</v>
      </c>
    </row>
    <row r="302" spans="1:68" s="67" customFormat="1" x14ac:dyDescent="0.25">
      <c r="D302" s="86"/>
      <c r="E302" s="86"/>
      <c r="F302" s="86"/>
      <c r="G302" s="86"/>
      <c r="H302" s="86"/>
      <c r="I302" s="64">
        <f>I298+I299+I300+I301</f>
        <v>8.1085825000000007</v>
      </c>
      <c r="J302" s="36"/>
      <c r="K302" s="64">
        <v>0</v>
      </c>
      <c r="L302" s="86"/>
      <c r="M302" s="34" t="s">
        <v>107</v>
      </c>
      <c r="N302" s="65">
        <f>N300/N301</f>
        <v>0.90785259483246172</v>
      </c>
      <c r="O302" s="65">
        <f>O300/O301</f>
        <v>0</v>
      </c>
      <c r="P302" s="65">
        <f>P300/P301</f>
        <v>9.2147405167538277E-2</v>
      </c>
      <c r="R302" s="69">
        <v>1</v>
      </c>
      <c r="S302" s="69">
        <v>0</v>
      </c>
      <c r="T302" s="69">
        <v>0</v>
      </c>
      <c r="V302" s="67">
        <v>1</v>
      </c>
      <c r="W302" s="67">
        <v>0</v>
      </c>
      <c r="X302" s="67">
        <v>0</v>
      </c>
      <c r="Y302" s="67">
        <v>0</v>
      </c>
      <c r="Z302" s="67">
        <v>1</v>
      </c>
      <c r="AA302" s="67">
        <v>7</v>
      </c>
      <c r="AB302" s="67">
        <v>4</v>
      </c>
      <c r="AC302" s="67">
        <v>8</v>
      </c>
      <c r="AD302" s="67">
        <v>5</v>
      </c>
      <c r="AE302" s="67">
        <v>1</v>
      </c>
      <c r="AF302" s="67">
        <v>6</v>
      </c>
      <c r="AG302" s="67">
        <v>2</v>
      </c>
      <c r="AH302" s="67">
        <v>3</v>
      </c>
      <c r="AI302" s="67">
        <v>5</v>
      </c>
      <c r="AJ302" s="67">
        <v>4</v>
      </c>
      <c r="AK302" s="67">
        <v>6</v>
      </c>
      <c r="AL302" s="67">
        <v>1</v>
      </c>
      <c r="AM302" s="67">
        <v>2</v>
      </c>
      <c r="AN302" s="67">
        <v>3</v>
      </c>
      <c r="AO302" s="67">
        <v>1</v>
      </c>
      <c r="AP302" s="67">
        <v>0</v>
      </c>
      <c r="AQ302" s="67">
        <v>0</v>
      </c>
      <c r="AR302" s="67">
        <v>1</v>
      </c>
      <c r="AS302" s="67">
        <v>0</v>
      </c>
      <c r="AT302" s="67">
        <v>1</v>
      </c>
      <c r="AU302" s="67">
        <v>1</v>
      </c>
      <c r="AV302" s="67">
        <v>0</v>
      </c>
      <c r="AW302" s="67">
        <v>1</v>
      </c>
      <c r="AX302" s="67">
        <v>0</v>
      </c>
      <c r="AY302" s="67">
        <v>0</v>
      </c>
      <c r="AZ302" s="67">
        <v>0</v>
      </c>
      <c r="BA302" s="67">
        <v>0</v>
      </c>
      <c r="BB302" s="67">
        <v>1</v>
      </c>
      <c r="BC302" s="67">
        <v>0</v>
      </c>
      <c r="BD302" s="67">
        <v>0</v>
      </c>
      <c r="BE302" s="67">
        <v>1</v>
      </c>
      <c r="BF302" s="67">
        <v>0</v>
      </c>
      <c r="BG302" s="67">
        <v>1</v>
      </c>
      <c r="BH302" s="67">
        <v>0</v>
      </c>
      <c r="BI302" s="67">
        <v>0</v>
      </c>
      <c r="BJ302" s="67">
        <v>0</v>
      </c>
      <c r="BK302" s="67">
        <v>0</v>
      </c>
      <c r="BL302" s="67">
        <v>0</v>
      </c>
      <c r="BM302" s="67">
        <v>0</v>
      </c>
      <c r="BN302" s="67">
        <v>0</v>
      </c>
      <c r="BO302" s="67">
        <v>1</v>
      </c>
      <c r="BP302" s="67">
        <v>0</v>
      </c>
    </row>
    <row r="303" spans="1:68" s="67" customFormat="1" x14ac:dyDescent="0.25">
      <c r="R303" s="69">
        <v>0</v>
      </c>
      <c r="S303" s="69">
        <v>0</v>
      </c>
      <c r="T303" s="69">
        <v>0</v>
      </c>
    </row>
    <row r="304" spans="1:68" s="67" customFormat="1" x14ac:dyDescent="0.25">
      <c r="A304" s="120">
        <v>44</v>
      </c>
      <c r="B304" s="67">
        <v>-0.891706</v>
      </c>
      <c r="D304" s="86">
        <v>-1</v>
      </c>
      <c r="E304" s="86">
        <v>0</v>
      </c>
      <c r="F304" s="86">
        <v>0</v>
      </c>
      <c r="G304" s="86"/>
      <c r="H304" s="86"/>
      <c r="I304" s="35" t="s">
        <v>103</v>
      </c>
      <c r="J304" s="35"/>
      <c r="K304" s="35" t="s">
        <v>104</v>
      </c>
      <c r="L304" s="86"/>
      <c r="M304" s="31" t="s">
        <v>102</v>
      </c>
      <c r="N304" s="31" t="s">
        <v>103</v>
      </c>
      <c r="O304" s="31" t="s">
        <v>104</v>
      </c>
      <c r="P304" s="31" t="s">
        <v>105</v>
      </c>
      <c r="R304" s="69">
        <v>0</v>
      </c>
      <c r="S304" s="69">
        <v>0</v>
      </c>
      <c r="T304" s="69">
        <v>0</v>
      </c>
    </row>
    <row r="305" spans="1:68" s="67" customFormat="1" x14ac:dyDescent="0.25">
      <c r="A305" s="120"/>
      <c r="B305" s="67">
        <v>-0.80729600000000001</v>
      </c>
      <c r="D305" s="30">
        <v>1</v>
      </c>
      <c r="E305" s="30">
        <v>0</v>
      </c>
      <c r="F305" s="30">
        <v>0</v>
      </c>
      <c r="G305" s="86"/>
      <c r="H305" s="86"/>
      <c r="I305" s="62">
        <f>B304*D304</f>
        <v>0.891706</v>
      </c>
      <c r="J305" s="35"/>
      <c r="K305" s="62">
        <v>0</v>
      </c>
      <c r="L305" s="86"/>
      <c r="M305" s="32"/>
      <c r="N305" s="32">
        <f>I309</f>
        <v>6.8871099000000005</v>
      </c>
      <c r="O305" s="32">
        <f>K309</f>
        <v>0</v>
      </c>
      <c r="P305" s="40">
        <f>B308</f>
        <v>6.23116</v>
      </c>
      <c r="R305" s="69">
        <v>0</v>
      </c>
      <c r="S305" s="69">
        <v>0</v>
      </c>
      <c r="T305" s="69">
        <v>0</v>
      </c>
    </row>
    <row r="306" spans="1:68" s="67" customFormat="1" x14ac:dyDescent="0.25">
      <c r="A306" s="120"/>
      <c r="B306" s="67">
        <v>-2.6581899999999998</v>
      </c>
      <c r="D306" s="30">
        <v>-1</v>
      </c>
      <c r="E306" s="30">
        <v>0</v>
      </c>
      <c r="F306" s="30">
        <v>0</v>
      </c>
      <c r="G306" s="86"/>
      <c r="H306" s="86"/>
      <c r="I306" s="35">
        <f>B305*D305</f>
        <v>-0.80729600000000001</v>
      </c>
      <c r="J306" s="35"/>
      <c r="K306" s="62">
        <v>0</v>
      </c>
      <c r="L306" s="86"/>
      <c r="M306" s="86"/>
      <c r="N306" s="86"/>
      <c r="O306" s="86"/>
      <c r="P306" s="86"/>
      <c r="R306" s="69">
        <v>0</v>
      </c>
      <c r="S306" s="69">
        <v>0</v>
      </c>
      <c r="T306" s="69">
        <v>0</v>
      </c>
    </row>
    <row r="307" spans="1:68" s="67" customFormat="1" x14ac:dyDescent="0.25">
      <c r="A307" s="120"/>
      <c r="B307" s="67">
        <v>7.8198299999999998E-3</v>
      </c>
      <c r="D307" s="86">
        <v>530</v>
      </c>
      <c r="E307" s="86">
        <v>0</v>
      </c>
      <c r="F307" s="86">
        <v>0</v>
      </c>
      <c r="G307" s="86"/>
      <c r="H307" s="86"/>
      <c r="I307" s="62">
        <f>B306*D306</f>
        <v>2.6581899999999998</v>
      </c>
      <c r="J307" s="35"/>
      <c r="K307" s="62">
        <v>0</v>
      </c>
      <c r="L307" s="86"/>
      <c r="M307" s="33" t="s">
        <v>106</v>
      </c>
      <c r="N307" s="34">
        <f>EXP(N305)</f>
        <v>979.56627777402764</v>
      </c>
      <c r="O307" s="34">
        <v>0</v>
      </c>
      <c r="P307" s="34">
        <f>EXP(P305)</f>
        <v>508.34482160666869</v>
      </c>
      <c r="R307" s="69">
        <v>0</v>
      </c>
      <c r="S307" s="69">
        <v>0</v>
      </c>
      <c r="T307" s="69">
        <v>0</v>
      </c>
    </row>
    <row r="308" spans="1:68" s="67" customFormat="1" x14ac:dyDescent="0.25">
      <c r="A308" s="120"/>
      <c r="B308" s="67">
        <v>6.23116</v>
      </c>
      <c r="D308" s="86">
        <v>0</v>
      </c>
      <c r="E308" s="86">
        <v>0</v>
      </c>
      <c r="F308" s="86">
        <v>1</v>
      </c>
      <c r="G308" s="86"/>
      <c r="H308" s="86"/>
      <c r="I308" s="35">
        <f>B307*D307</f>
        <v>4.1445099000000001</v>
      </c>
      <c r="J308" s="35"/>
      <c r="K308" s="35">
        <v>0</v>
      </c>
      <c r="L308" s="86"/>
      <c r="M308" s="34"/>
      <c r="N308" s="34">
        <f>EXP(N305)+EXP(P305)</f>
        <v>1487.9110993806962</v>
      </c>
      <c r="O308" s="34">
        <f>N308</f>
        <v>1487.9110993806962</v>
      </c>
      <c r="P308" s="34">
        <f>O308</f>
        <v>1487.9110993806962</v>
      </c>
      <c r="R308" s="69">
        <v>0</v>
      </c>
      <c r="S308" s="69">
        <v>0</v>
      </c>
      <c r="T308" s="69">
        <v>0</v>
      </c>
    </row>
    <row r="309" spans="1:68" s="67" customFormat="1" x14ac:dyDescent="0.25">
      <c r="D309" s="86"/>
      <c r="E309" s="86"/>
      <c r="F309" s="86"/>
      <c r="G309" s="86"/>
      <c r="H309" s="86"/>
      <c r="I309" s="64">
        <f>I305+I306+I307+I308</f>
        <v>6.8871099000000005</v>
      </c>
      <c r="J309" s="36"/>
      <c r="K309" s="64">
        <v>0</v>
      </c>
      <c r="L309" s="86"/>
      <c r="M309" s="34" t="s">
        <v>107</v>
      </c>
      <c r="N309" s="65">
        <f>N307/N308</f>
        <v>0.65835000369427066</v>
      </c>
      <c r="O309" s="65">
        <f>O307/O308</f>
        <v>0</v>
      </c>
      <c r="P309" s="65">
        <f>P307/P308</f>
        <v>0.34164999630572945</v>
      </c>
      <c r="R309" s="69">
        <v>1</v>
      </c>
      <c r="S309" s="69">
        <v>0</v>
      </c>
      <c r="T309" s="69">
        <v>0</v>
      </c>
      <c r="V309" s="67">
        <v>1</v>
      </c>
      <c r="W309" s="67">
        <v>0</v>
      </c>
      <c r="X309" s="67">
        <v>0</v>
      </c>
      <c r="Y309" s="67">
        <v>0</v>
      </c>
      <c r="Z309" s="67">
        <v>1</v>
      </c>
      <c r="AA309" s="67">
        <v>8</v>
      </c>
      <c r="AB309" s="67">
        <v>5</v>
      </c>
      <c r="AC309" s="67">
        <v>4</v>
      </c>
      <c r="AD309" s="67">
        <v>1</v>
      </c>
      <c r="AE309" s="67">
        <v>2</v>
      </c>
      <c r="AF309" s="67">
        <v>7</v>
      </c>
      <c r="AG309" s="67">
        <v>6</v>
      </c>
      <c r="AH309" s="67">
        <v>3</v>
      </c>
      <c r="AI309" s="67">
        <v>5</v>
      </c>
      <c r="AJ309" s="67">
        <v>4</v>
      </c>
      <c r="AK309" s="67">
        <v>3</v>
      </c>
      <c r="AL309" s="67">
        <v>6</v>
      </c>
      <c r="AM309" s="67">
        <v>2</v>
      </c>
      <c r="AN309" s="67">
        <v>1</v>
      </c>
      <c r="AO309" s="67">
        <v>1</v>
      </c>
      <c r="AP309" s="67">
        <v>0</v>
      </c>
      <c r="AQ309" s="67">
        <v>0</v>
      </c>
      <c r="AR309" s="67">
        <v>0</v>
      </c>
      <c r="AS309" s="67">
        <v>1</v>
      </c>
      <c r="AT309" s="67">
        <v>0</v>
      </c>
      <c r="AU309" s="67">
        <v>1</v>
      </c>
      <c r="AV309" s="67">
        <v>1</v>
      </c>
      <c r="AW309" s="67">
        <v>0</v>
      </c>
      <c r="AX309" s="67">
        <v>1</v>
      </c>
      <c r="AY309" s="67">
        <v>0</v>
      </c>
      <c r="AZ309" s="67">
        <v>0</v>
      </c>
      <c r="BA309" s="67">
        <v>0</v>
      </c>
      <c r="BB309" s="67">
        <v>1</v>
      </c>
      <c r="BC309" s="67">
        <v>0</v>
      </c>
      <c r="BD309" s="67">
        <v>1</v>
      </c>
      <c r="BE309" s="67">
        <v>0</v>
      </c>
      <c r="BF309" s="67">
        <v>1</v>
      </c>
      <c r="BG309" s="67">
        <v>0</v>
      </c>
      <c r="BH309" s="67">
        <v>0</v>
      </c>
      <c r="BI309" s="67">
        <v>0</v>
      </c>
      <c r="BJ309" s="67">
        <v>0</v>
      </c>
      <c r="BK309" s="67">
        <v>0</v>
      </c>
      <c r="BL309" s="67">
        <v>0</v>
      </c>
      <c r="BM309" s="67">
        <v>1</v>
      </c>
      <c r="BN309" s="67">
        <v>0</v>
      </c>
      <c r="BO309" s="67">
        <v>0</v>
      </c>
      <c r="BP309" s="67">
        <v>0</v>
      </c>
    </row>
    <row r="310" spans="1:68" s="67" customFormat="1" x14ac:dyDescent="0.25">
      <c r="R310" s="69">
        <v>0</v>
      </c>
      <c r="S310" s="69">
        <v>0</v>
      </c>
      <c r="T310" s="69">
        <v>0</v>
      </c>
    </row>
    <row r="311" spans="1:68" s="67" customFormat="1" x14ac:dyDescent="0.25">
      <c r="A311" s="120">
        <v>45</v>
      </c>
      <c r="B311" s="67">
        <v>-0.93266700000000002</v>
      </c>
      <c r="D311" s="86">
        <v>-1</v>
      </c>
      <c r="E311" s="86">
        <v>0</v>
      </c>
      <c r="F311" s="86">
        <v>0</v>
      </c>
      <c r="G311" s="86"/>
      <c r="H311" s="86"/>
      <c r="I311" s="35" t="s">
        <v>103</v>
      </c>
      <c r="J311" s="35"/>
      <c r="K311" s="35" t="s">
        <v>104</v>
      </c>
      <c r="L311" s="86"/>
      <c r="M311" s="31" t="s">
        <v>102</v>
      </c>
      <c r="N311" s="31" t="s">
        <v>103</v>
      </c>
      <c r="O311" s="31" t="s">
        <v>104</v>
      </c>
      <c r="P311" s="31" t="s">
        <v>105</v>
      </c>
      <c r="R311" s="69">
        <v>0</v>
      </c>
      <c r="S311" s="69">
        <v>0</v>
      </c>
      <c r="T311" s="69">
        <v>0</v>
      </c>
    </row>
    <row r="312" spans="1:68" s="67" customFormat="1" x14ac:dyDescent="0.25">
      <c r="A312" s="120"/>
      <c r="B312" s="67">
        <v>1.82629</v>
      </c>
      <c r="D312" s="30">
        <v>1</v>
      </c>
      <c r="E312" s="30">
        <v>0</v>
      </c>
      <c r="F312" s="30">
        <v>0</v>
      </c>
      <c r="G312" s="86"/>
      <c r="H312" s="86"/>
      <c r="I312" s="62">
        <f>B311*D311</f>
        <v>0.93266700000000002</v>
      </c>
      <c r="J312" s="35"/>
      <c r="K312" s="62">
        <v>0</v>
      </c>
      <c r="L312" s="86"/>
      <c r="M312" s="32"/>
      <c r="N312" s="32">
        <f>I316</f>
        <v>7.5356038999999999</v>
      </c>
      <c r="O312" s="32">
        <f>K316</f>
        <v>0</v>
      </c>
      <c r="P312" s="40">
        <f>B315</f>
        <v>0.70606000000000002</v>
      </c>
      <c r="R312" s="69">
        <v>0</v>
      </c>
      <c r="S312" s="69">
        <v>0</v>
      </c>
      <c r="T312" s="69">
        <v>0</v>
      </c>
    </row>
    <row r="313" spans="1:68" s="67" customFormat="1" x14ac:dyDescent="0.25">
      <c r="A313" s="120"/>
      <c r="B313" s="67">
        <v>-1.7123299999999999</v>
      </c>
      <c r="D313" s="30">
        <v>-1</v>
      </c>
      <c r="E313" s="30">
        <v>0</v>
      </c>
      <c r="F313" s="30">
        <v>0</v>
      </c>
      <c r="G313" s="86"/>
      <c r="H313" s="86"/>
      <c r="I313" s="35">
        <f>B312*D312</f>
        <v>1.82629</v>
      </c>
      <c r="J313" s="35"/>
      <c r="K313" s="62">
        <v>0</v>
      </c>
      <c r="L313" s="86"/>
      <c r="M313" s="86"/>
      <c r="N313" s="86"/>
      <c r="O313" s="86"/>
      <c r="P313" s="86"/>
      <c r="R313" s="69">
        <v>0</v>
      </c>
      <c r="S313" s="69">
        <v>0</v>
      </c>
      <c r="T313" s="69">
        <v>0</v>
      </c>
    </row>
    <row r="314" spans="1:68" s="67" customFormat="1" x14ac:dyDescent="0.25">
      <c r="A314" s="120"/>
      <c r="B314" s="67">
        <v>5.7817299999999997E-3</v>
      </c>
      <c r="D314" s="86">
        <v>530</v>
      </c>
      <c r="E314" s="86">
        <v>0</v>
      </c>
      <c r="F314" s="86">
        <v>0</v>
      </c>
      <c r="G314" s="86"/>
      <c r="H314" s="86"/>
      <c r="I314" s="62">
        <f>B313*D313</f>
        <v>1.7123299999999999</v>
      </c>
      <c r="J314" s="35"/>
      <c r="K314" s="62">
        <v>0</v>
      </c>
      <c r="L314" s="86"/>
      <c r="M314" s="33" t="s">
        <v>106</v>
      </c>
      <c r="N314" s="34">
        <f>EXP(N312)</f>
        <v>1873.5754694090945</v>
      </c>
      <c r="O314" s="34">
        <v>0</v>
      </c>
      <c r="P314" s="34">
        <f>EXP(P312)</f>
        <v>2.0259930998072786</v>
      </c>
      <c r="R314" s="69">
        <v>0</v>
      </c>
      <c r="S314" s="69">
        <v>0</v>
      </c>
      <c r="T314" s="69">
        <v>0</v>
      </c>
    </row>
    <row r="315" spans="1:68" s="67" customFormat="1" x14ac:dyDescent="0.25">
      <c r="A315" s="120"/>
      <c r="B315" s="67">
        <v>0.70606000000000002</v>
      </c>
      <c r="D315" s="86">
        <v>0</v>
      </c>
      <c r="E315" s="86">
        <v>0</v>
      </c>
      <c r="F315" s="86">
        <v>1</v>
      </c>
      <c r="G315" s="86"/>
      <c r="H315" s="86"/>
      <c r="I315" s="35">
        <f>B314*D314</f>
        <v>3.0643168999999997</v>
      </c>
      <c r="J315" s="35"/>
      <c r="K315" s="35">
        <v>0</v>
      </c>
      <c r="L315" s="86"/>
      <c r="M315" s="34"/>
      <c r="N315" s="34">
        <f>EXP(N312)+EXP(P312)</f>
        <v>1875.6014625089017</v>
      </c>
      <c r="O315" s="34">
        <f>N315</f>
        <v>1875.6014625089017</v>
      </c>
      <c r="P315" s="34">
        <f>O315</f>
        <v>1875.6014625089017</v>
      </c>
      <c r="R315" s="69">
        <v>0</v>
      </c>
      <c r="S315" s="69">
        <v>0</v>
      </c>
      <c r="T315" s="69">
        <v>0</v>
      </c>
    </row>
    <row r="316" spans="1:68" s="67" customFormat="1" x14ac:dyDescent="0.25">
      <c r="D316" s="86"/>
      <c r="E316" s="86"/>
      <c r="F316" s="86"/>
      <c r="G316" s="86"/>
      <c r="H316" s="86"/>
      <c r="I316" s="64">
        <f>I312+I313+I314+I315</f>
        <v>7.5356038999999999</v>
      </c>
      <c r="J316" s="36"/>
      <c r="K316" s="64">
        <v>0</v>
      </c>
      <c r="L316" s="86"/>
      <c r="M316" s="34" t="s">
        <v>107</v>
      </c>
      <c r="N316" s="65">
        <f>N314/N315</f>
        <v>0.99891981684792608</v>
      </c>
      <c r="O316" s="65">
        <f>O314/O315</f>
        <v>0</v>
      </c>
      <c r="P316" s="65">
        <f>P314/P315</f>
        <v>1.0801831520738981E-3</v>
      </c>
      <c r="R316" s="69">
        <v>1</v>
      </c>
      <c r="S316" s="69">
        <v>0</v>
      </c>
      <c r="T316" s="69">
        <v>0</v>
      </c>
      <c r="V316" s="67">
        <v>1</v>
      </c>
      <c r="W316" s="67">
        <v>0</v>
      </c>
      <c r="X316" s="67">
        <v>0</v>
      </c>
      <c r="Y316" s="67">
        <v>0</v>
      </c>
      <c r="Z316" s="67">
        <v>1</v>
      </c>
      <c r="AA316" s="67">
        <v>6</v>
      </c>
      <c r="AB316" s="67">
        <v>1</v>
      </c>
      <c r="AC316" s="67">
        <v>7</v>
      </c>
      <c r="AD316" s="67">
        <v>2</v>
      </c>
      <c r="AE316" s="67">
        <v>8</v>
      </c>
      <c r="AF316" s="67">
        <v>3</v>
      </c>
      <c r="AG316" s="67">
        <v>4</v>
      </c>
      <c r="AH316" s="67">
        <v>5</v>
      </c>
      <c r="AI316" s="67">
        <v>1</v>
      </c>
      <c r="AJ316" s="67">
        <v>2</v>
      </c>
      <c r="AK316" s="67">
        <v>5</v>
      </c>
      <c r="AL316" s="67">
        <v>6</v>
      </c>
      <c r="AM316" s="67">
        <v>3</v>
      </c>
      <c r="AN316" s="67">
        <v>4</v>
      </c>
      <c r="AO316" s="67">
        <v>1</v>
      </c>
      <c r="AP316" s="67">
        <v>0</v>
      </c>
      <c r="AQ316" s="67">
        <v>0</v>
      </c>
      <c r="AR316" s="67">
        <v>1</v>
      </c>
      <c r="AS316" s="67">
        <v>0</v>
      </c>
      <c r="AT316" s="67">
        <v>1</v>
      </c>
      <c r="AU316" s="67">
        <v>1</v>
      </c>
      <c r="AV316" s="67">
        <v>1</v>
      </c>
      <c r="AW316" s="67">
        <v>0</v>
      </c>
      <c r="AX316" s="67">
        <v>1</v>
      </c>
      <c r="AY316" s="67">
        <v>0</v>
      </c>
      <c r="AZ316" s="67">
        <v>0</v>
      </c>
      <c r="BA316" s="67">
        <v>0</v>
      </c>
      <c r="BB316" s="67">
        <v>1</v>
      </c>
      <c r="BC316" s="67">
        <v>0</v>
      </c>
      <c r="BD316" s="67">
        <v>0</v>
      </c>
      <c r="BE316" s="67">
        <v>1</v>
      </c>
      <c r="BF316" s="67">
        <v>0</v>
      </c>
      <c r="BG316" s="67">
        <v>1</v>
      </c>
      <c r="BH316" s="67">
        <v>0</v>
      </c>
      <c r="BI316" s="67">
        <v>0</v>
      </c>
      <c r="BJ316" s="67">
        <v>0</v>
      </c>
      <c r="BK316" s="67">
        <v>0</v>
      </c>
      <c r="BL316" s="67">
        <v>0</v>
      </c>
      <c r="BM316" s="67">
        <v>1</v>
      </c>
      <c r="BN316" s="67">
        <v>1</v>
      </c>
      <c r="BO316" s="67">
        <v>1</v>
      </c>
      <c r="BP316" s="67">
        <v>0</v>
      </c>
    </row>
    <row r="317" spans="1:68" s="67" customFormat="1" x14ac:dyDescent="0.25">
      <c r="R317" s="69">
        <v>0</v>
      </c>
      <c r="S317" s="69">
        <v>0</v>
      </c>
      <c r="T317" s="69">
        <v>0</v>
      </c>
    </row>
    <row r="318" spans="1:68" s="67" customFormat="1" x14ac:dyDescent="0.25">
      <c r="A318" s="120">
        <v>46</v>
      </c>
      <c r="B318" s="67">
        <v>-0.91657299999999997</v>
      </c>
      <c r="D318" s="86">
        <v>-1</v>
      </c>
      <c r="E318" s="86">
        <v>0</v>
      </c>
      <c r="F318" s="86">
        <v>0</v>
      </c>
      <c r="G318" s="86"/>
      <c r="H318" s="86"/>
      <c r="I318" s="35" t="s">
        <v>103</v>
      </c>
      <c r="J318" s="35"/>
      <c r="K318" s="35" t="s">
        <v>104</v>
      </c>
      <c r="L318" s="86"/>
      <c r="M318" s="31" t="s">
        <v>102</v>
      </c>
      <c r="N318" s="31" t="s">
        <v>103</v>
      </c>
      <c r="O318" s="31" t="s">
        <v>104</v>
      </c>
      <c r="P318" s="31" t="s">
        <v>105</v>
      </c>
      <c r="R318" s="69">
        <v>0</v>
      </c>
      <c r="S318" s="69">
        <v>0</v>
      </c>
      <c r="T318" s="69">
        <v>0</v>
      </c>
    </row>
    <row r="319" spans="1:68" s="67" customFormat="1" x14ac:dyDescent="0.25">
      <c r="A319" s="120"/>
      <c r="B319" s="67">
        <v>0.116825</v>
      </c>
      <c r="D319" s="30">
        <v>1</v>
      </c>
      <c r="E319" s="30">
        <v>0</v>
      </c>
      <c r="F319" s="30">
        <v>0</v>
      </c>
      <c r="G319" s="86"/>
      <c r="H319" s="86"/>
      <c r="I319" s="62">
        <f>B318*D318</f>
        <v>0.91657299999999997</v>
      </c>
      <c r="J319" s="35"/>
      <c r="K319" s="62">
        <v>0</v>
      </c>
      <c r="L319" s="86"/>
      <c r="M319" s="32"/>
      <c r="N319" s="32">
        <f>I323</f>
        <v>6.1384696999999999</v>
      </c>
      <c r="O319" s="32">
        <f>K323</f>
        <v>0</v>
      </c>
      <c r="P319" s="40">
        <f>B322</f>
        <v>2.6757499999999999</v>
      </c>
      <c r="R319" s="69">
        <v>0</v>
      </c>
      <c r="S319" s="69">
        <v>0</v>
      </c>
      <c r="T319" s="69">
        <v>0</v>
      </c>
    </row>
    <row r="320" spans="1:68" s="67" customFormat="1" x14ac:dyDescent="0.25">
      <c r="A320" s="120"/>
      <c r="B320" s="67">
        <v>-1.0029300000000001</v>
      </c>
      <c r="D320" s="30">
        <v>-1</v>
      </c>
      <c r="E320" s="30">
        <v>0</v>
      </c>
      <c r="F320" s="30">
        <v>0</v>
      </c>
      <c r="G320" s="86"/>
      <c r="H320" s="86"/>
      <c r="I320" s="35">
        <f>B319*D319</f>
        <v>0.116825</v>
      </c>
      <c r="J320" s="35"/>
      <c r="K320" s="62">
        <v>0</v>
      </c>
      <c r="L320" s="86"/>
      <c r="M320" s="86"/>
      <c r="N320" s="86"/>
      <c r="O320" s="86"/>
      <c r="P320" s="86"/>
      <c r="R320" s="69">
        <v>0</v>
      </c>
      <c r="S320" s="69">
        <v>0</v>
      </c>
      <c r="T320" s="69">
        <v>0</v>
      </c>
    </row>
    <row r="321" spans="1:68" s="67" customFormat="1" x14ac:dyDescent="0.25">
      <c r="A321" s="120"/>
      <c r="B321" s="67">
        <v>7.7398900000000001E-3</v>
      </c>
      <c r="D321" s="86">
        <v>530</v>
      </c>
      <c r="E321" s="86">
        <v>0</v>
      </c>
      <c r="F321" s="86">
        <v>0</v>
      </c>
      <c r="G321" s="86"/>
      <c r="H321" s="86"/>
      <c r="I321" s="62">
        <f>B320*D320</f>
        <v>1.0029300000000001</v>
      </c>
      <c r="J321" s="35"/>
      <c r="K321" s="62">
        <v>0</v>
      </c>
      <c r="L321" s="86"/>
      <c r="M321" s="33" t="s">
        <v>106</v>
      </c>
      <c r="N321" s="34">
        <f>EXP(N319)</f>
        <v>463.34397276724951</v>
      </c>
      <c r="O321" s="34">
        <v>0</v>
      </c>
      <c r="P321" s="34">
        <f>EXP(P319)</f>
        <v>14.523238184589589</v>
      </c>
      <c r="R321" s="69">
        <v>0</v>
      </c>
      <c r="S321" s="69">
        <v>0</v>
      </c>
      <c r="T321" s="69">
        <v>0</v>
      </c>
    </row>
    <row r="322" spans="1:68" s="67" customFormat="1" x14ac:dyDescent="0.25">
      <c r="A322" s="120"/>
      <c r="B322" s="67">
        <v>2.6757499999999999</v>
      </c>
      <c r="D322" s="86">
        <v>0</v>
      </c>
      <c r="E322" s="86">
        <v>0</v>
      </c>
      <c r="F322" s="86">
        <v>1</v>
      </c>
      <c r="G322" s="86"/>
      <c r="H322" s="86"/>
      <c r="I322" s="35">
        <f>B321*D321</f>
        <v>4.1021416999999998</v>
      </c>
      <c r="J322" s="35"/>
      <c r="K322" s="35">
        <v>0</v>
      </c>
      <c r="L322" s="86"/>
      <c r="M322" s="34"/>
      <c r="N322" s="34">
        <f>EXP(N319)+EXP(P319)</f>
        <v>477.86721095183913</v>
      </c>
      <c r="O322" s="34">
        <f>N322</f>
        <v>477.86721095183913</v>
      </c>
      <c r="P322" s="34">
        <f>O322</f>
        <v>477.86721095183913</v>
      </c>
      <c r="R322" s="69">
        <v>0</v>
      </c>
      <c r="S322" s="69">
        <v>0</v>
      </c>
      <c r="T322" s="69">
        <v>0</v>
      </c>
    </row>
    <row r="323" spans="1:68" s="67" customFormat="1" x14ac:dyDescent="0.25">
      <c r="D323" s="86"/>
      <c r="E323" s="86"/>
      <c r="F323" s="86"/>
      <c r="G323" s="86"/>
      <c r="H323" s="86"/>
      <c r="I323" s="64">
        <f>I319+I320+I321+I322</f>
        <v>6.1384696999999999</v>
      </c>
      <c r="J323" s="36"/>
      <c r="K323" s="64">
        <v>0</v>
      </c>
      <c r="L323" s="86"/>
      <c r="M323" s="34" t="s">
        <v>107</v>
      </c>
      <c r="N323" s="65">
        <f>N321/N322</f>
        <v>0.96960821363813277</v>
      </c>
      <c r="O323" s="65">
        <f>O321/O322</f>
        <v>0</v>
      </c>
      <c r="P323" s="65">
        <f>P321/P322</f>
        <v>3.0391786361867134E-2</v>
      </c>
      <c r="R323" s="69">
        <v>1</v>
      </c>
      <c r="S323" s="69">
        <v>1</v>
      </c>
      <c r="T323" s="69">
        <v>0</v>
      </c>
      <c r="V323" s="67">
        <v>1</v>
      </c>
      <c r="W323" s="67">
        <v>0</v>
      </c>
      <c r="X323" s="67">
        <v>0</v>
      </c>
      <c r="Y323" s="67">
        <v>0</v>
      </c>
      <c r="Z323" s="67">
        <v>1</v>
      </c>
      <c r="AA323" s="67">
        <v>6</v>
      </c>
      <c r="AB323" s="67">
        <v>5</v>
      </c>
      <c r="AC323" s="67">
        <v>8</v>
      </c>
      <c r="AD323" s="67">
        <v>4</v>
      </c>
      <c r="AE323" s="67">
        <v>2</v>
      </c>
      <c r="AF323" s="67">
        <v>3</v>
      </c>
      <c r="AG323" s="67">
        <v>7</v>
      </c>
      <c r="AH323" s="67">
        <v>1</v>
      </c>
      <c r="AI323" s="67">
        <v>2</v>
      </c>
      <c r="AJ323" s="67">
        <v>3</v>
      </c>
      <c r="AK323" s="67">
        <v>4</v>
      </c>
      <c r="AL323" s="67">
        <v>1</v>
      </c>
      <c r="AM323" s="67">
        <v>6</v>
      </c>
      <c r="AN323" s="67">
        <v>5</v>
      </c>
      <c r="AO323" s="67">
        <v>1</v>
      </c>
      <c r="AP323" s="67">
        <v>0</v>
      </c>
      <c r="AQ323" s="67">
        <v>0</v>
      </c>
      <c r="AR323" s="67">
        <v>0</v>
      </c>
      <c r="AS323" s="67">
        <v>1</v>
      </c>
      <c r="AT323" s="67">
        <v>0</v>
      </c>
      <c r="AU323" s="67">
        <v>1</v>
      </c>
      <c r="AV323" s="67">
        <v>1</v>
      </c>
      <c r="AW323" s="67">
        <v>0</v>
      </c>
      <c r="AX323" s="67">
        <v>1</v>
      </c>
      <c r="AY323" s="67">
        <v>1</v>
      </c>
      <c r="AZ323" s="67">
        <v>0</v>
      </c>
      <c r="BA323" s="67">
        <v>0</v>
      </c>
      <c r="BB323" s="67">
        <v>0</v>
      </c>
      <c r="BC323" s="67">
        <v>0</v>
      </c>
      <c r="BD323" s="67">
        <v>1</v>
      </c>
      <c r="BE323" s="67">
        <v>0</v>
      </c>
      <c r="BF323" s="67">
        <v>1</v>
      </c>
      <c r="BG323" s="67">
        <v>0</v>
      </c>
      <c r="BH323" s="67">
        <v>0</v>
      </c>
      <c r="BI323" s="67">
        <v>0</v>
      </c>
      <c r="BJ323" s="67">
        <v>0</v>
      </c>
      <c r="BK323" s="67">
        <v>1</v>
      </c>
      <c r="BL323" s="67">
        <v>0</v>
      </c>
      <c r="BM323" s="67">
        <v>0</v>
      </c>
      <c r="BN323" s="67">
        <v>0</v>
      </c>
      <c r="BO323" s="67">
        <v>0</v>
      </c>
      <c r="BP323" s="67">
        <v>0</v>
      </c>
    </row>
    <row r="324" spans="1:68" s="67" customFormat="1" x14ac:dyDescent="0.25">
      <c r="R324" s="69">
        <v>0</v>
      </c>
      <c r="S324" s="69">
        <v>0</v>
      </c>
      <c r="T324" s="69">
        <v>0</v>
      </c>
    </row>
    <row r="325" spans="1:68" s="67" customFormat="1" x14ac:dyDescent="0.25">
      <c r="A325" s="120">
        <v>47</v>
      </c>
      <c r="B325" s="67">
        <v>-0.92132099999999995</v>
      </c>
      <c r="D325" s="86">
        <v>-1</v>
      </c>
      <c r="E325" s="86">
        <v>0</v>
      </c>
      <c r="F325" s="86">
        <v>0</v>
      </c>
      <c r="G325" s="86"/>
      <c r="H325" s="86"/>
      <c r="I325" s="35" t="s">
        <v>103</v>
      </c>
      <c r="J325" s="35"/>
      <c r="K325" s="35" t="s">
        <v>104</v>
      </c>
      <c r="L325" s="86"/>
      <c r="M325" s="31" t="s">
        <v>102</v>
      </c>
      <c r="N325" s="31" t="s">
        <v>103</v>
      </c>
      <c r="O325" s="31" t="s">
        <v>104</v>
      </c>
      <c r="P325" s="31" t="s">
        <v>105</v>
      </c>
      <c r="R325" s="69">
        <v>0</v>
      </c>
      <c r="S325" s="69">
        <v>0</v>
      </c>
      <c r="T325" s="69">
        <v>0</v>
      </c>
    </row>
    <row r="326" spans="1:68" s="67" customFormat="1" x14ac:dyDescent="0.25">
      <c r="A326" s="120"/>
      <c r="B326" s="67">
        <v>-0.159828</v>
      </c>
      <c r="D326" s="30">
        <v>1</v>
      </c>
      <c r="E326" s="30">
        <v>0</v>
      </c>
      <c r="F326" s="30">
        <v>0</v>
      </c>
      <c r="G326" s="86"/>
      <c r="H326" s="86"/>
      <c r="I326" s="62">
        <f>B325*D325</f>
        <v>0.92132099999999995</v>
      </c>
      <c r="J326" s="35"/>
      <c r="K326" s="62">
        <v>0</v>
      </c>
      <c r="L326" s="86"/>
      <c r="M326" s="32"/>
      <c r="N326" s="32">
        <f>I330</f>
        <v>4.5174304000000003</v>
      </c>
      <c r="O326" s="32">
        <f>K330</f>
        <v>0</v>
      </c>
      <c r="P326" s="40">
        <f>B329</f>
        <v>2.7343000000000002</v>
      </c>
      <c r="R326" s="69">
        <v>0</v>
      </c>
      <c r="S326" s="69">
        <v>0</v>
      </c>
      <c r="T326" s="69">
        <v>0</v>
      </c>
    </row>
    <row r="327" spans="1:68" s="67" customFormat="1" x14ac:dyDescent="0.25">
      <c r="A327" s="120"/>
      <c r="B327" s="67">
        <v>0.383882</v>
      </c>
      <c r="D327" s="30">
        <v>-1</v>
      </c>
      <c r="E327" s="30">
        <v>0</v>
      </c>
      <c r="F327" s="30">
        <v>0</v>
      </c>
      <c r="G327" s="86"/>
      <c r="H327" s="86"/>
      <c r="I327" s="35">
        <f>B326*D326</f>
        <v>-0.159828</v>
      </c>
      <c r="J327" s="35"/>
      <c r="K327" s="62">
        <v>0</v>
      </c>
      <c r="L327" s="86"/>
      <c r="M327" s="86"/>
      <c r="N327" s="86"/>
      <c r="O327" s="86"/>
      <c r="P327" s="86"/>
      <c r="R327" s="69">
        <v>0</v>
      </c>
      <c r="S327" s="69">
        <v>0</v>
      </c>
      <c r="T327" s="69">
        <v>0</v>
      </c>
    </row>
    <row r="328" spans="1:68" s="67" customFormat="1" x14ac:dyDescent="0.25">
      <c r="A328" s="120"/>
      <c r="B328" s="67">
        <v>7.8109800000000004E-3</v>
      </c>
      <c r="D328" s="86">
        <v>530</v>
      </c>
      <c r="E328" s="86">
        <v>0</v>
      </c>
      <c r="F328" s="86">
        <v>0</v>
      </c>
      <c r="G328" s="86"/>
      <c r="H328" s="86"/>
      <c r="I328" s="62">
        <f>B327*D327</f>
        <v>-0.383882</v>
      </c>
      <c r="J328" s="35"/>
      <c r="K328" s="62">
        <v>0</v>
      </c>
      <c r="L328" s="86"/>
      <c r="M328" s="33" t="s">
        <v>106</v>
      </c>
      <c r="N328" s="34">
        <f>EXP(N326)</f>
        <v>91.599920154139085</v>
      </c>
      <c r="O328" s="34">
        <v>0</v>
      </c>
      <c r="P328" s="34">
        <f>EXP(P326)</f>
        <v>15.398960390030545</v>
      </c>
      <c r="R328" s="69">
        <v>0</v>
      </c>
      <c r="S328" s="69">
        <v>0</v>
      </c>
      <c r="T328" s="69">
        <v>0</v>
      </c>
    </row>
    <row r="329" spans="1:68" s="67" customFormat="1" x14ac:dyDescent="0.25">
      <c r="A329" s="120"/>
      <c r="B329" s="67">
        <v>2.7343000000000002</v>
      </c>
      <c r="D329" s="86">
        <v>0</v>
      </c>
      <c r="E329" s="86">
        <v>0</v>
      </c>
      <c r="F329" s="86">
        <v>1</v>
      </c>
      <c r="G329" s="86"/>
      <c r="H329" s="86"/>
      <c r="I329" s="35">
        <f>B328*D328</f>
        <v>4.1398194000000004</v>
      </c>
      <c r="J329" s="35"/>
      <c r="K329" s="35">
        <v>0</v>
      </c>
      <c r="L329" s="86"/>
      <c r="M329" s="34"/>
      <c r="N329" s="34">
        <f>EXP(N326)+EXP(P326)</f>
        <v>106.99888054416962</v>
      </c>
      <c r="O329" s="34">
        <f>N329</f>
        <v>106.99888054416962</v>
      </c>
      <c r="P329" s="34">
        <f>O329</f>
        <v>106.99888054416962</v>
      </c>
      <c r="R329" s="69">
        <v>0</v>
      </c>
      <c r="S329" s="69">
        <v>0</v>
      </c>
      <c r="T329" s="69">
        <v>0</v>
      </c>
    </row>
    <row r="330" spans="1:68" s="67" customFormat="1" x14ac:dyDescent="0.25">
      <c r="D330" s="86"/>
      <c r="E330" s="86"/>
      <c r="F330" s="86"/>
      <c r="G330" s="86"/>
      <c r="H330" s="86"/>
      <c r="I330" s="64">
        <f>I326+I327+I328+I329</f>
        <v>4.5174304000000003</v>
      </c>
      <c r="J330" s="36"/>
      <c r="K330" s="64">
        <v>0</v>
      </c>
      <c r="L330" s="86"/>
      <c r="M330" s="34" t="s">
        <v>107</v>
      </c>
      <c r="N330" s="65">
        <f>N328/N329</f>
        <v>0.85608297664690258</v>
      </c>
      <c r="O330" s="65">
        <f>O328/O329</f>
        <v>0</v>
      </c>
      <c r="P330" s="65">
        <f>P328/P329</f>
        <v>0.14391702335309747</v>
      </c>
      <c r="R330" s="69">
        <v>1</v>
      </c>
      <c r="S330" s="69">
        <v>1</v>
      </c>
      <c r="T330" s="69">
        <v>0</v>
      </c>
      <c r="V330" s="67">
        <v>1</v>
      </c>
      <c r="W330" s="67">
        <v>0</v>
      </c>
      <c r="X330" s="67">
        <v>0</v>
      </c>
      <c r="Y330" s="67">
        <v>0</v>
      </c>
      <c r="Z330" s="67">
        <v>1</v>
      </c>
      <c r="AA330" s="67">
        <v>3</v>
      </c>
      <c r="AB330" s="67">
        <v>2</v>
      </c>
      <c r="AC330" s="67">
        <v>1</v>
      </c>
      <c r="AD330" s="67">
        <v>4</v>
      </c>
      <c r="AE330" s="67">
        <v>5</v>
      </c>
      <c r="AF330" s="67">
        <v>8</v>
      </c>
      <c r="AG330" s="67">
        <v>6</v>
      </c>
      <c r="AH330" s="67">
        <v>7</v>
      </c>
      <c r="AI330" s="67">
        <v>1</v>
      </c>
      <c r="AJ330" s="67">
        <v>6</v>
      </c>
      <c r="AK330" s="67">
        <v>2</v>
      </c>
      <c r="AL330" s="67">
        <v>5</v>
      </c>
      <c r="AM330" s="67">
        <v>3</v>
      </c>
      <c r="AN330" s="67">
        <v>4</v>
      </c>
      <c r="AO330" s="67">
        <v>1</v>
      </c>
      <c r="AP330" s="67">
        <v>0</v>
      </c>
      <c r="AQ330" s="67">
        <v>0</v>
      </c>
      <c r="AR330" s="67">
        <v>0</v>
      </c>
      <c r="AS330" s="67">
        <v>0</v>
      </c>
      <c r="AT330" s="67">
        <v>1</v>
      </c>
      <c r="AU330" s="67">
        <v>1</v>
      </c>
      <c r="AV330" s="67">
        <v>1</v>
      </c>
      <c r="AW330" s="67">
        <v>0</v>
      </c>
      <c r="AX330" s="67">
        <v>1</v>
      </c>
      <c r="AY330" s="67">
        <v>0</v>
      </c>
      <c r="AZ330" s="67">
        <v>1</v>
      </c>
      <c r="BA330" s="67">
        <v>0</v>
      </c>
      <c r="BB330" s="67">
        <v>0</v>
      </c>
      <c r="BC330" s="67">
        <v>0</v>
      </c>
      <c r="BD330" s="67">
        <v>1</v>
      </c>
      <c r="BE330" s="67">
        <v>0</v>
      </c>
      <c r="BF330" s="67">
        <v>1</v>
      </c>
      <c r="BG330" s="67">
        <v>0</v>
      </c>
      <c r="BH330" s="67">
        <v>0</v>
      </c>
      <c r="BI330" s="67">
        <v>0</v>
      </c>
      <c r="BJ330" s="67">
        <v>0</v>
      </c>
      <c r="BK330" s="67">
        <v>1</v>
      </c>
      <c r="BL330" s="67">
        <v>0</v>
      </c>
      <c r="BM330" s="67">
        <v>0</v>
      </c>
      <c r="BN330" s="67">
        <v>0</v>
      </c>
      <c r="BO330" s="67">
        <v>1</v>
      </c>
      <c r="BP330" s="67">
        <v>0</v>
      </c>
    </row>
    <row r="331" spans="1:68" s="67" customFormat="1" x14ac:dyDescent="0.25">
      <c r="R331" s="69">
        <v>0</v>
      </c>
      <c r="S331" s="69">
        <v>0</v>
      </c>
      <c r="T331" s="69">
        <v>0</v>
      </c>
    </row>
    <row r="332" spans="1:68" s="67" customFormat="1" x14ac:dyDescent="0.25">
      <c r="A332" s="120">
        <v>48</v>
      </c>
      <c r="B332" s="67">
        <v>-0.89162600000000003</v>
      </c>
      <c r="D332" s="86">
        <v>-1</v>
      </c>
      <c r="E332" s="86">
        <v>0</v>
      </c>
      <c r="F332" s="86">
        <v>0</v>
      </c>
      <c r="G332" s="86"/>
      <c r="H332" s="86"/>
      <c r="I332" s="35" t="s">
        <v>103</v>
      </c>
      <c r="J332" s="35"/>
      <c r="K332" s="35" t="s">
        <v>104</v>
      </c>
      <c r="L332" s="86"/>
      <c r="M332" s="31" t="s">
        <v>102</v>
      </c>
      <c r="N332" s="31" t="s">
        <v>103</v>
      </c>
      <c r="O332" s="31" t="s">
        <v>104</v>
      </c>
      <c r="P332" s="31" t="s">
        <v>105</v>
      </c>
      <c r="R332" s="69">
        <v>0</v>
      </c>
      <c r="S332" s="69">
        <v>0</v>
      </c>
      <c r="T332" s="69">
        <v>0</v>
      </c>
    </row>
    <row r="333" spans="1:68" s="67" customFormat="1" x14ac:dyDescent="0.25">
      <c r="A333" s="120"/>
      <c r="B333" s="67">
        <v>-0.81603300000000001</v>
      </c>
      <c r="D333" s="30">
        <v>1</v>
      </c>
      <c r="E333" s="30">
        <v>0</v>
      </c>
      <c r="F333" s="30">
        <v>0</v>
      </c>
      <c r="G333" s="86"/>
      <c r="H333" s="86"/>
      <c r="I333" s="62">
        <f>B332*D332</f>
        <v>0.89162600000000003</v>
      </c>
      <c r="J333" s="35"/>
      <c r="K333" s="62">
        <v>0</v>
      </c>
      <c r="L333" s="86"/>
      <c r="M333" s="32"/>
      <c r="N333" s="32">
        <f>I337</f>
        <v>6.8743160000000003</v>
      </c>
      <c r="O333" s="32">
        <f>K337</f>
        <v>0</v>
      </c>
      <c r="P333" s="40">
        <f>B336</f>
        <v>6.2439499999999999</v>
      </c>
      <c r="R333" s="69">
        <v>0</v>
      </c>
      <c r="S333" s="69">
        <v>0</v>
      </c>
      <c r="T333" s="69">
        <v>0</v>
      </c>
    </row>
    <row r="334" spans="1:68" s="67" customFormat="1" x14ac:dyDescent="0.25">
      <c r="A334" s="120"/>
      <c r="B334" s="67">
        <v>-2.6556600000000001</v>
      </c>
      <c r="D334" s="30">
        <v>-1</v>
      </c>
      <c r="E334" s="30">
        <v>0</v>
      </c>
      <c r="F334" s="30">
        <v>0</v>
      </c>
      <c r="G334" s="86"/>
      <c r="H334" s="86"/>
      <c r="I334" s="35">
        <f>B333*D333</f>
        <v>-0.81603300000000001</v>
      </c>
      <c r="J334" s="35"/>
      <c r="K334" s="62">
        <v>0</v>
      </c>
      <c r="L334" s="86"/>
      <c r="M334" s="86"/>
      <c r="N334" s="86"/>
      <c r="O334" s="86"/>
      <c r="P334" s="86"/>
      <c r="R334" s="69">
        <v>0</v>
      </c>
      <c r="S334" s="69">
        <v>0</v>
      </c>
      <c r="T334" s="69">
        <v>0</v>
      </c>
    </row>
    <row r="335" spans="1:68" s="67" customFormat="1" x14ac:dyDescent="0.25">
      <c r="A335" s="120"/>
      <c r="B335" s="67">
        <v>7.8171000000000004E-3</v>
      </c>
      <c r="D335" s="86">
        <v>530</v>
      </c>
      <c r="E335" s="86">
        <v>0</v>
      </c>
      <c r="F335" s="86">
        <v>0</v>
      </c>
      <c r="G335" s="86"/>
      <c r="H335" s="86"/>
      <c r="I335" s="62">
        <f>B334*D334</f>
        <v>2.6556600000000001</v>
      </c>
      <c r="J335" s="35"/>
      <c r="K335" s="62">
        <v>0</v>
      </c>
      <c r="L335" s="86"/>
      <c r="M335" s="33" t="s">
        <v>106</v>
      </c>
      <c r="N335" s="34">
        <f>EXP(N333)</f>
        <v>967.11363357276468</v>
      </c>
      <c r="O335" s="34">
        <v>0</v>
      </c>
      <c r="P335" s="34">
        <f>EXP(P333)</f>
        <v>514.88830827161871</v>
      </c>
      <c r="R335" s="69">
        <v>0</v>
      </c>
      <c r="S335" s="69">
        <v>0</v>
      </c>
      <c r="T335" s="69">
        <v>0</v>
      </c>
    </row>
    <row r="336" spans="1:68" s="67" customFormat="1" x14ac:dyDescent="0.25">
      <c r="A336" s="120"/>
      <c r="B336" s="67">
        <v>6.2439499999999999</v>
      </c>
      <c r="D336" s="86">
        <v>0</v>
      </c>
      <c r="E336" s="86">
        <v>0</v>
      </c>
      <c r="F336" s="86">
        <v>1</v>
      </c>
      <c r="G336" s="86"/>
      <c r="H336" s="86"/>
      <c r="I336" s="35">
        <f>B335*D335</f>
        <v>4.1430630000000006</v>
      </c>
      <c r="J336" s="35"/>
      <c r="K336" s="35">
        <v>0</v>
      </c>
      <c r="L336" s="86"/>
      <c r="M336" s="34"/>
      <c r="N336" s="34">
        <f>EXP(N333)+EXP(P333)</f>
        <v>1482.0019418443835</v>
      </c>
      <c r="O336" s="34">
        <f>N336</f>
        <v>1482.0019418443835</v>
      </c>
      <c r="P336" s="34">
        <f>O336</f>
        <v>1482.0019418443835</v>
      </c>
      <c r="R336" s="69">
        <v>0</v>
      </c>
      <c r="S336" s="69">
        <v>0</v>
      </c>
      <c r="T336" s="69">
        <v>0</v>
      </c>
    </row>
    <row r="337" spans="1:68" s="67" customFormat="1" x14ac:dyDescent="0.25">
      <c r="D337" s="86"/>
      <c r="E337" s="86"/>
      <c r="F337" s="86"/>
      <c r="G337" s="86"/>
      <c r="H337" s="86"/>
      <c r="I337" s="64">
        <f>I333+I334+I335+I336</f>
        <v>6.8743160000000003</v>
      </c>
      <c r="J337" s="36"/>
      <c r="K337" s="64">
        <v>0</v>
      </c>
      <c r="L337" s="86"/>
      <c r="M337" s="34" t="s">
        <v>107</v>
      </c>
      <c r="N337" s="65">
        <f>N335/N336</f>
        <v>0.65257244694913885</v>
      </c>
      <c r="O337" s="65">
        <f>O335/O336</f>
        <v>0</v>
      </c>
      <c r="P337" s="65">
        <f>P335/P336</f>
        <v>0.34742755305086109</v>
      </c>
      <c r="R337" s="69">
        <v>1</v>
      </c>
      <c r="S337" s="69">
        <v>0</v>
      </c>
      <c r="T337" s="69">
        <v>0</v>
      </c>
      <c r="V337" s="67">
        <v>0</v>
      </c>
      <c r="W337" s="67">
        <v>0</v>
      </c>
      <c r="X337" s="67">
        <v>1</v>
      </c>
      <c r="Y337" s="67">
        <v>0</v>
      </c>
      <c r="Z337" s="67">
        <v>1</v>
      </c>
      <c r="AA337" s="67">
        <v>1</v>
      </c>
      <c r="AB337" s="67">
        <v>4</v>
      </c>
      <c r="AC337" s="67">
        <v>8</v>
      </c>
      <c r="AD337" s="67">
        <v>2</v>
      </c>
      <c r="AE337" s="67">
        <v>3</v>
      </c>
      <c r="AF337" s="67">
        <v>5</v>
      </c>
      <c r="AG337" s="67">
        <v>6</v>
      </c>
      <c r="AH337" s="67">
        <v>7</v>
      </c>
      <c r="AI337" s="67">
        <v>1</v>
      </c>
      <c r="AJ337" s="67">
        <v>6</v>
      </c>
      <c r="AK337" s="67">
        <v>2</v>
      </c>
      <c r="AL337" s="67">
        <v>4</v>
      </c>
      <c r="AM337" s="67">
        <v>3</v>
      </c>
      <c r="AN337" s="67">
        <v>5</v>
      </c>
      <c r="AO337" s="67">
        <v>1</v>
      </c>
      <c r="AP337" s="67">
        <v>0</v>
      </c>
      <c r="AQ337" s="67">
        <v>0</v>
      </c>
      <c r="AR337" s="67">
        <v>0</v>
      </c>
      <c r="AS337" s="67">
        <v>1</v>
      </c>
      <c r="AT337" s="67">
        <v>0</v>
      </c>
      <c r="AU337" s="67">
        <v>1</v>
      </c>
      <c r="AV337" s="67">
        <v>1</v>
      </c>
      <c r="AW337" s="67">
        <v>0</v>
      </c>
      <c r="AX337" s="67">
        <v>1</v>
      </c>
      <c r="AY337" s="67">
        <v>0</v>
      </c>
      <c r="AZ337" s="67">
        <v>1</v>
      </c>
      <c r="BA337" s="67">
        <v>0</v>
      </c>
      <c r="BB337" s="67">
        <v>0</v>
      </c>
      <c r="BC337" s="67">
        <v>0</v>
      </c>
      <c r="BD337" s="67">
        <v>0</v>
      </c>
      <c r="BE337" s="67">
        <v>1</v>
      </c>
      <c r="BF337" s="67">
        <v>1</v>
      </c>
      <c r="BG337" s="67">
        <v>0</v>
      </c>
      <c r="BH337" s="67">
        <v>0</v>
      </c>
      <c r="BI337" s="67">
        <v>0</v>
      </c>
      <c r="BJ337" s="67">
        <v>0</v>
      </c>
      <c r="BK337" s="67">
        <v>1</v>
      </c>
      <c r="BL337" s="67">
        <v>0</v>
      </c>
      <c r="BM337" s="67">
        <v>1</v>
      </c>
      <c r="BN337" s="67">
        <v>0</v>
      </c>
      <c r="BO337" s="67">
        <v>0</v>
      </c>
      <c r="BP337" s="67">
        <v>0</v>
      </c>
    </row>
    <row r="338" spans="1:68" s="67" customFormat="1" x14ac:dyDescent="0.25">
      <c r="R338" s="69">
        <v>0</v>
      </c>
      <c r="S338" s="69">
        <v>0</v>
      </c>
      <c r="T338" s="69">
        <v>0</v>
      </c>
    </row>
    <row r="339" spans="1:68" s="67" customFormat="1" x14ac:dyDescent="0.25">
      <c r="A339" s="120">
        <v>49</v>
      </c>
      <c r="B339" s="67">
        <v>-0.91498400000000002</v>
      </c>
      <c r="D339" s="86">
        <v>-1</v>
      </c>
      <c r="E339" s="86">
        <v>0</v>
      </c>
      <c r="F339" s="86">
        <v>0</v>
      </c>
      <c r="G339" s="86"/>
      <c r="H339" s="86"/>
      <c r="I339" s="35" t="s">
        <v>103</v>
      </c>
      <c r="J339" s="35"/>
      <c r="K339" s="35" t="s">
        <v>104</v>
      </c>
      <c r="L339" s="86"/>
      <c r="M339" s="31" t="s">
        <v>102</v>
      </c>
      <c r="N339" s="31" t="s">
        <v>103</v>
      </c>
      <c r="O339" s="31" t="s">
        <v>104</v>
      </c>
      <c r="P339" s="31" t="s">
        <v>105</v>
      </c>
      <c r="R339" s="69">
        <v>0</v>
      </c>
      <c r="S339" s="69">
        <v>0</v>
      </c>
      <c r="T339" s="69">
        <v>0</v>
      </c>
    </row>
    <row r="340" spans="1:68" s="67" customFormat="1" x14ac:dyDescent="0.25">
      <c r="A340" s="120"/>
      <c r="B340" s="67">
        <v>-0.78306200000000004</v>
      </c>
      <c r="D340" s="30">
        <v>1</v>
      </c>
      <c r="E340" s="30">
        <v>0</v>
      </c>
      <c r="F340" s="30">
        <v>0</v>
      </c>
      <c r="G340" s="86"/>
      <c r="H340" s="86"/>
      <c r="I340" s="62">
        <f>B339*D339</f>
        <v>0.91498400000000002</v>
      </c>
      <c r="J340" s="35"/>
      <c r="K340" s="62">
        <v>0</v>
      </c>
      <c r="L340" s="86"/>
      <c r="M340" s="32"/>
      <c r="N340" s="32">
        <f>I344</f>
        <v>1.9213290000000001</v>
      </c>
      <c r="O340" s="32">
        <f>K344</f>
        <v>0</v>
      </c>
      <c r="P340" s="40">
        <f>B343</f>
        <v>2.9133100000000001</v>
      </c>
      <c r="R340" s="69">
        <v>0</v>
      </c>
      <c r="S340" s="69">
        <v>0</v>
      </c>
      <c r="T340" s="69">
        <v>0</v>
      </c>
    </row>
    <row r="341" spans="1:68" s="67" customFormat="1" x14ac:dyDescent="0.25">
      <c r="A341" s="120"/>
      <c r="B341" s="67">
        <v>1.13561</v>
      </c>
      <c r="D341" s="30">
        <v>-1</v>
      </c>
      <c r="E341" s="30">
        <v>0</v>
      </c>
      <c r="F341" s="30">
        <v>0</v>
      </c>
      <c r="G341" s="86"/>
      <c r="H341" s="86"/>
      <c r="I341" s="35">
        <f>B340*D340</f>
        <v>-0.78306200000000004</v>
      </c>
      <c r="J341" s="35"/>
      <c r="K341" s="62">
        <v>0</v>
      </c>
      <c r="L341" s="86"/>
      <c r="M341" s="86"/>
      <c r="N341" s="86"/>
      <c r="O341" s="86"/>
      <c r="P341" s="86"/>
      <c r="R341" s="69">
        <v>0</v>
      </c>
      <c r="S341" s="69">
        <v>0</v>
      </c>
      <c r="T341" s="69">
        <v>0</v>
      </c>
    </row>
    <row r="342" spans="1:68" s="67" customFormat="1" x14ac:dyDescent="0.25">
      <c r="A342" s="120"/>
      <c r="B342" s="67">
        <v>5.5189000000000002E-3</v>
      </c>
      <c r="D342" s="86">
        <v>530</v>
      </c>
      <c r="E342" s="86">
        <v>0</v>
      </c>
      <c r="F342" s="86">
        <v>0</v>
      </c>
      <c r="G342" s="86"/>
      <c r="H342" s="86"/>
      <c r="I342" s="62">
        <f>B341*D341</f>
        <v>-1.13561</v>
      </c>
      <c r="J342" s="35"/>
      <c r="K342" s="62">
        <v>0</v>
      </c>
      <c r="L342" s="86"/>
      <c r="M342" s="33" t="s">
        <v>106</v>
      </c>
      <c r="N342" s="34">
        <f>EXP(N340)</f>
        <v>6.8300295494940899</v>
      </c>
      <c r="O342" s="34">
        <v>0</v>
      </c>
      <c r="P342" s="34">
        <f>EXP(P340)</f>
        <v>18.417660240777622</v>
      </c>
      <c r="R342" s="69">
        <v>0</v>
      </c>
      <c r="S342" s="69">
        <v>0</v>
      </c>
      <c r="T342" s="69">
        <v>0</v>
      </c>
    </row>
    <row r="343" spans="1:68" s="67" customFormat="1" x14ac:dyDescent="0.25">
      <c r="A343" s="120"/>
      <c r="B343" s="67">
        <v>2.9133100000000001</v>
      </c>
      <c r="D343" s="86">
        <v>0</v>
      </c>
      <c r="E343" s="86">
        <v>0</v>
      </c>
      <c r="F343" s="86">
        <v>1</v>
      </c>
      <c r="G343" s="86"/>
      <c r="H343" s="86"/>
      <c r="I343" s="35">
        <f>B342*D342</f>
        <v>2.925017</v>
      </c>
      <c r="J343" s="35"/>
      <c r="K343" s="35">
        <v>0</v>
      </c>
      <c r="L343" s="86"/>
      <c r="M343" s="34"/>
      <c r="N343" s="34">
        <f>EXP(N340)+EXP(P340)</f>
        <v>25.247689790271711</v>
      </c>
      <c r="O343" s="34">
        <f>N343</f>
        <v>25.247689790271711</v>
      </c>
      <c r="P343" s="34">
        <f>O343</f>
        <v>25.247689790271711</v>
      </c>
      <c r="R343" s="69">
        <v>0</v>
      </c>
      <c r="S343" s="69">
        <v>0</v>
      </c>
      <c r="T343" s="69">
        <v>0</v>
      </c>
    </row>
    <row r="344" spans="1:68" s="67" customFormat="1" x14ac:dyDescent="0.25">
      <c r="D344" s="86"/>
      <c r="E344" s="86"/>
      <c r="F344" s="86"/>
      <c r="G344" s="86"/>
      <c r="H344" s="86"/>
      <c r="I344" s="64">
        <f>I340+I341+I342+I343</f>
        <v>1.9213290000000001</v>
      </c>
      <c r="J344" s="36"/>
      <c r="K344" s="64">
        <v>0</v>
      </c>
      <c r="L344" s="86"/>
      <c r="M344" s="34" t="s">
        <v>107</v>
      </c>
      <c r="N344" s="65">
        <f>N342/N343</f>
        <v>0.27052097068008957</v>
      </c>
      <c r="O344" s="65">
        <f>O342/O343</f>
        <v>0</v>
      </c>
      <c r="P344" s="65">
        <f>P342/P343</f>
        <v>0.72947902931991049</v>
      </c>
      <c r="R344" s="69">
        <v>0</v>
      </c>
      <c r="S344" s="69">
        <v>1</v>
      </c>
      <c r="T344" s="69">
        <v>1</v>
      </c>
      <c r="V344" s="67">
        <v>1</v>
      </c>
      <c r="W344" s="67">
        <v>0</v>
      </c>
      <c r="X344" s="67">
        <v>1</v>
      </c>
      <c r="Y344" s="67">
        <v>0</v>
      </c>
      <c r="Z344" s="67">
        <v>1</v>
      </c>
      <c r="AA344" s="67">
        <v>4</v>
      </c>
      <c r="AB344" s="67">
        <v>1</v>
      </c>
      <c r="AC344" s="67">
        <v>7</v>
      </c>
      <c r="AD344" s="67">
        <v>8</v>
      </c>
      <c r="AE344" s="67">
        <v>2</v>
      </c>
      <c r="AF344" s="67">
        <v>6</v>
      </c>
      <c r="AG344" s="67">
        <v>5</v>
      </c>
      <c r="AH344" s="67">
        <v>3</v>
      </c>
      <c r="AI344" s="67">
        <v>2</v>
      </c>
      <c r="AJ344" s="67">
        <v>5</v>
      </c>
      <c r="AK344" s="67">
        <v>3</v>
      </c>
      <c r="AL344" s="67">
        <v>6</v>
      </c>
      <c r="AM344" s="67">
        <v>4</v>
      </c>
      <c r="AN344" s="67">
        <v>1</v>
      </c>
      <c r="AO344" s="67">
        <v>1</v>
      </c>
      <c r="AP344" s="67">
        <v>0</v>
      </c>
      <c r="AQ344" s="67">
        <v>0</v>
      </c>
      <c r="AR344" s="67">
        <v>0</v>
      </c>
      <c r="AS344" s="67">
        <v>0</v>
      </c>
      <c r="AT344" s="67">
        <v>1</v>
      </c>
      <c r="AU344" s="67">
        <v>0</v>
      </c>
      <c r="AV344" s="67">
        <v>1</v>
      </c>
      <c r="AW344" s="67">
        <v>0</v>
      </c>
      <c r="AX344" s="67">
        <v>1</v>
      </c>
      <c r="AY344" s="67">
        <v>0</v>
      </c>
      <c r="AZ344" s="67">
        <v>0</v>
      </c>
      <c r="BA344" s="67">
        <v>0</v>
      </c>
      <c r="BB344" s="67">
        <v>1</v>
      </c>
      <c r="BC344" s="67">
        <v>0</v>
      </c>
      <c r="BD344" s="67">
        <v>1</v>
      </c>
      <c r="BE344" s="67">
        <v>0</v>
      </c>
      <c r="BF344" s="67">
        <v>1</v>
      </c>
      <c r="BG344" s="67">
        <v>0</v>
      </c>
      <c r="BH344" s="67">
        <v>0</v>
      </c>
      <c r="BI344" s="67">
        <v>-999</v>
      </c>
      <c r="BJ344" s="67">
        <v>-999</v>
      </c>
      <c r="BK344" s="67">
        <v>-999</v>
      </c>
      <c r="BL344" s="67">
        <v>-999</v>
      </c>
      <c r="BM344" s="67">
        <v>-999</v>
      </c>
      <c r="BN344" s="67">
        <v>-999</v>
      </c>
      <c r="BO344" s="67">
        <v>-999</v>
      </c>
      <c r="BP344" s="67">
        <v>-999</v>
      </c>
    </row>
    <row r="345" spans="1:68" s="67" customFormat="1" x14ac:dyDescent="0.25">
      <c r="R345" s="69">
        <v>0</v>
      </c>
      <c r="S345" s="69">
        <v>0</v>
      </c>
      <c r="T345" s="69">
        <v>0</v>
      </c>
    </row>
    <row r="346" spans="1:68" s="67" customFormat="1" x14ac:dyDescent="0.25">
      <c r="A346" s="120">
        <v>50</v>
      </c>
      <c r="B346" s="67">
        <v>-0.91515100000000005</v>
      </c>
      <c r="D346" s="86">
        <v>-1</v>
      </c>
      <c r="E346" s="86">
        <v>0</v>
      </c>
      <c r="F346" s="86">
        <v>0</v>
      </c>
      <c r="G346" s="86"/>
      <c r="H346" s="86"/>
      <c r="I346" s="35" t="s">
        <v>103</v>
      </c>
      <c r="J346" s="35"/>
      <c r="K346" s="35" t="s">
        <v>104</v>
      </c>
      <c r="L346" s="86"/>
      <c r="M346" s="31" t="s">
        <v>102</v>
      </c>
      <c r="N346" s="31" t="s">
        <v>103</v>
      </c>
      <c r="O346" s="31" t="s">
        <v>104</v>
      </c>
      <c r="P346" s="31" t="s">
        <v>105</v>
      </c>
      <c r="R346" s="69">
        <v>0</v>
      </c>
      <c r="S346" s="69">
        <v>0</v>
      </c>
      <c r="T346" s="69">
        <v>0</v>
      </c>
    </row>
    <row r="347" spans="1:68" s="67" customFormat="1" x14ac:dyDescent="0.25">
      <c r="A347" s="120"/>
      <c r="B347" s="67">
        <v>0.595248</v>
      </c>
      <c r="D347" s="30">
        <v>1</v>
      </c>
      <c r="E347" s="30">
        <v>0</v>
      </c>
      <c r="F347" s="30">
        <v>0</v>
      </c>
      <c r="G347" s="86"/>
      <c r="H347" s="86"/>
      <c r="I347" s="62">
        <f>B346*D346</f>
        <v>0.91515100000000005</v>
      </c>
      <c r="J347" s="35"/>
      <c r="K347" s="62">
        <v>0</v>
      </c>
      <c r="L347" s="86"/>
      <c r="M347" s="32"/>
      <c r="N347" s="32">
        <f>I351</f>
        <v>8.287909299999999</v>
      </c>
      <c r="O347" s="32">
        <f>K351</f>
        <v>0</v>
      </c>
      <c r="P347" s="40">
        <f>B350</f>
        <v>3.2256</v>
      </c>
      <c r="R347" s="69">
        <v>0</v>
      </c>
      <c r="S347" s="69">
        <v>0</v>
      </c>
      <c r="T347" s="69">
        <v>0</v>
      </c>
    </row>
    <row r="348" spans="1:68" s="67" customFormat="1" x14ac:dyDescent="0.25">
      <c r="A348" s="120"/>
      <c r="B348" s="67">
        <v>-2.2876099999999999</v>
      </c>
      <c r="D348" s="30">
        <v>-1</v>
      </c>
      <c r="E348" s="30">
        <v>0</v>
      </c>
      <c r="F348" s="30">
        <v>0</v>
      </c>
      <c r="G348" s="86"/>
      <c r="H348" s="86"/>
      <c r="I348" s="35">
        <f>B347*D347</f>
        <v>0.595248</v>
      </c>
      <c r="J348" s="35"/>
      <c r="K348" s="62">
        <v>0</v>
      </c>
      <c r="L348" s="86"/>
      <c r="M348" s="86"/>
      <c r="N348" s="86"/>
      <c r="O348" s="86"/>
      <c r="P348" s="86"/>
      <c r="R348" s="69">
        <v>0</v>
      </c>
      <c r="S348" s="69">
        <v>0</v>
      </c>
      <c r="T348" s="69">
        <v>0</v>
      </c>
    </row>
    <row r="349" spans="1:68" s="67" customFormat="1" x14ac:dyDescent="0.25">
      <c r="A349" s="120"/>
      <c r="B349" s="67">
        <v>8.4715099999999998E-3</v>
      </c>
      <c r="D349" s="86">
        <v>530</v>
      </c>
      <c r="E349" s="86">
        <v>0</v>
      </c>
      <c r="F349" s="86">
        <v>0</v>
      </c>
      <c r="G349" s="86"/>
      <c r="H349" s="86"/>
      <c r="I349" s="62">
        <f>B348*D348</f>
        <v>2.2876099999999999</v>
      </c>
      <c r="J349" s="35"/>
      <c r="K349" s="62">
        <v>0</v>
      </c>
      <c r="L349" s="86"/>
      <c r="M349" s="33" t="s">
        <v>106</v>
      </c>
      <c r="N349" s="34">
        <f>EXP(N347)</f>
        <v>3975.5138930389867</v>
      </c>
      <c r="O349" s="34">
        <v>0</v>
      </c>
      <c r="P349" s="34">
        <f>EXP(P347)</f>
        <v>25.168670828860865</v>
      </c>
      <c r="R349" s="69">
        <v>0</v>
      </c>
      <c r="S349" s="69">
        <v>0</v>
      </c>
      <c r="T349" s="69">
        <v>0</v>
      </c>
    </row>
    <row r="350" spans="1:68" s="67" customFormat="1" x14ac:dyDescent="0.25">
      <c r="A350" s="120"/>
      <c r="B350" s="67">
        <v>3.2256</v>
      </c>
      <c r="D350" s="86">
        <v>0</v>
      </c>
      <c r="E350" s="86">
        <v>0</v>
      </c>
      <c r="F350" s="86">
        <v>1</v>
      </c>
      <c r="G350" s="86"/>
      <c r="H350" s="86"/>
      <c r="I350" s="35">
        <f>B349*D349</f>
        <v>4.4899002999999995</v>
      </c>
      <c r="J350" s="35"/>
      <c r="K350" s="35">
        <v>0</v>
      </c>
      <c r="L350" s="86"/>
      <c r="M350" s="34"/>
      <c r="N350" s="34">
        <f>EXP(N347)+EXP(P347)</f>
        <v>4000.6825638678474</v>
      </c>
      <c r="O350" s="34">
        <f>N350</f>
        <v>4000.6825638678474</v>
      </c>
      <c r="P350" s="34">
        <f>O350</f>
        <v>4000.6825638678474</v>
      </c>
      <c r="R350" s="69">
        <v>0</v>
      </c>
      <c r="S350" s="69">
        <v>0</v>
      </c>
      <c r="T350" s="69">
        <v>0</v>
      </c>
    </row>
    <row r="351" spans="1:68" s="67" customFormat="1" x14ac:dyDescent="0.25">
      <c r="D351" s="86"/>
      <c r="E351" s="86"/>
      <c r="F351" s="86"/>
      <c r="G351" s="86"/>
      <c r="H351" s="86"/>
      <c r="I351" s="64">
        <f>I347+I348+I349+I350</f>
        <v>8.287909299999999</v>
      </c>
      <c r="J351" s="36"/>
      <c r="K351" s="64">
        <v>0</v>
      </c>
      <c r="L351" s="86"/>
      <c r="M351" s="34" t="s">
        <v>107</v>
      </c>
      <c r="N351" s="65">
        <f>N349/N350</f>
        <v>0.99370890581118043</v>
      </c>
      <c r="O351" s="65">
        <f>O349/O350</f>
        <v>0</v>
      </c>
      <c r="P351" s="65">
        <f>P349/P350</f>
        <v>6.2910941888195881E-3</v>
      </c>
      <c r="R351" s="69">
        <v>1</v>
      </c>
      <c r="S351" s="69">
        <v>0</v>
      </c>
      <c r="T351" s="69">
        <v>0</v>
      </c>
      <c r="V351" s="67">
        <v>1</v>
      </c>
      <c r="W351" s="67">
        <v>0</v>
      </c>
      <c r="X351" s="67">
        <v>0</v>
      </c>
      <c r="Y351" s="67">
        <v>0</v>
      </c>
      <c r="Z351" s="67">
        <v>1</v>
      </c>
      <c r="AA351" s="67">
        <v>8</v>
      </c>
      <c r="AB351" s="67">
        <v>4</v>
      </c>
      <c r="AC351" s="67">
        <v>5</v>
      </c>
      <c r="AD351" s="67">
        <v>1</v>
      </c>
      <c r="AE351" s="67">
        <v>2</v>
      </c>
      <c r="AF351" s="67">
        <v>6</v>
      </c>
      <c r="AG351" s="67">
        <v>3</v>
      </c>
      <c r="AH351" s="67">
        <v>7</v>
      </c>
      <c r="AI351" s="67">
        <v>3</v>
      </c>
      <c r="AJ351" s="67">
        <v>4</v>
      </c>
      <c r="AK351" s="67">
        <v>1</v>
      </c>
      <c r="AL351" s="67">
        <v>6</v>
      </c>
      <c r="AM351" s="67">
        <v>2</v>
      </c>
      <c r="AN351" s="67">
        <v>5</v>
      </c>
      <c r="AO351" s="67">
        <v>1</v>
      </c>
      <c r="AP351" s="67">
        <v>0</v>
      </c>
      <c r="AQ351" s="67">
        <v>0</v>
      </c>
      <c r="AR351" s="67">
        <v>0</v>
      </c>
      <c r="AS351" s="67">
        <v>0</v>
      </c>
      <c r="AT351" s="67">
        <v>1</v>
      </c>
      <c r="AU351" s="67">
        <v>0</v>
      </c>
      <c r="AV351" s="67">
        <v>1</v>
      </c>
      <c r="AW351" s="67">
        <v>0</v>
      </c>
      <c r="AX351" s="67">
        <v>1</v>
      </c>
      <c r="AY351" s="67">
        <v>0</v>
      </c>
      <c r="AZ351" s="67">
        <v>0</v>
      </c>
      <c r="BA351" s="67">
        <v>1</v>
      </c>
      <c r="BB351" s="67">
        <v>0</v>
      </c>
      <c r="BC351" s="67">
        <v>0</v>
      </c>
      <c r="BD351" s="67">
        <v>0</v>
      </c>
      <c r="BE351" s="67">
        <v>1</v>
      </c>
      <c r="BF351" s="67">
        <v>1</v>
      </c>
      <c r="BG351" s="67">
        <v>0</v>
      </c>
      <c r="BH351" s="67">
        <v>0</v>
      </c>
      <c r="BI351" s="67">
        <v>-999</v>
      </c>
      <c r="BJ351" s="67">
        <v>-999</v>
      </c>
      <c r="BK351" s="67">
        <v>-999</v>
      </c>
      <c r="BL351" s="67">
        <v>-999</v>
      </c>
      <c r="BM351" s="67">
        <v>-999</v>
      </c>
      <c r="BN351" s="67">
        <v>-999</v>
      </c>
      <c r="BO351" s="67">
        <v>-999</v>
      </c>
      <c r="BP351" s="67">
        <v>-999</v>
      </c>
    </row>
    <row r="352" spans="1:68" s="67" customFormat="1" x14ac:dyDescent="0.25">
      <c r="R352" s="69">
        <v>0</v>
      </c>
      <c r="S352" s="69">
        <v>0</v>
      </c>
      <c r="T352" s="69">
        <v>0</v>
      </c>
    </row>
    <row r="353" spans="1:68" s="67" customFormat="1" x14ac:dyDescent="0.25">
      <c r="A353" s="120">
        <v>51</v>
      </c>
      <c r="B353" s="67">
        <v>-0.92645699999999997</v>
      </c>
      <c r="D353" s="86">
        <v>-1</v>
      </c>
      <c r="E353" s="86">
        <v>0</v>
      </c>
      <c r="F353" s="86">
        <v>0</v>
      </c>
      <c r="G353" s="86"/>
      <c r="H353" s="86"/>
      <c r="I353" s="35" t="s">
        <v>103</v>
      </c>
      <c r="J353" s="35"/>
      <c r="K353" s="35" t="s">
        <v>104</v>
      </c>
      <c r="L353" s="86"/>
      <c r="M353" s="31" t="s">
        <v>102</v>
      </c>
      <c r="N353" s="31" t="s">
        <v>103</v>
      </c>
      <c r="O353" s="31" t="s">
        <v>104</v>
      </c>
      <c r="P353" s="31" t="s">
        <v>105</v>
      </c>
      <c r="R353" s="69">
        <v>0</v>
      </c>
      <c r="S353" s="69">
        <v>0</v>
      </c>
      <c r="T353" s="69">
        <v>0</v>
      </c>
    </row>
    <row r="354" spans="1:68" s="67" customFormat="1" x14ac:dyDescent="0.25">
      <c r="A354" s="120"/>
      <c r="B354" s="67">
        <v>-0.783084</v>
      </c>
      <c r="D354" s="30">
        <v>1</v>
      </c>
      <c r="E354" s="30">
        <v>0</v>
      </c>
      <c r="F354" s="30">
        <v>0</v>
      </c>
      <c r="G354" s="86"/>
      <c r="H354" s="86"/>
      <c r="I354" s="62">
        <f>B353*D353</f>
        <v>0.92645699999999997</v>
      </c>
      <c r="J354" s="35"/>
      <c r="K354" s="62">
        <v>0</v>
      </c>
      <c r="L354" s="86"/>
      <c r="M354" s="32"/>
      <c r="N354" s="32">
        <f>I358</f>
        <v>-1.3149561000000001</v>
      </c>
      <c r="O354" s="32">
        <f>K358</f>
        <v>0</v>
      </c>
      <c r="P354" s="40">
        <f>B357</f>
        <v>0.5282</v>
      </c>
      <c r="R354" s="69">
        <v>0</v>
      </c>
      <c r="S354" s="69">
        <v>0</v>
      </c>
      <c r="T354" s="69">
        <v>0</v>
      </c>
    </row>
    <row r="355" spans="1:68" s="67" customFormat="1" x14ac:dyDescent="0.25">
      <c r="A355" s="120"/>
      <c r="B355" s="67">
        <v>3.1477200000000001</v>
      </c>
      <c r="D355" s="30">
        <v>-1</v>
      </c>
      <c r="E355" s="30">
        <v>0</v>
      </c>
      <c r="F355" s="30">
        <v>0</v>
      </c>
      <c r="G355" s="86"/>
      <c r="H355" s="86"/>
      <c r="I355" s="35">
        <f>B354*D354</f>
        <v>-0.783084</v>
      </c>
      <c r="J355" s="35"/>
      <c r="K355" s="62">
        <v>0</v>
      </c>
      <c r="L355" s="86"/>
      <c r="M355" s="86"/>
      <c r="N355" s="86"/>
      <c r="O355" s="86"/>
      <c r="P355" s="86"/>
      <c r="R355" s="69">
        <v>0</v>
      </c>
      <c r="S355" s="69">
        <v>0</v>
      </c>
      <c r="T355" s="69">
        <v>0</v>
      </c>
    </row>
    <row r="356" spans="1:68" s="67" customFormat="1" x14ac:dyDescent="0.25">
      <c r="A356" s="120"/>
      <c r="B356" s="67">
        <v>3.1875300000000001E-3</v>
      </c>
      <c r="D356" s="86">
        <v>530</v>
      </c>
      <c r="E356" s="86">
        <v>0</v>
      </c>
      <c r="F356" s="86">
        <v>0</v>
      </c>
      <c r="G356" s="86"/>
      <c r="H356" s="86"/>
      <c r="I356" s="62">
        <f>B355*D355</f>
        <v>-3.1477200000000001</v>
      </c>
      <c r="J356" s="35"/>
      <c r="K356" s="62">
        <v>0</v>
      </c>
      <c r="L356" s="86"/>
      <c r="M356" s="33" t="s">
        <v>106</v>
      </c>
      <c r="N356" s="34">
        <f>EXP(N354)</f>
        <v>0.26848610952073376</v>
      </c>
      <c r="O356" s="34">
        <v>0</v>
      </c>
      <c r="P356" s="34">
        <f>EXP(P354)</f>
        <v>1.6958769810827579</v>
      </c>
      <c r="R356" s="69">
        <v>0</v>
      </c>
      <c r="S356" s="69">
        <v>0</v>
      </c>
      <c r="T356" s="69">
        <v>0</v>
      </c>
    </row>
    <row r="357" spans="1:68" s="67" customFormat="1" x14ac:dyDescent="0.25">
      <c r="A357" s="120"/>
      <c r="B357" s="67">
        <v>0.5282</v>
      </c>
      <c r="D357" s="86">
        <v>0</v>
      </c>
      <c r="E357" s="86">
        <v>0</v>
      </c>
      <c r="F357" s="86">
        <v>1</v>
      </c>
      <c r="G357" s="86"/>
      <c r="H357" s="86"/>
      <c r="I357" s="35">
        <f>B356*D356</f>
        <v>1.6893909</v>
      </c>
      <c r="J357" s="35"/>
      <c r="K357" s="35">
        <v>0</v>
      </c>
      <c r="L357" s="86"/>
      <c r="M357" s="34"/>
      <c r="N357" s="34">
        <f>EXP(N354)+EXP(P354)</f>
        <v>1.9643630906034917</v>
      </c>
      <c r="O357" s="34">
        <f>N357</f>
        <v>1.9643630906034917</v>
      </c>
      <c r="P357" s="34">
        <f>O357</f>
        <v>1.9643630906034917</v>
      </c>
      <c r="R357" s="69">
        <v>0</v>
      </c>
      <c r="S357" s="69">
        <v>0</v>
      </c>
      <c r="T357" s="69">
        <v>0</v>
      </c>
    </row>
    <row r="358" spans="1:68" s="67" customFormat="1" x14ac:dyDescent="0.25">
      <c r="D358" s="86"/>
      <c r="E358" s="86"/>
      <c r="F358" s="86"/>
      <c r="G358" s="86"/>
      <c r="H358" s="86"/>
      <c r="I358" s="64">
        <f>I354+I355+I356+I357</f>
        <v>-1.3149561000000001</v>
      </c>
      <c r="J358" s="36"/>
      <c r="K358" s="64">
        <v>0</v>
      </c>
      <c r="L358" s="86"/>
      <c r="M358" s="34" t="s">
        <v>107</v>
      </c>
      <c r="N358" s="65">
        <f>N356/N357</f>
        <v>0.13667845359395825</v>
      </c>
      <c r="O358" s="65">
        <f>O356/O357</f>
        <v>0</v>
      </c>
      <c r="P358" s="65">
        <f>P356/P357</f>
        <v>0.86332154640604175</v>
      </c>
      <c r="R358" s="69">
        <v>0</v>
      </c>
      <c r="S358" s="69">
        <v>1</v>
      </c>
      <c r="T358" s="69">
        <v>1</v>
      </c>
      <c r="V358" s="67">
        <v>1</v>
      </c>
      <c r="W358" s="67">
        <v>0</v>
      </c>
      <c r="X358" s="67">
        <v>0</v>
      </c>
      <c r="Y358" s="67">
        <v>0</v>
      </c>
      <c r="Z358" s="67">
        <v>1</v>
      </c>
      <c r="AA358" s="67">
        <v>6</v>
      </c>
      <c r="AB358" s="67">
        <v>5</v>
      </c>
      <c r="AC358" s="67">
        <v>3</v>
      </c>
      <c r="AD358" s="67">
        <v>1</v>
      </c>
      <c r="AE358" s="67">
        <v>2</v>
      </c>
      <c r="AF358" s="67">
        <v>8</v>
      </c>
      <c r="AG358" s="67">
        <v>4</v>
      </c>
      <c r="AH358" s="67">
        <v>7</v>
      </c>
      <c r="AI358" s="67">
        <v>2</v>
      </c>
      <c r="AJ358" s="67">
        <v>5</v>
      </c>
      <c r="AK358" s="67">
        <v>3</v>
      </c>
      <c r="AL358" s="67">
        <v>6</v>
      </c>
      <c r="AM358" s="67">
        <v>4</v>
      </c>
      <c r="AN358" s="67">
        <v>1</v>
      </c>
      <c r="AO358" s="67">
        <v>1</v>
      </c>
      <c r="AP358" s="67">
        <v>0</v>
      </c>
      <c r="AQ358" s="67">
        <v>0</v>
      </c>
      <c r="AR358" s="67">
        <v>1</v>
      </c>
      <c r="AS358" s="67">
        <v>0</v>
      </c>
      <c r="AT358" s="67">
        <v>1</v>
      </c>
      <c r="AU358" s="67">
        <v>0</v>
      </c>
      <c r="AV358" s="67">
        <v>0</v>
      </c>
      <c r="AW358" s="67">
        <v>1</v>
      </c>
      <c r="AX358" s="67">
        <v>0</v>
      </c>
      <c r="AY358" s="67">
        <v>0</v>
      </c>
      <c r="AZ358" s="67">
        <v>0</v>
      </c>
      <c r="BA358" s="67">
        <v>0</v>
      </c>
      <c r="BB358" s="67">
        <v>1</v>
      </c>
      <c r="BC358" s="67">
        <v>0</v>
      </c>
      <c r="BD358" s="67">
        <v>0</v>
      </c>
      <c r="BE358" s="67">
        <v>1</v>
      </c>
      <c r="BF358" s="67">
        <v>0</v>
      </c>
      <c r="BG358" s="67">
        <v>1</v>
      </c>
      <c r="BH358" s="67">
        <v>0</v>
      </c>
      <c r="BI358" s="67">
        <v>-999</v>
      </c>
      <c r="BJ358" s="67">
        <v>-999</v>
      </c>
      <c r="BK358" s="67">
        <v>-999</v>
      </c>
      <c r="BL358" s="67">
        <v>-999</v>
      </c>
      <c r="BM358" s="67">
        <v>-999</v>
      </c>
      <c r="BN358" s="67">
        <v>-999</v>
      </c>
      <c r="BO358" s="67">
        <v>-999</v>
      </c>
      <c r="BP358" s="67">
        <v>-999</v>
      </c>
    </row>
    <row r="359" spans="1:68" s="67" customFormat="1" x14ac:dyDescent="0.25">
      <c r="R359" s="69">
        <v>0</v>
      </c>
      <c r="S359" s="69">
        <v>0</v>
      </c>
      <c r="T359" s="69">
        <v>0</v>
      </c>
    </row>
    <row r="360" spans="1:68" s="67" customFormat="1" x14ac:dyDescent="0.25">
      <c r="A360" s="120">
        <v>52</v>
      </c>
      <c r="B360" s="67">
        <v>-0.89576599999999995</v>
      </c>
      <c r="D360" s="86">
        <v>-1</v>
      </c>
      <c r="E360" s="86">
        <v>0</v>
      </c>
      <c r="F360" s="86">
        <v>0</v>
      </c>
      <c r="G360" s="86"/>
      <c r="H360" s="86"/>
      <c r="I360" s="35" t="s">
        <v>103</v>
      </c>
      <c r="J360" s="35"/>
      <c r="K360" s="35" t="s">
        <v>104</v>
      </c>
      <c r="L360" s="86"/>
      <c r="M360" s="31" t="s">
        <v>102</v>
      </c>
      <c r="N360" s="31" t="s">
        <v>103</v>
      </c>
      <c r="O360" s="31" t="s">
        <v>104</v>
      </c>
      <c r="P360" s="31" t="s">
        <v>105</v>
      </c>
      <c r="R360" s="69">
        <v>0</v>
      </c>
      <c r="S360" s="69">
        <v>0</v>
      </c>
      <c r="T360" s="69">
        <v>0</v>
      </c>
    </row>
    <row r="361" spans="1:68" s="67" customFormat="1" x14ac:dyDescent="0.25">
      <c r="A361" s="120"/>
      <c r="B361" s="67">
        <v>-0.394733</v>
      </c>
      <c r="D361" s="30">
        <v>1</v>
      </c>
      <c r="E361" s="30">
        <v>0</v>
      </c>
      <c r="F361" s="30">
        <v>0</v>
      </c>
      <c r="G361" s="86"/>
      <c r="H361" s="86"/>
      <c r="I361" s="62">
        <f>B360*D360</f>
        <v>0.89576599999999995</v>
      </c>
      <c r="J361" s="35"/>
      <c r="K361" s="62">
        <v>0</v>
      </c>
      <c r="L361" s="86"/>
      <c r="M361" s="32"/>
      <c r="N361" s="32">
        <f>I365</f>
        <v>8.1006263000000001</v>
      </c>
      <c r="O361" s="32">
        <f>K365</f>
        <v>0</v>
      </c>
      <c r="P361" s="40">
        <f>B364</f>
        <v>5.8377100000000004</v>
      </c>
      <c r="R361" s="69">
        <v>0</v>
      </c>
      <c r="S361" s="69">
        <v>0</v>
      </c>
      <c r="T361" s="69">
        <v>0</v>
      </c>
    </row>
    <row r="362" spans="1:68" s="67" customFormat="1" x14ac:dyDescent="0.25">
      <c r="A362" s="120"/>
      <c r="B362" s="67">
        <v>-3.06141</v>
      </c>
      <c r="D362" s="30">
        <v>-1</v>
      </c>
      <c r="E362" s="30">
        <v>0</v>
      </c>
      <c r="F362" s="30">
        <v>0</v>
      </c>
      <c r="G362" s="86"/>
      <c r="H362" s="86"/>
      <c r="I362" s="35">
        <f>B361*D361</f>
        <v>-0.394733</v>
      </c>
      <c r="J362" s="35"/>
      <c r="K362" s="62">
        <v>0</v>
      </c>
      <c r="L362" s="86"/>
      <c r="M362" s="86"/>
      <c r="N362" s="86"/>
      <c r="O362" s="86"/>
      <c r="P362" s="86"/>
      <c r="R362" s="69">
        <v>0</v>
      </c>
      <c r="S362" s="69">
        <v>0</v>
      </c>
      <c r="T362" s="69">
        <v>0</v>
      </c>
    </row>
    <row r="363" spans="1:68" s="67" customFormat="1" x14ac:dyDescent="0.25">
      <c r="A363" s="120"/>
      <c r="B363" s="67">
        <v>8.56261E-3</v>
      </c>
      <c r="D363" s="86">
        <v>530</v>
      </c>
      <c r="E363" s="86">
        <v>0</v>
      </c>
      <c r="F363" s="86">
        <v>0</v>
      </c>
      <c r="G363" s="86"/>
      <c r="H363" s="86"/>
      <c r="I363" s="62">
        <f>B362*D362</f>
        <v>3.06141</v>
      </c>
      <c r="J363" s="35"/>
      <c r="K363" s="62">
        <v>0</v>
      </c>
      <c r="L363" s="86"/>
      <c r="M363" s="33" t="s">
        <v>106</v>
      </c>
      <c r="N363" s="34">
        <f>EXP(N361)</f>
        <v>3296.5320469046383</v>
      </c>
      <c r="O363" s="34">
        <v>0</v>
      </c>
      <c r="P363" s="34">
        <f>EXP(P361)</f>
        <v>342.99298669378413</v>
      </c>
      <c r="R363" s="69">
        <v>0</v>
      </c>
      <c r="S363" s="69">
        <v>0</v>
      </c>
      <c r="T363" s="69">
        <v>0</v>
      </c>
    </row>
    <row r="364" spans="1:68" s="67" customFormat="1" x14ac:dyDescent="0.25">
      <c r="A364" s="120"/>
      <c r="B364" s="67">
        <v>5.8377100000000004</v>
      </c>
      <c r="D364" s="86">
        <v>0</v>
      </c>
      <c r="E364" s="86">
        <v>0</v>
      </c>
      <c r="F364" s="86">
        <v>1</v>
      </c>
      <c r="G364" s="86"/>
      <c r="H364" s="86"/>
      <c r="I364" s="35">
        <f>B363*D363</f>
        <v>4.5381833</v>
      </c>
      <c r="J364" s="35"/>
      <c r="K364" s="35">
        <v>0</v>
      </c>
      <c r="L364" s="86"/>
      <c r="M364" s="34"/>
      <c r="N364" s="34">
        <f>EXP(N361)+EXP(P361)</f>
        <v>3639.5250335984224</v>
      </c>
      <c r="O364" s="34">
        <f>N364</f>
        <v>3639.5250335984224</v>
      </c>
      <c r="P364" s="34">
        <f>O364</f>
        <v>3639.5250335984224</v>
      </c>
      <c r="R364" s="69">
        <v>0</v>
      </c>
      <c r="S364" s="69">
        <v>0</v>
      </c>
      <c r="T364" s="69">
        <v>0</v>
      </c>
    </row>
    <row r="365" spans="1:68" s="67" customFormat="1" x14ac:dyDescent="0.25">
      <c r="D365" s="86"/>
      <c r="E365" s="86"/>
      <c r="F365" s="86"/>
      <c r="G365" s="86"/>
      <c r="H365" s="86"/>
      <c r="I365" s="64">
        <f>I361+I362+I363+I364</f>
        <v>8.1006263000000001</v>
      </c>
      <c r="J365" s="36"/>
      <c r="K365" s="64">
        <v>0</v>
      </c>
      <c r="L365" s="86"/>
      <c r="M365" s="34" t="s">
        <v>107</v>
      </c>
      <c r="N365" s="65">
        <f>N363/N364</f>
        <v>0.90575886042067844</v>
      </c>
      <c r="O365" s="65">
        <f>O363/O364</f>
        <v>0</v>
      </c>
      <c r="P365" s="65">
        <f>P363/P364</f>
        <v>9.424113957932162E-2</v>
      </c>
      <c r="R365" s="69">
        <v>1</v>
      </c>
      <c r="S365" s="69">
        <v>0</v>
      </c>
      <c r="T365" s="69">
        <v>0</v>
      </c>
      <c r="V365" s="67">
        <v>1</v>
      </c>
      <c r="W365" s="67">
        <v>0</v>
      </c>
      <c r="X365" s="67">
        <v>0</v>
      </c>
      <c r="Y365" s="67">
        <v>0</v>
      </c>
      <c r="Z365" s="67">
        <v>1</v>
      </c>
      <c r="AA365" s="67">
        <v>6</v>
      </c>
      <c r="AB365" s="67">
        <v>5</v>
      </c>
      <c r="AC365" s="67">
        <v>7</v>
      </c>
      <c r="AD365" s="67">
        <v>1</v>
      </c>
      <c r="AE365" s="67">
        <v>8</v>
      </c>
      <c r="AF365" s="67">
        <v>4</v>
      </c>
      <c r="AG365" s="67">
        <v>2</v>
      </c>
      <c r="AH365" s="67">
        <v>3</v>
      </c>
      <c r="AI365" s="67">
        <v>6</v>
      </c>
      <c r="AJ365" s="67">
        <v>5</v>
      </c>
      <c r="AK365" s="67">
        <v>4</v>
      </c>
      <c r="AL365" s="67">
        <v>3</v>
      </c>
      <c r="AM365" s="67">
        <v>2</v>
      </c>
      <c r="AN365" s="67">
        <v>1</v>
      </c>
      <c r="AO365" s="67">
        <v>1</v>
      </c>
      <c r="AP365" s="67">
        <v>0</v>
      </c>
      <c r="AQ365" s="67">
        <v>0</v>
      </c>
      <c r="AR365" s="67">
        <v>1</v>
      </c>
      <c r="AS365" s="67">
        <v>0</v>
      </c>
      <c r="AT365" s="67">
        <v>1</v>
      </c>
      <c r="AU365" s="67">
        <v>1</v>
      </c>
      <c r="AV365" s="67">
        <v>0</v>
      </c>
      <c r="AW365" s="67">
        <v>1</v>
      </c>
      <c r="AX365" s="67">
        <v>1</v>
      </c>
      <c r="AY365" s="67">
        <v>0</v>
      </c>
      <c r="AZ365" s="67">
        <v>0</v>
      </c>
      <c r="BA365" s="67">
        <v>0</v>
      </c>
      <c r="BB365" s="67">
        <v>1</v>
      </c>
      <c r="BC365" s="67">
        <v>0</v>
      </c>
      <c r="BD365" s="67">
        <v>0</v>
      </c>
      <c r="BE365" s="67">
        <v>1</v>
      </c>
      <c r="BF365" s="67">
        <v>1</v>
      </c>
      <c r="BG365" s="67">
        <v>0</v>
      </c>
      <c r="BH365" s="67">
        <v>0</v>
      </c>
      <c r="BI365" s="67">
        <v>0</v>
      </c>
      <c r="BJ365" s="67">
        <v>0</v>
      </c>
      <c r="BK365" s="67">
        <v>1</v>
      </c>
      <c r="BL365" s="67">
        <v>0</v>
      </c>
      <c r="BM365" s="67">
        <v>0</v>
      </c>
      <c r="BN365" s="67">
        <v>0</v>
      </c>
      <c r="BO365" s="67">
        <v>1</v>
      </c>
      <c r="BP365" s="67">
        <v>0</v>
      </c>
    </row>
    <row r="366" spans="1:68" s="67" customFormat="1" x14ac:dyDescent="0.25">
      <c r="R366" s="69">
        <v>0</v>
      </c>
      <c r="S366" s="69">
        <v>0</v>
      </c>
      <c r="T366" s="69">
        <v>0</v>
      </c>
    </row>
    <row r="367" spans="1:68" s="67" customFormat="1" x14ac:dyDescent="0.25">
      <c r="A367" s="120">
        <v>53</v>
      </c>
      <c r="B367" s="67">
        <v>-0.88822999999999996</v>
      </c>
      <c r="D367" s="86">
        <v>-1</v>
      </c>
      <c r="E367" s="86">
        <v>0</v>
      </c>
      <c r="F367" s="86">
        <v>0</v>
      </c>
      <c r="G367" s="86"/>
      <c r="H367" s="86"/>
      <c r="I367" s="35" t="s">
        <v>103</v>
      </c>
      <c r="J367" s="35"/>
      <c r="K367" s="35" t="s">
        <v>104</v>
      </c>
      <c r="L367" s="86"/>
      <c r="M367" s="31" t="s">
        <v>102</v>
      </c>
      <c r="N367" s="31" t="s">
        <v>103</v>
      </c>
      <c r="O367" s="31" t="s">
        <v>104</v>
      </c>
      <c r="P367" s="31" t="s">
        <v>105</v>
      </c>
      <c r="R367" s="69">
        <v>0</v>
      </c>
      <c r="S367" s="69">
        <v>0</v>
      </c>
      <c r="T367" s="69">
        <v>0</v>
      </c>
    </row>
    <row r="368" spans="1:68" s="67" customFormat="1" x14ac:dyDescent="0.25">
      <c r="A368" s="120"/>
      <c r="B368" s="67">
        <v>-1.0853900000000001</v>
      </c>
      <c r="D368" s="30">
        <v>1</v>
      </c>
      <c r="E368" s="30">
        <v>0</v>
      </c>
      <c r="F368" s="30">
        <v>0</v>
      </c>
      <c r="G368" s="86"/>
      <c r="H368" s="86"/>
      <c r="I368" s="62">
        <f>B367*D367</f>
        <v>0.88822999999999996</v>
      </c>
      <c r="J368" s="35"/>
      <c r="K368" s="62">
        <v>0</v>
      </c>
      <c r="L368" s="86"/>
      <c r="M368" s="32"/>
      <c r="N368" s="32">
        <f>I372</f>
        <v>6.0096314</v>
      </c>
      <c r="O368" s="32">
        <f>K372</f>
        <v>0</v>
      </c>
      <c r="P368" s="40">
        <f>B371</f>
        <v>6.1921799999999996</v>
      </c>
      <c r="R368" s="69">
        <v>0</v>
      </c>
      <c r="S368" s="69">
        <v>0</v>
      </c>
      <c r="T368" s="69">
        <v>0</v>
      </c>
    </row>
    <row r="369" spans="1:68" s="67" customFormat="1" x14ac:dyDescent="0.25">
      <c r="A369" s="120"/>
      <c r="B369" s="67">
        <v>-2.5124900000000001</v>
      </c>
      <c r="D369" s="30">
        <v>-1</v>
      </c>
      <c r="E369" s="30">
        <v>0</v>
      </c>
      <c r="F369" s="30">
        <v>0</v>
      </c>
      <c r="G369" s="86"/>
      <c r="H369" s="86"/>
      <c r="I369" s="35">
        <f>B368*D368</f>
        <v>-1.0853900000000001</v>
      </c>
      <c r="J369" s="35"/>
      <c r="K369" s="62">
        <v>0</v>
      </c>
      <c r="L369" s="86"/>
      <c r="M369" s="86"/>
      <c r="N369" s="86"/>
      <c r="O369" s="86"/>
      <c r="P369" s="86"/>
      <c r="R369" s="69">
        <v>0</v>
      </c>
      <c r="S369" s="69">
        <v>0</v>
      </c>
      <c r="T369" s="69">
        <v>0</v>
      </c>
    </row>
    <row r="370" spans="1:68" s="67" customFormat="1" x14ac:dyDescent="0.25">
      <c r="A370" s="120"/>
      <c r="B370" s="67">
        <v>6.97038E-3</v>
      </c>
      <c r="D370" s="86">
        <v>530</v>
      </c>
      <c r="E370" s="86">
        <v>0</v>
      </c>
      <c r="F370" s="86">
        <v>0</v>
      </c>
      <c r="G370" s="86"/>
      <c r="H370" s="86"/>
      <c r="I370" s="62">
        <f>B369*D369</f>
        <v>2.5124900000000001</v>
      </c>
      <c r="J370" s="35"/>
      <c r="K370" s="62">
        <v>0</v>
      </c>
      <c r="L370" s="86"/>
      <c r="M370" s="33" t="s">
        <v>106</v>
      </c>
      <c r="N370" s="34">
        <f>EXP(N368)</f>
        <v>407.33314960020391</v>
      </c>
      <c r="O370" s="34">
        <v>0</v>
      </c>
      <c r="P370" s="34">
        <f>EXP(P368)</f>
        <v>488.91077078873093</v>
      </c>
      <c r="R370" s="69">
        <v>0</v>
      </c>
      <c r="S370" s="69">
        <v>0</v>
      </c>
      <c r="T370" s="69">
        <v>0</v>
      </c>
    </row>
    <row r="371" spans="1:68" s="67" customFormat="1" x14ac:dyDescent="0.25">
      <c r="A371" s="120"/>
      <c r="B371" s="67">
        <v>6.1921799999999996</v>
      </c>
      <c r="D371" s="86">
        <v>0</v>
      </c>
      <c r="E371" s="86">
        <v>0</v>
      </c>
      <c r="F371" s="86">
        <v>1</v>
      </c>
      <c r="G371" s="86"/>
      <c r="H371" s="86"/>
      <c r="I371" s="35">
        <f>B370*D370</f>
        <v>3.6943014000000001</v>
      </c>
      <c r="J371" s="35"/>
      <c r="K371" s="35">
        <v>0</v>
      </c>
      <c r="L371" s="86"/>
      <c r="M371" s="34"/>
      <c r="N371" s="34">
        <f>EXP(N368)+EXP(P368)</f>
        <v>896.24392038893484</v>
      </c>
      <c r="O371" s="34">
        <f>N371</f>
        <v>896.24392038893484</v>
      </c>
      <c r="P371" s="34">
        <f>O371</f>
        <v>896.24392038893484</v>
      </c>
      <c r="R371" s="69">
        <v>0</v>
      </c>
      <c r="S371" s="69">
        <v>0</v>
      </c>
      <c r="T371" s="69">
        <v>0</v>
      </c>
    </row>
    <row r="372" spans="1:68" s="67" customFormat="1" x14ac:dyDescent="0.25">
      <c r="D372" s="86"/>
      <c r="E372" s="86"/>
      <c r="F372" s="86"/>
      <c r="G372" s="86"/>
      <c r="H372" s="86"/>
      <c r="I372" s="64">
        <f>I368+I369+I370+I371</f>
        <v>6.0096314</v>
      </c>
      <c r="J372" s="36"/>
      <c r="K372" s="64">
        <v>0</v>
      </c>
      <c r="L372" s="86"/>
      <c r="M372" s="34" t="s">
        <v>107</v>
      </c>
      <c r="N372" s="65">
        <f>N370/N371</f>
        <v>0.45448916342265089</v>
      </c>
      <c r="O372" s="65">
        <f>O370/O371</f>
        <v>0</v>
      </c>
      <c r="P372" s="65">
        <f>P370/P371</f>
        <v>0.54551083657734911</v>
      </c>
      <c r="R372" s="69">
        <v>0</v>
      </c>
      <c r="S372" s="69">
        <v>0</v>
      </c>
      <c r="T372" s="69">
        <v>1</v>
      </c>
      <c r="V372" s="67">
        <v>1</v>
      </c>
      <c r="W372" s="67">
        <v>0</v>
      </c>
      <c r="X372" s="67">
        <v>0</v>
      </c>
      <c r="Y372" s="67">
        <v>0</v>
      </c>
      <c r="Z372" s="67">
        <v>1</v>
      </c>
      <c r="AA372" s="67">
        <v>6</v>
      </c>
      <c r="AB372" s="67">
        <v>1</v>
      </c>
      <c r="AC372" s="67">
        <v>7</v>
      </c>
      <c r="AD372" s="67">
        <v>2</v>
      </c>
      <c r="AE372" s="67">
        <v>3</v>
      </c>
      <c r="AF372" s="67">
        <v>8</v>
      </c>
      <c r="AG372" s="67">
        <v>4</v>
      </c>
      <c r="AH372" s="67">
        <v>5</v>
      </c>
      <c r="AI372" s="67">
        <v>1</v>
      </c>
      <c r="AJ372" s="67">
        <v>5</v>
      </c>
      <c r="AK372" s="67">
        <v>6</v>
      </c>
      <c r="AL372" s="67">
        <v>2</v>
      </c>
      <c r="AM372" s="67">
        <v>5</v>
      </c>
      <c r="AN372" s="67">
        <v>3</v>
      </c>
      <c r="AO372" s="67">
        <v>1</v>
      </c>
      <c r="AP372" s="67">
        <v>0</v>
      </c>
      <c r="AQ372" s="67">
        <v>0</v>
      </c>
      <c r="AR372" s="67">
        <v>1</v>
      </c>
      <c r="AS372" s="67">
        <v>0</v>
      </c>
      <c r="AT372" s="67">
        <v>1</v>
      </c>
      <c r="AU372" s="67">
        <v>1</v>
      </c>
      <c r="AV372" s="67">
        <v>0</v>
      </c>
      <c r="AW372" s="67">
        <v>1</v>
      </c>
      <c r="AX372" s="67">
        <v>1</v>
      </c>
      <c r="AY372" s="67">
        <v>0</v>
      </c>
      <c r="AZ372" s="67">
        <v>0</v>
      </c>
      <c r="BA372" s="67">
        <v>0</v>
      </c>
      <c r="BB372" s="67">
        <v>1</v>
      </c>
      <c r="BC372" s="67">
        <v>0</v>
      </c>
      <c r="BD372" s="67">
        <v>0</v>
      </c>
      <c r="BE372" s="67">
        <v>1</v>
      </c>
      <c r="BF372" s="67">
        <v>1</v>
      </c>
      <c r="BG372" s="67">
        <v>0</v>
      </c>
      <c r="BH372" s="67">
        <v>0</v>
      </c>
      <c r="BI372" s="67">
        <v>0</v>
      </c>
      <c r="BJ372" s="67">
        <v>0</v>
      </c>
      <c r="BK372" s="67">
        <v>1</v>
      </c>
      <c r="BL372" s="67">
        <v>0</v>
      </c>
      <c r="BM372" s="67">
        <v>1</v>
      </c>
      <c r="BN372" s="67">
        <v>1</v>
      </c>
      <c r="BO372" s="67">
        <v>1</v>
      </c>
      <c r="BP372" s="67">
        <v>1</v>
      </c>
    </row>
    <row r="373" spans="1:68" s="67" customFormat="1" x14ac:dyDescent="0.25">
      <c r="R373" s="69">
        <v>0</v>
      </c>
      <c r="S373" s="69">
        <v>0</v>
      </c>
      <c r="T373" s="69">
        <v>0</v>
      </c>
    </row>
    <row r="374" spans="1:68" s="67" customFormat="1" x14ac:dyDescent="0.25">
      <c r="A374" s="120">
        <v>54</v>
      </c>
      <c r="B374" s="67">
        <v>-0.90143899999999999</v>
      </c>
      <c r="D374" s="86">
        <v>-1</v>
      </c>
      <c r="E374" s="86">
        <v>0</v>
      </c>
      <c r="F374" s="86">
        <v>0</v>
      </c>
      <c r="G374" s="86"/>
      <c r="H374" s="86"/>
      <c r="I374" s="35" t="s">
        <v>103</v>
      </c>
      <c r="J374" s="35"/>
      <c r="K374" s="35" t="s">
        <v>104</v>
      </c>
      <c r="L374" s="86"/>
      <c r="M374" s="31" t="s">
        <v>102</v>
      </c>
      <c r="N374" s="31" t="s">
        <v>103</v>
      </c>
      <c r="O374" s="31" t="s">
        <v>104</v>
      </c>
      <c r="P374" s="31" t="s">
        <v>105</v>
      </c>
      <c r="R374" s="69">
        <v>0</v>
      </c>
      <c r="S374" s="69">
        <v>0</v>
      </c>
      <c r="T374" s="69">
        <v>0</v>
      </c>
    </row>
    <row r="375" spans="1:68" s="67" customFormat="1" x14ac:dyDescent="0.25">
      <c r="A375" s="120"/>
      <c r="B375" s="67">
        <v>0.122336</v>
      </c>
      <c r="D375" s="30">
        <v>1</v>
      </c>
      <c r="E375" s="30">
        <v>0</v>
      </c>
      <c r="F375" s="30">
        <v>0</v>
      </c>
      <c r="G375" s="86"/>
      <c r="H375" s="86"/>
      <c r="I375" s="62">
        <f>B374*D374</f>
        <v>0.90143899999999999</v>
      </c>
      <c r="J375" s="35"/>
      <c r="K375" s="62">
        <v>0</v>
      </c>
      <c r="L375" s="86"/>
      <c r="M375" s="32"/>
      <c r="N375" s="32">
        <f>I379</f>
        <v>8.0197444000000004</v>
      </c>
      <c r="O375" s="32">
        <f>K379</f>
        <v>0</v>
      </c>
      <c r="P375" s="40">
        <f>B378</f>
        <v>4.16554</v>
      </c>
      <c r="R375" s="69">
        <v>0</v>
      </c>
      <c r="S375" s="69">
        <v>0</v>
      </c>
      <c r="T375" s="69">
        <v>0</v>
      </c>
    </row>
    <row r="376" spans="1:68" s="67" customFormat="1" x14ac:dyDescent="0.25">
      <c r="A376" s="120"/>
      <c r="B376" s="67">
        <v>-3.20065</v>
      </c>
      <c r="D376" s="30">
        <v>-1</v>
      </c>
      <c r="E376" s="30">
        <v>0</v>
      </c>
      <c r="F376" s="30">
        <v>0</v>
      </c>
      <c r="G376" s="86"/>
      <c r="H376" s="86"/>
      <c r="I376" s="35">
        <f>B375*D375</f>
        <v>0.122336</v>
      </c>
      <c r="J376" s="35"/>
      <c r="K376" s="62">
        <v>0</v>
      </c>
      <c r="L376" s="86"/>
      <c r="M376" s="86"/>
      <c r="N376" s="86"/>
      <c r="O376" s="86"/>
      <c r="P376" s="86"/>
      <c r="R376" s="69">
        <v>0</v>
      </c>
      <c r="S376" s="69">
        <v>0</v>
      </c>
      <c r="T376" s="69">
        <v>0</v>
      </c>
    </row>
    <row r="377" spans="1:68" s="67" customFormat="1" x14ac:dyDescent="0.25">
      <c r="A377" s="120"/>
      <c r="B377" s="67">
        <v>7.1609799999999999E-3</v>
      </c>
      <c r="D377" s="86">
        <v>530</v>
      </c>
      <c r="E377" s="86">
        <v>0</v>
      </c>
      <c r="F377" s="86">
        <v>0</v>
      </c>
      <c r="G377" s="86"/>
      <c r="H377" s="86"/>
      <c r="I377" s="62">
        <f>B376*D376</f>
        <v>3.20065</v>
      </c>
      <c r="J377" s="35"/>
      <c r="K377" s="62">
        <v>0</v>
      </c>
      <c r="L377" s="86"/>
      <c r="M377" s="33" t="s">
        <v>106</v>
      </c>
      <c r="N377" s="34">
        <f>EXP(N375)</f>
        <v>3040.4001073507948</v>
      </c>
      <c r="O377" s="34">
        <v>0</v>
      </c>
      <c r="P377" s="34">
        <f>EXP(P375)</f>
        <v>64.427463882125124</v>
      </c>
      <c r="R377" s="69">
        <v>0</v>
      </c>
      <c r="S377" s="69">
        <v>0</v>
      </c>
      <c r="T377" s="69">
        <v>0</v>
      </c>
    </row>
    <row r="378" spans="1:68" s="67" customFormat="1" x14ac:dyDescent="0.25">
      <c r="A378" s="120"/>
      <c r="B378" s="67">
        <v>4.16554</v>
      </c>
      <c r="D378" s="86">
        <v>0</v>
      </c>
      <c r="E378" s="86">
        <v>0</v>
      </c>
      <c r="F378" s="86">
        <v>1</v>
      </c>
      <c r="G378" s="86"/>
      <c r="H378" s="86"/>
      <c r="I378" s="35">
        <f>B377*D377</f>
        <v>3.7953193999999999</v>
      </c>
      <c r="J378" s="35"/>
      <c r="K378" s="35">
        <v>0</v>
      </c>
      <c r="L378" s="86"/>
      <c r="M378" s="34"/>
      <c r="N378" s="34">
        <f>EXP(N375)+EXP(P375)</f>
        <v>3104.82757123292</v>
      </c>
      <c r="O378" s="34">
        <f>N378</f>
        <v>3104.82757123292</v>
      </c>
      <c r="P378" s="34">
        <f>O378</f>
        <v>3104.82757123292</v>
      </c>
      <c r="R378" s="69">
        <v>0</v>
      </c>
      <c r="S378" s="69">
        <v>0</v>
      </c>
      <c r="T378" s="69">
        <v>0</v>
      </c>
    </row>
    <row r="379" spans="1:68" s="67" customFormat="1" x14ac:dyDescent="0.25">
      <c r="D379" s="86"/>
      <c r="E379" s="86"/>
      <c r="F379" s="86"/>
      <c r="G379" s="86"/>
      <c r="H379" s="86"/>
      <c r="I379" s="64">
        <f>I375+I376+I377+I378</f>
        <v>8.0197444000000004</v>
      </c>
      <c r="J379" s="36"/>
      <c r="K379" s="64">
        <v>0</v>
      </c>
      <c r="L379" s="86"/>
      <c r="M379" s="34" t="s">
        <v>107</v>
      </c>
      <c r="N379" s="65">
        <f>N377/N378</f>
        <v>0.97924926186592021</v>
      </c>
      <c r="O379" s="65">
        <f>O377/O378</f>
        <v>0</v>
      </c>
      <c r="P379" s="65">
        <f>P377/P378</f>
        <v>2.0750738134079738E-2</v>
      </c>
      <c r="R379" s="69">
        <v>1</v>
      </c>
      <c r="S379" s="69">
        <v>0</v>
      </c>
      <c r="T379" s="69">
        <v>0</v>
      </c>
      <c r="V379" s="67">
        <v>0</v>
      </c>
      <c r="W379" s="67">
        <v>0</v>
      </c>
      <c r="X379" s="67">
        <v>0</v>
      </c>
      <c r="Y379" s="67">
        <v>1</v>
      </c>
      <c r="Z379" s="67">
        <v>1</v>
      </c>
      <c r="AA379" s="67">
        <v>8</v>
      </c>
      <c r="AB379" s="67">
        <v>4</v>
      </c>
      <c r="AC379" s="67">
        <v>7</v>
      </c>
      <c r="AD379" s="67">
        <v>3</v>
      </c>
      <c r="AE379" s="67">
        <v>1</v>
      </c>
      <c r="AF379" s="67">
        <v>2</v>
      </c>
      <c r="AG379" s="67">
        <v>5</v>
      </c>
      <c r="AH379" s="67">
        <v>6</v>
      </c>
      <c r="AI379" s="67">
        <v>4</v>
      </c>
      <c r="AJ379" s="67">
        <v>3</v>
      </c>
      <c r="AK379" s="67">
        <v>5</v>
      </c>
      <c r="AL379" s="67">
        <v>6</v>
      </c>
      <c r="AM379" s="67">
        <v>2</v>
      </c>
      <c r="AN379" s="67">
        <v>1</v>
      </c>
      <c r="AO379" s="67">
        <v>1</v>
      </c>
      <c r="AP379" s="67">
        <v>0</v>
      </c>
      <c r="AQ379" s="67">
        <v>0</v>
      </c>
      <c r="AR379" s="67">
        <v>1</v>
      </c>
      <c r="AS379" s="67">
        <v>0</v>
      </c>
      <c r="AT379" s="67">
        <v>1</v>
      </c>
      <c r="AU379" s="67">
        <v>0</v>
      </c>
      <c r="AV379" s="67">
        <v>1</v>
      </c>
      <c r="AW379" s="67">
        <v>0</v>
      </c>
      <c r="AX379" s="67">
        <v>0</v>
      </c>
      <c r="AY379" s="67">
        <v>0</v>
      </c>
      <c r="AZ379" s="67">
        <v>0</v>
      </c>
      <c r="BA379" s="67">
        <v>0</v>
      </c>
      <c r="BB379" s="67">
        <v>1</v>
      </c>
      <c r="BC379" s="67">
        <v>1</v>
      </c>
      <c r="BD379" s="67">
        <v>0</v>
      </c>
      <c r="BE379" s="67">
        <v>0</v>
      </c>
      <c r="BF379" s="67">
        <v>0</v>
      </c>
      <c r="BG379" s="67">
        <v>1</v>
      </c>
      <c r="BH379" s="67">
        <v>0</v>
      </c>
      <c r="BI379" s="67">
        <v>-999</v>
      </c>
      <c r="BJ379" s="67">
        <v>-999</v>
      </c>
      <c r="BK379" s="67">
        <v>-999</v>
      </c>
      <c r="BL379" s="67">
        <v>-999</v>
      </c>
      <c r="BM379" s="67">
        <v>-999</v>
      </c>
      <c r="BN379" s="67">
        <v>-999</v>
      </c>
      <c r="BO379" s="67">
        <v>-999</v>
      </c>
      <c r="BP379" s="67">
        <v>-999</v>
      </c>
    </row>
    <row r="380" spans="1:68" s="67" customFormat="1" x14ac:dyDescent="0.25">
      <c r="R380" s="69">
        <v>0</v>
      </c>
      <c r="S380" s="69">
        <v>0</v>
      </c>
      <c r="T380" s="69">
        <v>0</v>
      </c>
    </row>
    <row r="381" spans="1:68" s="67" customFormat="1" x14ac:dyDescent="0.25">
      <c r="A381" s="120">
        <v>55</v>
      </c>
      <c r="B381" s="67">
        <v>-0.90225999999999995</v>
      </c>
      <c r="D381" s="86">
        <v>-1</v>
      </c>
      <c r="E381" s="86">
        <v>0</v>
      </c>
      <c r="F381" s="86">
        <v>0</v>
      </c>
      <c r="G381" s="86"/>
      <c r="H381" s="86"/>
      <c r="I381" s="35" t="s">
        <v>103</v>
      </c>
      <c r="J381" s="35"/>
      <c r="K381" s="35" t="s">
        <v>104</v>
      </c>
      <c r="L381" s="86"/>
      <c r="M381" s="31" t="s">
        <v>102</v>
      </c>
      <c r="N381" s="31" t="s">
        <v>103</v>
      </c>
      <c r="O381" s="31" t="s">
        <v>104</v>
      </c>
      <c r="P381" s="31" t="s">
        <v>105</v>
      </c>
      <c r="R381" s="69">
        <v>0</v>
      </c>
      <c r="S381" s="69">
        <v>0</v>
      </c>
      <c r="T381" s="69">
        <v>0</v>
      </c>
    </row>
    <row r="382" spans="1:68" s="67" customFormat="1" x14ac:dyDescent="0.25">
      <c r="A382" s="120"/>
      <c r="B382" s="67">
        <v>-0.24127799999999999</v>
      </c>
      <c r="D382" s="30">
        <v>1</v>
      </c>
      <c r="E382" s="30">
        <v>0</v>
      </c>
      <c r="F382" s="30">
        <v>0</v>
      </c>
      <c r="G382" s="86"/>
      <c r="H382" s="86"/>
      <c r="I382" s="62">
        <f>B381*D381</f>
        <v>0.90225999999999995</v>
      </c>
      <c r="J382" s="35"/>
      <c r="K382" s="62">
        <v>0</v>
      </c>
      <c r="L382" s="86"/>
      <c r="M382" s="32"/>
      <c r="N382" s="32">
        <f>I386</f>
        <v>6.6220654000000003</v>
      </c>
      <c r="O382" s="32">
        <f>K386</f>
        <v>0</v>
      </c>
      <c r="P382" s="40">
        <f>B385</f>
        <v>2.92293</v>
      </c>
      <c r="R382" s="69">
        <v>0</v>
      </c>
      <c r="S382" s="69">
        <v>0</v>
      </c>
      <c r="T382" s="69">
        <v>0</v>
      </c>
    </row>
    <row r="383" spans="1:68" s="67" customFormat="1" x14ac:dyDescent="0.25">
      <c r="A383" s="120"/>
      <c r="B383" s="67">
        <v>-2.4494199999999999</v>
      </c>
      <c r="D383" s="30">
        <v>-1</v>
      </c>
      <c r="E383" s="30">
        <v>0</v>
      </c>
      <c r="F383" s="30">
        <v>0</v>
      </c>
      <c r="G383" s="86"/>
      <c r="H383" s="86"/>
      <c r="I383" s="35">
        <f>B382*D382</f>
        <v>-0.24127799999999999</v>
      </c>
      <c r="J383" s="35"/>
      <c r="K383" s="62">
        <v>0</v>
      </c>
      <c r="L383" s="86"/>
      <c r="M383" s="86"/>
      <c r="N383" s="86"/>
      <c r="O383" s="86"/>
      <c r="P383" s="86"/>
      <c r="R383" s="69">
        <v>0</v>
      </c>
      <c r="S383" s="69">
        <v>0</v>
      </c>
      <c r="T383" s="69">
        <v>0</v>
      </c>
    </row>
    <row r="384" spans="1:68" s="67" customFormat="1" x14ac:dyDescent="0.25">
      <c r="A384" s="120"/>
      <c r="B384" s="67">
        <v>6.6257800000000004E-3</v>
      </c>
      <c r="D384" s="86">
        <v>530</v>
      </c>
      <c r="E384" s="86">
        <v>0</v>
      </c>
      <c r="F384" s="86">
        <v>0</v>
      </c>
      <c r="G384" s="86"/>
      <c r="H384" s="86"/>
      <c r="I384" s="62">
        <f>B383*D383</f>
        <v>2.4494199999999999</v>
      </c>
      <c r="J384" s="35"/>
      <c r="K384" s="62">
        <v>0</v>
      </c>
      <c r="L384" s="86"/>
      <c r="M384" s="33" t="s">
        <v>106</v>
      </c>
      <c r="N384" s="34">
        <f>EXP(N382)</f>
        <v>751.49563440411907</v>
      </c>
      <c r="O384" s="34">
        <v>0</v>
      </c>
      <c r="P384" s="34">
        <f>EXP(P382)</f>
        <v>18.595693097340764</v>
      </c>
      <c r="R384" s="69">
        <v>0</v>
      </c>
      <c r="S384" s="69">
        <v>0</v>
      </c>
      <c r="T384" s="69">
        <v>0</v>
      </c>
    </row>
    <row r="385" spans="1:68" s="67" customFormat="1" x14ac:dyDescent="0.25">
      <c r="A385" s="120"/>
      <c r="B385" s="67">
        <v>2.92293</v>
      </c>
      <c r="D385" s="86">
        <v>0</v>
      </c>
      <c r="E385" s="86">
        <v>0</v>
      </c>
      <c r="F385" s="86">
        <v>1</v>
      </c>
      <c r="G385" s="86"/>
      <c r="H385" s="86"/>
      <c r="I385" s="35">
        <f>B384*D384</f>
        <v>3.5116634000000002</v>
      </c>
      <c r="J385" s="35"/>
      <c r="K385" s="35">
        <v>0</v>
      </c>
      <c r="L385" s="86"/>
      <c r="M385" s="34"/>
      <c r="N385" s="34">
        <f>EXP(N382)+EXP(P382)</f>
        <v>770.09132750145989</v>
      </c>
      <c r="O385" s="34">
        <f>N385</f>
        <v>770.09132750145989</v>
      </c>
      <c r="P385" s="34">
        <f>O385</f>
        <v>770.09132750145989</v>
      </c>
      <c r="R385" s="69">
        <v>0</v>
      </c>
      <c r="S385" s="69">
        <v>0</v>
      </c>
      <c r="T385" s="69">
        <v>0</v>
      </c>
    </row>
    <row r="386" spans="1:68" s="67" customFormat="1" x14ac:dyDescent="0.25">
      <c r="D386" s="86"/>
      <c r="E386" s="86"/>
      <c r="F386" s="86"/>
      <c r="G386" s="86"/>
      <c r="H386" s="86"/>
      <c r="I386" s="64">
        <f>I382+I383+I384+I385</f>
        <v>6.6220654000000003</v>
      </c>
      <c r="J386" s="36"/>
      <c r="K386" s="64">
        <v>0</v>
      </c>
      <c r="L386" s="86"/>
      <c r="M386" s="34" t="s">
        <v>107</v>
      </c>
      <c r="N386" s="65">
        <f>N384/N385</f>
        <v>0.97585261327682515</v>
      </c>
      <c r="O386" s="65">
        <f>O384/O385</f>
        <v>0</v>
      </c>
      <c r="P386" s="65">
        <f>P384/P385</f>
        <v>2.4147386723174742E-2</v>
      </c>
      <c r="R386" s="69">
        <v>1</v>
      </c>
      <c r="S386" s="69">
        <v>0</v>
      </c>
      <c r="T386" s="69">
        <v>0</v>
      </c>
      <c r="V386" s="67">
        <v>1</v>
      </c>
      <c r="W386" s="67">
        <v>0</v>
      </c>
      <c r="X386" s="67">
        <v>1</v>
      </c>
      <c r="Y386" s="67">
        <v>0</v>
      </c>
      <c r="Z386" s="67">
        <v>1</v>
      </c>
      <c r="AA386" s="67">
        <v>-999</v>
      </c>
      <c r="AB386" s="67">
        <v>-999</v>
      </c>
      <c r="AC386" s="67">
        <v>-999</v>
      </c>
      <c r="AD386" s="67">
        <v>-999</v>
      </c>
      <c r="AE386" s="67">
        <v>-999</v>
      </c>
      <c r="AF386" s="67">
        <v>-999</v>
      </c>
      <c r="AG386" s="67">
        <v>-999</v>
      </c>
      <c r="AH386" s="67">
        <v>-999</v>
      </c>
      <c r="AI386" s="67">
        <v>5</v>
      </c>
      <c r="AJ386" s="67">
        <v>4</v>
      </c>
      <c r="AK386" s="67">
        <v>1</v>
      </c>
      <c r="AL386" s="67">
        <v>3</v>
      </c>
      <c r="AM386" s="67">
        <v>2</v>
      </c>
      <c r="AN386" s="67">
        <v>6</v>
      </c>
      <c r="AO386" s="67">
        <v>1</v>
      </c>
      <c r="AP386" s="67">
        <v>0</v>
      </c>
      <c r="AQ386" s="67">
        <v>0</v>
      </c>
      <c r="AR386" s="67">
        <v>1</v>
      </c>
      <c r="AS386" s="67">
        <v>0</v>
      </c>
      <c r="AT386" s="67">
        <v>1</v>
      </c>
      <c r="AU386" s="67">
        <v>1</v>
      </c>
      <c r="AV386" s="67">
        <v>0</v>
      </c>
      <c r="AW386" s="67">
        <v>1</v>
      </c>
      <c r="AX386" s="67">
        <v>0</v>
      </c>
      <c r="AY386" s="67">
        <v>1</v>
      </c>
      <c r="AZ386" s="67">
        <v>0</v>
      </c>
      <c r="BA386" s="67">
        <v>0</v>
      </c>
      <c r="BB386" s="67">
        <v>0</v>
      </c>
      <c r="BC386" s="67">
        <v>0</v>
      </c>
      <c r="BD386" s="67">
        <v>0</v>
      </c>
      <c r="BE386" s="67">
        <v>1</v>
      </c>
      <c r="BF386" s="67">
        <v>0</v>
      </c>
      <c r="BG386" s="67">
        <v>1</v>
      </c>
      <c r="BH386" s="67">
        <v>0</v>
      </c>
      <c r="BI386" s="67">
        <v>0</v>
      </c>
      <c r="BJ386" s="67">
        <v>0</v>
      </c>
      <c r="BK386" s="67">
        <v>0</v>
      </c>
      <c r="BL386" s="67">
        <v>0</v>
      </c>
      <c r="BM386" s="67">
        <v>0</v>
      </c>
      <c r="BN386" s="67">
        <v>1</v>
      </c>
      <c r="BO386" s="67">
        <v>0</v>
      </c>
      <c r="BP386" s="67">
        <v>1</v>
      </c>
    </row>
    <row r="387" spans="1:68" s="67" customFormat="1" x14ac:dyDescent="0.25">
      <c r="R387" s="69">
        <v>0</v>
      </c>
      <c r="S387" s="69">
        <v>0</v>
      </c>
      <c r="T387" s="69">
        <v>0</v>
      </c>
    </row>
    <row r="388" spans="1:68" s="67" customFormat="1" x14ac:dyDescent="0.25">
      <c r="A388" s="120">
        <v>56</v>
      </c>
      <c r="B388" s="67">
        <v>-0.93238100000000002</v>
      </c>
      <c r="D388" s="86">
        <v>-1</v>
      </c>
      <c r="E388" s="86">
        <v>0</v>
      </c>
      <c r="F388" s="86">
        <v>0</v>
      </c>
      <c r="G388" s="86"/>
      <c r="H388" s="86"/>
      <c r="I388" s="35" t="s">
        <v>103</v>
      </c>
      <c r="J388" s="35"/>
      <c r="K388" s="35" t="s">
        <v>104</v>
      </c>
      <c r="L388" s="86"/>
      <c r="M388" s="31" t="s">
        <v>102</v>
      </c>
      <c r="N388" s="31" t="s">
        <v>103</v>
      </c>
      <c r="O388" s="31" t="s">
        <v>104</v>
      </c>
      <c r="P388" s="31" t="s">
        <v>105</v>
      </c>
      <c r="R388" s="69">
        <v>0</v>
      </c>
      <c r="S388" s="69">
        <v>0</v>
      </c>
      <c r="T388" s="69">
        <v>0</v>
      </c>
    </row>
    <row r="389" spans="1:68" s="67" customFormat="1" x14ac:dyDescent="0.25">
      <c r="A389" s="120"/>
      <c r="B389" s="67">
        <v>0.363589</v>
      </c>
      <c r="D389" s="30">
        <v>1</v>
      </c>
      <c r="E389" s="30">
        <v>0</v>
      </c>
      <c r="F389" s="30">
        <v>0</v>
      </c>
      <c r="G389" s="86"/>
      <c r="H389" s="86"/>
      <c r="I389" s="62">
        <f>B388*D388</f>
        <v>0.93238100000000002</v>
      </c>
      <c r="J389" s="35"/>
      <c r="K389" s="62">
        <v>0</v>
      </c>
      <c r="L389" s="86"/>
      <c r="M389" s="32"/>
      <c r="N389" s="32">
        <f>I393</f>
        <v>3.5373074</v>
      </c>
      <c r="O389" s="32">
        <f>K393</f>
        <v>0</v>
      </c>
      <c r="P389" s="40">
        <f>B392</f>
        <v>0.66692499999999999</v>
      </c>
      <c r="R389" s="69">
        <v>0</v>
      </c>
      <c r="S389" s="69">
        <v>0</v>
      </c>
      <c r="T389" s="69">
        <v>0</v>
      </c>
    </row>
    <row r="390" spans="1:68" s="67" customFormat="1" x14ac:dyDescent="0.25">
      <c r="A390" s="120"/>
      <c r="B390" s="67">
        <v>1.12765</v>
      </c>
      <c r="D390" s="30">
        <v>-1</v>
      </c>
      <c r="E390" s="30">
        <v>0</v>
      </c>
      <c r="F390" s="30">
        <v>0</v>
      </c>
      <c r="G390" s="86"/>
      <c r="H390" s="86"/>
      <c r="I390" s="35">
        <f>B389*D389</f>
        <v>0.363589</v>
      </c>
      <c r="J390" s="35"/>
      <c r="K390" s="62">
        <v>0</v>
      </c>
      <c r="L390" s="86"/>
      <c r="M390" s="86"/>
      <c r="N390" s="86"/>
      <c r="O390" s="86"/>
      <c r="P390" s="86"/>
      <c r="R390" s="69">
        <v>0</v>
      </c>
      <c r="S390" s="69">
        <v>0</v>
      </c>
      <c r="T390" s="69">
        <v>0</v>
      </c>
    </row>
    <row r="391" spans="1:68" s="67" customFormat="1" x14ac:dyDescent="0.25">
      <c r="A391" s="120"/>
      <c r="B391" s="67">
        <v>6.3565799999999997E-3</v>
      </c>
      <c r="D391" s="86">
        <v>530</v>
      </c>
      <c r="E391" s="86">
        <v>0</v>
      </c>
      <c r="F391" s="86">
        <v>0</v>
      </c>
      <c r="G391" s="86"/>
      <c r="H391" s="86"/>
      <c r="I391" s="62">
        <f>B390*D390</f>
        <v>-1.12765</v>
      </c>
      <c r="J391" s="35"/>
      <c r="K391" s="62">
        <v>0</v>
      </c>
      <c r="L391" s="86"/>
      <c r="M391" s="33" t="s">
        <v>106</v>
      </c>
      <c r="N391" s="34">
        <f>EXP(N389)</f>
        <v>34.374238396393039</v>
      </c>
      <c r="O391" s="34">
        <v>0</v>
      </c>
      <c r="P391" s="34">
        <f>EXP(P389)</f>
        <v>1.9482372706796429</v>
      </c>
      <c r="R391" s="69">
        <v>0</v>
      </c>
      <c r="S391" s="69">
        <v>0</v>
      </c>
      <c r="T391" s="69">
        <v>0</v>
      </c>
    </row>
    <row r="392" spans="1:68" s="67" customFormat="1" x14ac:dyDescent="0.25">
      <c r="A392" s="120"/>
      <c r="B392" s="67">
        <v>0.66692499999999999</v>
      </c>
      <c r="D392" s="86">
        <v>0</v>
      </c>
      <c r="E392" s="86">
        <v>0</v>
      </c>
      <c r="F392" s="86">
        <v>1</v>
      </c>
      <c r="G392" s="86"/>
      <c r="H392" s="86"/>
      <c r="I392" s="35">
        <f>B391*D391</f>
        <v>3.3689874</v>
      </c>
      <c r="J392" s="35"/>
      <c r="K392" s="35">
        <v>0</v>
      </c>
      <c r="L392" s="86"/>
      <c r="M392" s="34"/>
      <c r="N392" s="34">
        <f>EXP(N389)+EXP(P389)</f>
        <v>36.32247566707268</v>
      </c>
      <c r="O392" s="34">
        <f>N392</f>
        <v>36.32247566707268</v>
      </c>
      <c r="P392" s="34">
        <f>O392</f>
        <v>36.32247566707268</v>
      </c>
      <c r="R392" s="69">
        <v>0</v>
      </c>
      <c r="S392" s="69">
        <v>0</v>
      </c>
      <c r="T392" s="69">
        <v>0</v>
      </c>
    </row>
    <row r="393" spans="1:68" s="67" customFormat="1" x14ac:dyDescent="0.25">
      <c r="D393" s="86"/>
      <c r="E393" s="86"/>
      <c r="F393" s="86"/>
      <c r="G393" s="86"/>
      <c r="H393" s="86"/>
      <c r="I393" s="64">
        <f>I389+I390+I391+I392</f>
        <v>3.5373074</v>
      </c>
      <c r="J393" s="36"/>
      <c r="K393" s="64">
        <v>0</v>
      </c>
      <c r="L393" s="86"/>
      <c r="M393" s="34" t="s">
        <v>107</v>
      </c>
      <c r="N393" s="65">
        <f>N391/N392</f>
        <v>0.94636276203921388</v>
      </c>
      <c r="O393" s="65">
        <f>O391/O392</f>
        <v>0</v>
      </c>
      <c r="P393" s="65">
        <f>P391/P392</f>
        <v>5.3637237960786177E-2</v>
      </c>
      <c r="R393" s="69">
        <v>1</v>
      </c>
      <c r="S393" s="69">
        <v>1</v>
      </c>
      <c r="T393" s="69">
        <v>0</v>
      </c>
      <c r="V393" s="67">
        <v>0</v>
      </c>
      <c r="W393" s="67">
        <v>1</v>
      </c>
      <c r="X393" s="67">
        <v>0</v>
      </c>
      <c r="Y393" s="67">
        <v>0</v>
      </c>
      <c r="Z393" s="67">
        <v>1</v>
      </c>
      <c r="AA393" s="67">
        <v>7</v>
      </c>
      <c r="AB393" s="67">
        <v>1</v>
      </c>
      <c r="AC393" s="67">
        <v>2</v>
      </c>
      <c r="AD393" s="67">
        <v>3</v>
      </c>
      <c r="AE393" s="67">
        <v>4</v>
      </c>
      <c r="AF393" s="67">
        <v>8</v>
      </c>
      <c r="AG393" s="67">
        <v>6</v>
      </c>
      <c r="AH393" s="67">
        <v>5</v>
      </c>
      <c r="AI393" s="67">
        <v>6</v>
      </c>
      <c r="AJ393" s="67">
        <v>1</v>
      </c>
      <c r="AK393" s="67">
        <v>2</v>
      </c>
      <c r="AL393" s="67">
        <v>3</v>
      </c>
      <c r="AM393" s="67">
        <v>4</v>
      </c>
      <c r="AN393" s="67">
        <v>5</v>
      </c>
      <c r="AO393" s="67">
        <v>0</v>
      </c>
      <c r="AP393" s="67">
        <v>0</v>
      </c>
      <c r="AQ393" s="67">
        <v>1</v>
      </c>
      <c r="AR393" s="67">
        <v>1</v>
      </c>
      <c r="AS393" s="67">
        <v>0</v>
      </c>
      <c r="AT393" s="67">
        <v>1</v>
      </c>
      <c r="AU393" s="67">
        <v>0</v>
      </c>
      <c r="AV393" s="67">
        <v>0</v>
      </c>
      <c r="AW393" s="67">
        <v>1</v>
      </c>
      <c r="AX393" s="67">
        <v>1</v>
      </c>
      <c r="AY393" s="67">
        <v>0</v>
      </c>
      <c r="AZ393" s="67">
        <v>0</v>
      </c>
      <c r="BA393" s="67">
        <v>0</v>
      </c>
      <c r="BB393" s="67">
        <v>1</v>
      </c>
      <c r="BC393" s="67">
        <v>0</v>
      </c>
      <c r="BD393" s="67">
        <v>1</v>
      </c>
      <c r="BE393" s="67">
        <v>0</v>
      </c>
      <c r="BF393" s="67">
        <v>0</v>
      </c>
      <c r="BG393" s="67">
        <v>1</v>
      </c>
      <c r="BH393" s="67">
        <v>0</v>
      </c>
      <c r="BI393" s="67">
        <v>-999</v>
      </c>
      <c r="BJ393" s="67">
        <v>-999</v>
      </c>
      <c r="BK393" s="67">
        <v>-999</v>
      </c>
      <c r="BL393" s="67">
        <v>-999</v>
      </c>
      <c r="BM393" s="67">
        <v>-999</v>
      </c>
      <c r="BN393" s="67">
        <v>-999</v>
      </c>
      <c r="BO393" s="67">
        <v>-999</v>
      </c>
      <c r="BP393" s="67">
        <v>-999</v>
      </c>
    </row>
    <row r="394" spans="1:68" s="67" customFormat="1" x14ac:dyDescent="0.25">
      <c r="R394" s="69">
        <v>0</v>
      </c>
      <c r="S394" s="69">
        <v>0</v>
      </c>
      <c r="T394" s="69">
        <v>0</v>
      </c>
    </row>
    <row r="395" spans="1:68" s="67" customFormat="1" x14ac:dyDescent="0.25">
      <c r="A395" s="120">
        <v>57</v>
      </c>
      <c r="B395" s="67">
        <v>-0.89328099999999999</v>
      </c>
      <c r="D395" s="86">
        <v>-1</v>
      </c>
      <c r="E395" s="86">
        <v>0</v>
      </c>
      <c r="F395" s="86">
        <v>0</v>
      </c>
      <c r="G395" s="86"/>
      <c r="H395" s="86"/>
      <c r="I395" s="35" t="s">
        <v>103</v>
      </c>
      <c r="J395" s="35"/>
      <c r="K395" s="35" t="s">
        <v>104</v>
      </c>
      <c r="L395" s="86"/>
      <c r="M395" s="31" t="s">
        <v>102</v>
      </c>
      <c r="N395" s="31" t="s">
        <v>103</v>
      </c>
      <c r="O395" s="31" t="s">
        <v>104</v>
      </c>
      <c r="P395" s="31" t="s">
        <v>105</v>
      </c>
      <c r="R395" s="69">
        <v>0</v>
      </c>
      <c r="S395" s="69">
        <v>0</v>
      </c>
      <c r="T395" s="69">
        <v>0</v>
      </c>
    </row>
    <row r="396" spans="1:68" s="67" customFormat="1" x14ac:dyDescent="0.25">
      <c r="A396" s="120"/>
      <c r="B396" s="67">
        <v>-1.1610100000000001</v>
      </c>
      <c r="D396" s="30">
        <v>1</v>
      </c>
      <c r="E396" s="30">
        <v>0</v>
      </c>
      <c r="F396" s="30">
        <v>0</v>
      </c>
      <c r="G396" s="86"/>
      <c r="H396" s="86"/>
      <c r="I396" s="62">
        <f>B395*D395</f>
        <v>0.89328099999999999</v>
      </c>
      <c r="J396" s="35"/>
      <c r="K396" s="62">
        <v>0</v>
      </c>
      <c r="L396" s="86"/>
      <c r="M396" s="32"/>
      <c r="N396" s="32">
        <f>I400</f>
        <v>3.2800500000000001</v>
      </c>
      <c r="O396" s="32">
        <f>K400</f>
        <v>0</v>
      </c>
      <c r="P396" s="40">
        <f>B399</f>
        <v>5.3625600000000002</v>
      </c>
      <c r="R396" s="69">
        <v>0</v>
      </c>
      <c r="S396" s="69">
        <v>0</v>
      </c>
      <c r="T396" s="69">
        <v>0</v>
      </c>
    </row>
    <row r="397" spans="1:68" s="67" customFormat="1" x14ac:dyDescent="0.25">
      <c r="A397" s="120"/>
      <c r="B397" s="67">
        <v>-1.1255200000000001</v>
      </c>
      <c r="D397" s="30">
        <v>-1</v>
      </c>
      <c r="E397" s="30">
        <v>0</v>
      </c>
      <c r="F397" s="30">
        <v>0</v>
      </c>
      <c r="G397" s="86"/>
      <c r="H397" s="86"/>
      <c r="I397" s="35">
        <f>B396*D396</f>
        <v>-1.1610100000000001</v>
      </c>
      <c r="J397" s="35"/>
      <c r="K397" s="62">
        <v>0</v>
      </c>
      <c r="L397" s="86"/>
      <c r="M397" s="86"/>
      <c r="N397" s="86"/>
      <c r="O397" s="86"/>
      <c r="P397" s="86"/>
      <c r="R397" s="69">
        <v>0</v>
      </c>
      <c r="S397" s="69">
        <v>0</v>
      </c>
      <c r="T397" s="69">
        <v>0</v>
      </c>
    </row>
    <row r="398" spans="1:68" s="67" customFormat="1" x14ac:dyDescent="0.25">
      <c r="A398" s="120"/>
      <c r="B398" s="67">
        <v>4.5703000000000002E-3</v>
      </c>
      <c r="D398" s="86">
        <v>530</v>
      </c>
      <c r="E398" s="86">
        <v>0</v>
      </c>
      <c r="F398" s="86">
        <v>0</v>
      </c>
      <c r="G398" s="86"/>
      <c r="H398" s="86"/>
      <c r="I398" s="62">
        <f>B397*D397</f>
        <v>1.1255200000000001</v>
      </c>
      <c r="J398" s="35"/>
      <c r="K398" s="62">
        <v>0</v>
      </c>
      <c r="L398" s="86"/>
      <c r="M398" s="33" t="s">
        <v>106</v>
      </c>
      <c r="N398" s="34">
        <f>EXP(N396)</f>
        <v>26.577101521729226</v>
      </c>
      <c r="O398" s="34">
        <v>0</v>
      </c>
      <c r="P398" s="34">
        <f>EXP(P396)</f>
        <v>213.27021996476512</v>
      </c>
      <c r="R398" s="69">
        <v>0</v>
      </c>
      <c r="S398" s="69">
        <v>0</v>
      </c>
      <c r="T398" s="69">
        <v>0</v>
      </c>
    </row>
    <row r="399" spans="1:68" s="67" customFormat="1" x14ac:dyDescent="0.25">
      <c r="A399" s="120"/>
      <c r="B399" s="67">
        <v>5.3625600000000002</v>
      </c>
      <c r="D399" s="86">
        <v>0</v>
      </c>
      <c r="E399" s="86">
        <v>0</v>
      </c>
      <c r="F399" s="86">
        <v>1</v>
      </c>
      <c r="G399" s="86"/>
      <c r="H399" s="86"/>
      <c r="I399" s="35">
        <f>B398*D398</f>
        <v>2.4222589999999999</v>
      </c>
      <c r="J399" s="35"/>
      <c r="K399" s="35">
        <v>0</v>
      </c>
      <c r="L399" s="86"/>
      <c r="M399" s="34"/>
      <c r="N399" s="34">
        <f>EXP(N396)+EXP(P396)</f>
        <v>239.84732148649434</v>
      </c>
      <c r="O399" s="34">
        <f>N399</f>
        <v>239.84732148649434</v>
      </c>
      <c r="P399" s="34">
        <f>O399</f>
        <v>239.84732148649434</v>
      </c>
      <c r="R399" s="69">
        <v>0</v>
      </c>
      <c r="S399" s="69">
        <v>0</v>
      </c>
      <c r="T399" s="69">
        <v>0</v>
      </c>
    </row>
    <row r="400" spans="1:68" s="67" customFormat="1" x14ac:dyDescent="0.25">
      <c r="D400" s="86"/>
      <c r="E400" s="86"/>
      <c r="F400" s="86"/>
      <c r="G400" s="86"/>
      <c r="H400" s="86"/>
      <c r="I400" s="64">
        <f>I396+I397+I398+I399</f>
        <v>3.2800500000000001</v>
      </c>
      <c r="J400" s="36"/>
      <c r="K400" s="64">
        <v>0</v>
      </c>
      <c r="L400" s="86"/>
      <c r="M400" s="34" t="s">
        <v>107</v>
      </c>
      <c r="N400" s="65">
        <f>N398/N399</f>
        <v>0.11080841494085965</v>
      </c>
      <c r="O400" s="65">
        <f>O398/O399</f>
        <v>0</v>
      </c>
      <c r="P400" s="65">
        <f>P398/P399</f>
        <v>0.88919158505914042</v>
      </c>
      <c r="R400" s="69">
        <v>0</v>
      </c>
      <c r="S400" s="69">
        <v>0</v>
      </c>
      <c r="T400" s="69">
        <v>1</v>
      </c>
      <c r="V400" s="67">
        <v>1</v>
      </c>
      <c r="W400" s="67">
        <v>0</v>
      </c>
      <c r="X400" s="67">
        <v>0</v>
      </c>
      <c r="Y400" s="67">
        <v>0</v>
      </c>
      <c r="Z400" s="67">
        <v>1</v>
      </c>
      <c r="AA400" s="67">
        <v>5</v>
      </c>
      <c r="AB400" s="67">
        <v>8</v>
      </c>
      <c r="AC400" s="67">
        <v>6</v>
      </c>
      <c r="AD400" s="67">
        <v>2</v>
      </c>
      <c r="AE400" s="67">
        <v>4</v>
      </c>
      <c r="AF400" s="67">
        <v>7</v>
      </c>
      <c r="AG400" s="67">
        <v>3</v>
      </c>
      <c r="AH400" s="67">
        <v>1</v>
      </c>
      <c r="AI400" s="67">
        <v>1</v>
      </c>
      <c r="AJ400" s="67">
        <v>2</v>
      </c>
      <c r="AK400" s="67">
        <v>4</v>
      </c>
      <c r="AL400" s="67">
        <v>5</v>
      </c>
      <c r="AM400" s="67">
        <v>3</v>
      </c>
      <c r="AN400" s="67">
        <v>6</v>
      </c>
      <c r="AO400" s="67">
        <v>1</v>
      </c>
      <c r="AP400" s="67">
        <v>0</v>
      </c>
      <c r="AQ400" s="67">
        <v>0</v>
      </c>
      <c r="AR400" s="67">
        <v>1</v>
      </c>
      <c r="AS400" s="67">
        <v>0</v>
      </c>
      <c r="AT400" s="67">
        <v>1</v>
      </c>
      <c r="AU400" s="67">
        <v>1</v>
      </c>
      <c r="AV400" s="67">
        <v>0</v>
      </c>
      <c r="AW400" s="67">
        <v>1</v>
      </c>
      <c r="AX400" s="67">
        <v>1</v>
      </c>
      <c r="AY400" s="67">
        <v>0</v>
      </c>
      <c r="AZ400" s="67">
        <v>0</v>
      </c>
      <c r="BA400" s="67">
        <v>0</v>
      </c>
      <c r="BB400" s="67">
        <v>1</v>
      </c>
      <c r="BC400" s="67">
        <v>0</v>
      </c>
      <c r="BD400" s="67">
        <v>0</v>
      </c>
      <c r="BE400" s="67">
        <v>1</v>
      </c>
      <c r="BF400" s="67">
        <v>0</v>
      </c>
      <c r="BG400" s="67">
        <v>0</v>
      </c>
      <c r="BH400" s="67">
        <v>1</v>
      </c>
      <c r="BI400" s="67">
        <v>0</v>
      </c>
      <c r="BJ400" s="67">
        <v>0</v>
      </c>
      <c r="BK400" s="67">
        <v>1</v>
      </c>
      <c r="BL400" s="67">
        <v>0</v>
      </c>
      <c r="BM400" s="67">
        <v>1</v>
      </c>
      <c r="BN400" s="67">
        <v>0</v>
      </c>
      <c r="BO400" s="67">
        <v>0</v>
      </c>
      <c r="BP400" s="67">
        <v>0</v>
      </c>
    </row>
    <row r="401" spans="1:68" s="67" customFormat="1" x14ac:dyDescent="0.25">
      <c r="R401" s="69">
        <v>0</v>
      </c>
      <c r="S401" s="69">
        <v>0</v>
      </c>
      <c r="T401" s="69">
        <v>0</v>
      </c>
    </row>
    <row r="402" spans="1:68" s="67" customFormat="1" x14ac:dyDescent="0.25">
      <c r="A402" s="120">
        <v>58</v>
      </c>
      <c r="B402" s="67">
        <v>-0.92131700000000005</v>
      </c>
      <c r="D402" s="86">
        <v>-1</v>
      </c>
      <c r="E402" s="86">
        <v>0</v>
      </c>
      <c r="F402" s="86">
        <v>0</v>
      </c>
      <c r="G402" s="86"/>
      <c r="H402" s="86"/>
      <c r="I402" s="35" t="s">
        <v>103</v>
      </c>
      <c r="J402" s="35"/>
      <c r="K402" s="35" t="s">
        <v>104</v>
      </c>
      <c r="L402" s="86"/>
      <c r="M402" s="31" t="s">
        <v>102</v>
      </c>
      <c r="N402" s="31" t="s">
        <v>103</v>
      </c>
      <c r="O402" s="31" t="s">
        <v>104</v>
      </c>
      <c r="P402" s="31" t="s">
        <v>105</v>
      </c>
      <c r="R402" s="69">
        <v>0</v>
      </c>
      <c r="S402" s="69">
        <v>0</v>
      </c>
      <c r="T402" s="69">
        <v>0</v>
      </c>
    </row>
    <row r="403" spans="1:68" s="67" customFormat="1" x14ac:dyDescent="0.25">
      <c r="A403" s="120"/>
      <c r="B403" s="67">
        <v>-0.16509699999999999</v>
      </c>
      <c r="D403" s="30">
        <v>1</v>
      </c>
      <c r="E403" s="30">
        <v>0</v>
      </c>
      <c r="F403" s="30">
        <v>0</v>
      </c>
      <c r="G403" s="86"/>
      <c r="H403" s="86"/>
      <c r="I403" s="62">
        <f>B402*D402</f>
        <v>0.92131700000000005</v>
      </c>
      <c r="J403" s="35"/>
      <c r="K403" s="62">
        <v>0</v>
      </c>
      <c r="L403" s="86"/>
      <c r="M403" s="32"/>
      <c r="N403" s="32">
        <f>I407</f>
        <v>4.5002759000000001</v>
      </c>
      <c r="O403" s="32">
        <f>K407</f>
        <v>0</v>
      </c>
      <c r="P403" s="40">
        <f>B406</f>
        <v>2.72959</v>
      </c>
      <c r="R403" s="69">
        <v>0</v>
      </c>
      <c r="S403" s="69">
        <v>0</v>
      </c>
      <c r="T403" s="69">
        <v>0</v>
      </c>
    </row>
    <row r="404" spans="1:68" s="67" customFormat="1" x14ac:dyDescent="0.25">
      <c r="A404" s="120"/>
      <c r="B404" s="67">
        <v>0.39404099999999997</v>
      </c>
      <c r="D404" s="30">
        <v>-1</v>
      </c>
      <c r="E404" s="30">
        <v>0</v>
      </c>
      <c r="F404" s="30">
        <v>0</v>
      </c>
      <c r="G404" s="86"/>
      <c r="H404" s="86"/>
      <c r="I404" s="35">
        <f>B403*D403</f>
        <v>-0.16509699999999999</v>
      </c>
      <c r="J404" s="35"/>
      <c r="K404" s="62">
        <v>0</v>
      </c>
      <c r="L404" s="86"/>
      <c r="M404" s="86"/>
      <c r="N404" s="86"/>
      <c r="O404" s="86"/>
      <c r="P404" s="86"/>
      <c r="R404" s="69">
        <v>0</v>
      </c>
      <c r="S404" s="69">
        <v>0</v>
      </c>
      <c r="T404" s="69">
        <v>0</v>
      </c>
    </row>
    <row r="405" spans="1:68" s="67" customFormat="1" x14ac:dyDescent="0.25">
      <c r="A405" s="120"/>
      <c r="B405" s="67">
        <v>7.8077299999999997E-3</v>
      </c>
      <c r="D405" s="86">
        <v>530</v>
      </c>
      <c r="E405" s="86">
        <v>0</v>
      </c>
      <c r="F405" s="86">
        <v>0</v>
      </c>
      <c r="G405" s="86"/>
      <c r="H405" s="86"/>
      <c r="I405" s="62">
        <f>B404*D404</f>
        <v>-0.39404099999999997</v>
      </c>
      <c r="J405" s="35"/>
      <c r="K405" s="62">
        <v>0</v>
      </c>
      <c r="L405" s="86"/>
      <c r="M405" s="33" t="s">
        <v>106</v>
      </c>
      <c r="N405" s="34">
        <f>EXP(N403)</f>
        <v>90.041970453451214</v>
      </c>
      <c r="O405" s="34">
        <v>0</v>
      </c>
      <c r="P405" s="34">
        <f>EXP(P403)</f>
        <v>15.326601824782079</v>
      </c>
      <c r="R405" s="69">
        <v>0</v>
      </c>
      <c r="S405" s="69">
        <v>0</v>
      </c>
      <c r="T405" s="69">
        <v>0</v>
      </c>
    </row>
    <row r="406" spans="1:68" s="67" customFormat="1" x14ac:dyDescent="0.25">
      <c r="A406" s="120"/>
      <c r="B406" s="67">
        <v>2.72959</v>
      </c>
      <c r="D406" s="86">
        <v>0</v>
      </c>
      <c r="E406" s="86">
        <v>0</v>
      </c>
      <c r="F406" s="86">
        <v>1</v>
      </c>
      <c r="G406" s="86"/>
      <c r="H406" s="86"/>
      <c r="I406" s="35">
        <f>B405*D405</f>
        <v>4.1380968999999999</v>
      </c>
      <c r="J406" s="35"/>
      <c r="K406" s="35">
        <v>0</v>
      </c>
      <c r="L406" s="86"/>
      <c r="M406" s="34"/>
      <c r="N406" s="34">
        <f>EXP(N403)+EXP(P403)</f>
        <v>105.36857227823329</v>
      </c>
      <c r="O406" s="34">
        <f>N406</f>
        <v>105.36857227823329</v>
      </c>
      <c r="P406" s="34">
        <f>O406</f>
        <v>105.36857227823329</v>
      </c>
      <c r="R406" s="69">
        <v>0</v>
      </c>
      <c r="S406" s="69">
        <v>0</v>
      </c>
      <c r="T406" s="69">
        <v>0</v>
      </c>
    </row>
    <row r="407" spans="1:68" s="67" customFormat="1" x14ac:dyDescent="0.25">
      <c r="D407" s="86"/>
      <c r="E407" s="86"/>
      <c r="F407" s="86"/>
      <c r="G407" s="86"/>
      <c r="H407" s="86"/>
      <c r="I407" s="64">
        <f>I403+I404+I405+I406</f>
        <v>4.5002759000000001</v>
      </c>
      <c r="J407" s="36"/>
      <c r="K407" s="64">
        <v>0</v>
      </c>
      <c r="L407" s="86"/>
      <c r="M407" s="34" t="s">
        <v>107</v>
      </c>
      <c r="N407" s="65">
        <f>N405/N406</f>
        <v>0.85454294868577052</v>
      </c>
      <c r="O407" s="65">
        <f>O405/O406</f>
        <v>0</v>
      </c>
      <c r="P407" s="65">
        <f>P405/P406</f>
        <v>0.14545705131422951</v>
      </c>
      <c r="R407" s="69">
        <v>1</v>
      </c>
      <c r="S407" s="69">
        <v>1</v>
      </c>
      <c r="T407" s="69">
        <v>0</v>
      </c>
      <c r="V407" s="67">
        <v>0</v>
      </c>
      <c r="W407" s="67">
        <v>0</v>
      </c>
      <c r="X407" s="67">
        <v>0</v>
      </c>
      <c r="Y407" s="67">
        <v>0</v>
      </c>
      <c r="Z407" s="67">
        <v>1</v>
      </c>
      <c r="AA407" s="67">
        <v>8</v>
      </c>
      <c r="AB407" s="67">
        <v>1</v>
      </c>
      <c r="AC407" s="67">
        <v>6</v>
      </c>
      <c r="AD407" s="67">
        <v>5</v>
      </c>
      <c r="AE407" s="67">
        <v>4</v>
      </c>
      <c r="AF407" s="67">
        <v>3</v>
      </c>
      <c r="AG407" s="67">
        <v>2</v>
      </c>
      <c r="AH407" s="67">
        <v>7</v>
      </c>
      <c r="AI407" s="67">
        <v>2</v>
      </c>
      <c r="AJ407" s="67">
        <v>6</v>
      </c>
      <c r="AK407" s="67">
        <v>4</v>
      </c>
      <c r="AL407" s="67">
        <v>5</v>
      </c>
      <c r="AM407" s="67">
        <v>1</v>
      </c>
      <c r="AN407" s="67">
        <v>3</v>
      </c>
      <c r="AO407" s="67">
        <v>0</v>
      </c>
      <c r="AP407" s="67">
        <v>0</v>
      </c>
      <c r="AQ407" s="67">
        <v>1</v>
      </c>
      <c r="AR407" s="67">
        <v>0</v>
      </c>
      <c r="AS407" s="67">
        <v>0</v>
      </c>
      <c r="AT407" s="67">
        <v>1</v>
      </c>
      <c r="AU407" s="67">
        <v>0</v>
      </c>
      <c r="AV407" s="67">
        <v>0</v>
      </c>
      <c r="AW407" s="67">
        <v>0</v>
      </c>
      <c r="AX407" s="67">
        <v>0</v>
      </c>
      <c r="AY407" s="67">
        <v>0</v>
      </c>
      <c r="AZ407" s="67">
        <v>0</v>
      </c>
      <c r="BA407" s="67">
        <v>0</v>
      </c>
      <c r="BB407" s="67">
        <v>1</v>
      </c>
      <c r="BC407" s="67">
        <v>1</v>
      </c>
      <c r="BD407" s="67">
        <v>0</v>
      </c>
      <c r="BE407" s="67">
        <v>0</v>
      </c>
      <c r="BF407" s="67">
        <v>1</v>
      </c>
      <c r="BG407" s="67">
        <v>0</v>
      </c>
      <c r="BH407" s="67">
        <v>0</v>
      </c>
      <c r="BI407" s="67">
        <v>-999</v>
      </c>
      <c r="BJ407" s="67">
        <v>-999</v>
      </c>
      <c r="BK407" s="67">
        <v>-999</v>
      </c>
      <c r="BL407" s="67">
        <v>-999</v>
      </c>
      <c r="BM407" s="67">
        <v>-999</v>
      </c>
      <c r="BN407" s="67">
        <v>-999</v>
      </c>
      <c r="BO407" s="67">
        <v>-999</v>
      </c>
      <c r="BP407" s="67">
        <v>-999</v>
      </c>
    </row>
    <row r="408" spans="1:68" s="67" customFormat="1" x14ac:dyDescent="0.25">
      <c r="R408" s="69">
        <v>0</v>
      </c>
      <c r="S408" s="69">
        <v>0</v>
      </c>
      <c r="T408" s="69">
        <v>0</v>
      </c>
    </row>
    <row r="409" spans="1:68" s="67" customFormat="1" x14ac:dyDescent="0.25">
      <c r="A409" s="120">
        <v>59</v>
      </c>
      <c r="B409" s="67">
        <v>-0.91934199999999999</v>
      </c>
      <c r="D409" s="86">
        <v>-1</v>
      </c>
      <c r="E409" s="86">
        <v>0</v>
      </c>
      <c r="F409" s="86">
        <v>0</v>
      </c>
      <c r="G409" s="86"/>
      <c r="H409" s="86"/>
      <c r="I409" s="35" t="s">
        <v>103</v>
      </c>
      <c r="J409" s="35"/>
      <c r="K409" s="35" t="s">
        <v>104</v>
      </c>
      <c r="L409" s="86"/>
      <c r="M409" s="31" t="s">
        <v>102</v>
      </c>
      <c r="N409" s="31" t="s">
        <v>103</v>
      </c>
      <c r="O409" s="31" t="s">
        <v>104</v>
      </c>
      <c r="P409" s="31" t="s">
        <v>105</v>
      </c>
      <c r="R409" s="69">
        <v>0</v>
      </c>
      <c r="S409" s="69">
        <v>0</v>
      </c>
      <c r="T409" s="69">
        <v>0</v>
      </c>
    </row>
    <row r="410" spans="1:68" s="67" customFormat="1" x14ac:dyDescent="0.25">
      <c r="A410" s="120"/>
      <c r="B410" s="67">
        <v>-0.15133099999999999</v>
      </c>
      <c r="D410" s="30">
        <v>1</v>
      </c>
      <c r="E410" s="30">
        <v>0</v>
      </c>
      <c r="F410" s="30">
        <v>0</v>
      </c>
      <c r="G410" s="86"/>
      <c r="H410" s="86"/>
      <c r="I410" s="62">
        <f>B409*D409</f>
        <v>0.91934199999999999</v>
      </c>
      <c r="J410" s="35"/>
      <c r="K410" s="62">
        <v>0</v>
      </c>
      <c r="L410" s="86"/>
      <c r="M410" s="32"/>
      <c r="N410" s="32">
        <f>I414</f>
        <v>5.1662398000000005</v>
      </c>
      <c r="O410" s="32">
        <f>K414</f>
        <v>0</v>
      </c>
      <c r="P410" s="40">
        <f>B413</f>
        <v>2.5988699999999998</v>
      </c>
      <c r="R410" s="69">
        <v>0</v>
      </c>
      <c r="S410" s="69">
        <v>0</v>
      </c>
      <c r="T410" s="69">
        <v>0</v>
      </c>
    </row>
    <row r="411" spans="1:68" s="67" customFormat="1" x14ac:dyDescent="0.25">
      <c r="A411" s="120"/>
      <c r="B411" s="67">
        <v>-7.8363100000000005E-2</v>
      </c>
      <c r="D411" s="30">
        <v>-1</v>
      </c>
      <c r="E411" s="30">
        <v>0</v>
      </c>
      <c r="F411" s="30">
        <v>0</v>
      </c>
      <c r="G411" s="86"/>
      <c r="H411" s="86"/>
      <c r="I411" s="35">
        <f>B410*D410</f>
        <v>-0.15133099999999999</v>
      </c>
      <c r="J411" s="35"/>
      <c r="K411" s="62">
        <v>0</v>
      </c>
      <c r="L411" s="86"/>
      <c r="M411" s="86"/>
      <c r="N411" s="86"/>
      <c r="O411" s="86"/>
      <c r="P411" s="86"/>
      <c r="R411" s="69">
        <v>0</v>
      </c>
      <c r="S411" s="69">
        <v>0</v>
      </c>
      <c r="T411" s="69">
        <v>0</v>
      </c>
    </row>
    <row r="412" spans="1:68" s="67" customFormat="1" x14ac:dyDescent="0.25">
      <c r="A412" s="120"/>
      <c r="B412" s="67">
        <v>8.1506900000000004E-3</v>
      </c>
      <c r="D412" s="86">
        <v>530</v>
      </c>
      <c r="E412" s="86">
        <v>0</v>
      </c>
      <c r="F412" s="86">
        <v>0</v>
      </c>
      <c r="G412" s="86"/>
      <c r="H412" s="86"/>
      <c r="I412" s="62">
        <f>B411*D411</f>
        <v>7.8363100000000005E-2</v>
      </c>
      <c r="J412" s="35"/>
      <c r="K412" s="62">
        <v>0</v>
      </c>
      <c r="L412" s="86"/>
      <c r="M412" s="33" t="s">
        <v>106</v>
      </c>
      <c r="N412" s="34">
        <f>EXP(N410)</f>
        <v>175.25460459393949</v>
      </c>
      <c r="O412" s="34">
        <v>0</v>
      </c>
      <c r="P412" s="34">
        <f>EXP(P410)</f>
        <v>13.4485326037088</v>
      </c>
      <c r="R412" s="69">
        <v>0</v>
      </c>
      <c r="S412" s="69">
        <v>0</v>
      </c>
      <c r="T412" s="69">
        <v>0</v>
      </c>
    </row>
    <row r="413" spans="1:68" s="67" customFormat="1" x14ac:dyDescent="0.25">
      <c r="A413" s="120"/>
      <c r="B413" s="67">
        <v>2.5988699999999998</v>
      </c>
      <c r="D413" s="86">
        <v>0</v>
      </c>
      <c r="E413" s="86">
        <v>0</v>
      </c>
      <c r="F413" s="86">
        <v>1</v>
      </c>
      <c r="G413" s="86"/>
      <c r="H413" s="86"/>
      <c r="I413" s="35">
        <f>B412*D412</f>
        <v>4.3198657000000003</v>
      </c>
      <c r="J413" s="35"/>
      <c r="K413" s="35">
        <v>0</v>
      </c>
      <c r="L413" s="86"/>
      <c r="M413" s="34"/>
      <c r="N413" s="34">
        <f>EXP(N410)+EXP(P410)</f>
        <v>188.70313719764829</v>
      </c>
      <c r="O413" s="34">
        <f>N413</f>
        <v>188.70313719764829</v>
      </c>
      <c r="P413" s="34">
        <f>O413</f>
        <v>188.70313719764829</v>
      </c>
      <c r="R413" s="69">
        <v>0</v>
      </c>
      <c r="S413" s="69">
        <v>0</v>
      </c>
      <c r="T413" s="69">
        <v>0</v>
      </c>
    </row>
    <row r="414" spans="1:68" s="67" customFormat="1" x14ac:dyDescent="0.25">
      <c r="D414" s="86"/>
      <c r="E414" s="86"/>
      <c r="F414" s="86"/>
      <c r="G414" s="86"/>
      <c r="H414" s="86"/>
      <c r="I414" s="64">
        <f>I410+I411+I412+I413</f>
        <v>5.1662398000000005</v>
      </c>
      <c r="J414" s="36"/>
      <c r="K414" s="64">
        <v>0</v>
      </c>
      <c r="L414" s="86"/>
      <c r="M414" s="34" t="s">
        <v>107</v>
      </c>
      <c r="N414" s="65">
        <f>N412/N413</f>
        <v>0.92873180168900549</v>
      </c>
      <c r="O414" s="65">
        <f>O412/O413</f>
        <v>0</v>
      </c>
      <c r="P414" s="65">
        <f>P412/P413</f>
        <v>7.1268198310994499E-2</v>
      </c>
      <c r="R414" s="69">
        <v>1</v>
      </c>
      <c r="S414" s="69">
        <v>1</v>
      </c>
      <c r="T414" s="69">
        <v>0</v>
      </c>
      <c r="V414" s="67">
        <v>1</v>
      </c>
      <c r="W414" s="67">
        <v>0</v>
      </c>
      <c r="X414" s="67">
        <v>0</v>
      </c>
      <c r="Y414" s="67">
        <v>0</v>
      </c>
      <c r="Z414" s="67">
        <v>1</v>
      </c>
      <c r="AA414" s="67">
        <v>4</v>
      </c>
      <c r="AB414" s="67">
        <v>1</v>
      </c>
      <c r="AC414" s="67">
        <v>8</v>
      </c>
      <c r="AD414" s="67">
        <v>2</v>
      </c>
      <c r="AE414" s="67">
        <v>3</v>
      </c>
      <c r="AF414" s="67">
        <v>7</v>
      </c>
      <c r="AG414" s="67">
        <v>5</v>
      </c>
      <c r="AH414" s="67">
        <v>6</v>
      </c>
      <c r="AI414" s="67">
        <v>1</v>
      </c>
      <c r="AJ414" s="67">
        <v>4</v>
      </c>
      <c r="AK414" s="67">
        <v>2</v>
      </c>
      <c r="AL414" s="67">
        <v>6</v>
      </c>
      <c r="AM414" s="67">
        <v>3</v>
      </c>
      <c r="AN414" s="67">
        <v>5</v>
      </c>
      <c r="AO414" s="67">
        <v>0</v>
      </c>
      <c r="AP414" s="67">
        <v>0</v>
      </c>
      <c r="AQ414" s="67">
        <v>1</v>
      </c>
      <c r="AR414" s="67">
        <v>1</v>
      </c>
      <c r="AS414" s="67">
        <v>1</v>
      </c>
      <c r="AT414" s="67">
        <v>0</v>
      </c>
      <c r="AU414" s="67">
        <v>1</v>
      </c>
      <c r="AV414" s="67">
        <v>1</v>
      </c>
      <c r="AW414" s="67">
        <v>0</v>
      </c>
      <c r="AX414" s="67">
        <v>1</v>
      </c>
      <c r="AY414" s="67">
        <v>0</v>
      </c>
      <c r="AZ414" s="67">
        <v>0</v>
      </c>
      <c r="BA414" s="67">
        <v>0</v>
      </c>
      <c r="BB414" s="67">
        <v>1</v>
      </c>
      <c r="BC414" s="67">
        <v>0</v>
      </c>
      <c r="BD414" s="67">
        <v>0</v>
      </c>
      <c r="BE414" s="67">
        <v>1</v>
      </c>
      <c r="BF414" s="67">
        <v>1</v>
      </c>
      <c r="BG414" s="67">
        <v>0</v>
      </c>
      <c r="BH414" s="67">
        <v>0</v>
      </c>
      <c r="BI414" s="67">
        <v>0</v>
      </c>
      <c r="BJ414" s="67">
        <v>0</v>
      </c>
      <c r="BK414" s="67">
        <v>1</v>
      </c>
      <c r="BL414" s="67">
        <v>0</v>
      </c>
      <c r="BM414" s="67">
        <v>1</v>
      </c>
      <c r="BN414" s="67">
        <v>0</v>
      </c>
      <c r="BO414" s="67">
        <v>0</v>
      </c>
      <c r="BP414" s="67">
        <v>0</v>
      </c>
    </row>
    <row r="415" spans="1:68" s="67" customFormat="1" x14ac:dyDescent="0.25">
      <c r="R415" s="69">
        <v>0</v>
      </c>
      <c r="S415" s="69">
        <v>0</v>
      </c>
      <c r="T415" s="69">
        <v>0</v>
      </c>
    </row>
    <row r="416" spans="1:68" s="67" customFormat="1" x14ac:dyDescent="0.25">
      <c r="A416" s="120">
        <v>60</v>
      </c>
      <c r="B416" s="67">
        <v>-0.91658499999999998</v>
      </c>
      <c r="D416" s="86">
        <v>-1</v>
      </c>
      <c r="E416" s="86">
        <v>0</v>
      </c>
      <c r="F416" s="86">
        <v>0</v>
      </c>
      <c r="G416" s="86"/>
      <c r="H416" s="86"/>
      <c r="I416" s="35" t="s">
        <v>103</v>
      </c>
      <c r="J416" s="35"/>
      <c r="K416" s="35" t="s">
        <v>104</v>
      </c>
      <c r="L416" s="86"/>
      <c r="M416" s="31" t="s">
        <v>102</v>
      </c>
      <c r="N416" s="31" t="s">
        <v>103</v>
      </c>
      <c r="O416" s="31" t="s">
        <v>104</v>
      </c>
      <c r="P416" s="31" t="s">
        <v>105</v>
      </c>
      <c r="R416" s="69">
        <v>0</v>
      </c>
      <c r="S416" s="69">
        <v>0</v>
      </c>
      <c r="T416" s="69">
        <v>0</v>
      </c>
    </row>
    <row r="417" spans="1:68" s="67" customFormat="1" x14ac:dyDescent="0.25">
      <c r="A417" s="120"/>
      <c r="B417" s="67">
        <v>0.114941</v>
      </c>
      <c r="D417" s="30">
        <v>1</v>
      </c>
      <c r="E417" s="30">
        <v>0</v>
      </c>
      <c r="F417" s="30">
        <v>0</v>
      </c>
      <c r="G417" s="86"/>
      <c r="H417" s="86"/>
      <c r="I417" s="62">
        <f>B416*D416</f>
        <v>0.91658499999999998</v>
      </c>
      <c r="J417" s="35"/>
      <c r="K417" s="62">
        <v>0</v>
      </c>
      <c r="L417" s="86"/>
      <c r="M417" s="32"/>
      <c r="N417" s="32">
        <f>I421</f>
        <v>6.1253656999999997</v>
      </c>
      <c r="O417" s="32">
        <f>K421</f>
        <v>0</v>
      </c>
      <c r="P417" s="40">
        <f>B420</f>
        <v>2.6767400000000001</v>
      </c>
      <c r="R417" s="69">
        <v>0</v>
      </c>
      <c r="S417" s="69">
        <v>0</v>
      </c>
      <c r="T417" s="69">
        <v>0</v>
      </c>
    </row>
    <row r="418" spans="1:68" s="67" customFormat="1" x14ac:dyDescent="0.25">
      <c r="A418" s="120"/>
      <c r="B418" s="67">
        <v>-0.99551400000000001</v>
      </c>
      <c r="D418" s="30">
        <v>-1</v>
      </c>
      <c r="E418" s="30">
        <v>0</v>
      </c>
      <c r="F418" s="30">
        <v>0</v>
      </c>
      <c r="G418" s="86"/>
      <c r="H418" s="86"/>
      <c r="I418" s="35">
        <f>B417*D417</f>
        <v>0.114941</v>
      </c>
      <c r="J418" s="35"/>
      <c r="K418" s="62">
        <v>0</v>
      </c>
      <c r="L418" s="86"/>
      <c r="M418" s="86"/>
      <c r="N418" s="86"/>
      <c r="O418" s="86"/>
      <c r="P418" s="86"/>
      <c r="R418" s="69">
        <v>0</v>
      </c>
      <c r="S418" s="69">
        <v>0</v>
      </c>
      <c r="T418" s="69">
        <v>0</v>
      </c>
    </row>
    <row r="419" spans="1:68" s="67" customFormat="1" x14ac:dyDescent="0.25">
      <c r="A419" s="120"/>
      <c r="B419" s="67">
        <v>7.7326900000000004E-3</v>
      </c>
      <c r="D419" s="86">
        <v>530</v>
      </c>
      <c r="E419" s="86">
        <v>0</v>
      </c>
      <c r="F419" s="86">
        <v>0</v>
      </c>
      <c r="G419" s="86"/>
      <c r="H419" s="86"/>
      <c r="I419" s="62">
        <f>B418*D418</f>
        <v>0.99551400000000001</v>
      </c>
      <c r="J419" s="35"/>
      <c r="K419" s="62">
        <v>0</v>
      </c>
      <c r="L419" s="86"/>
      <c r="M419" s="33" t="s">
        <v>106</v>
      </c>
      <c r="N419" s="34">
        <f>EXP(N417)</f>
        <v>457.31192166274258</v>
      </c>
      <c r="O419" s="34">
        <v>0</v>
      </c>
      <c r="P419" s="34">
        <f>EXP(P417)</f>
        <v>14.537623309854437</v>
      </c>
      <c r="R419" s="69">
        <v>0</v>
      </c>
      <c r="S419" s="69">
        <v>0</v>
      </c>
      <c r="T419" s="69">
        <v>0</v>
      </c>
    </row>
    <row r="420" spans="1:68" s="67" customFormat="1" x14ac:dyDescent="0.25">
      <c r="A420" s="120"/>
      <c r="B420" s="67">
        <v>2.6767400000000001</v>
      </c>
      <c r="D420" s="86">
        <v>0</v>
      </c>
      <c r="E420" s="86">
        <v>0</v>
      </c>
      <c r="F420" s="86">
        <v>1</v>
      </c>
      <c r="G420" s="86"/>
      <c r="H420" s="86"/>
      <c r="I420" s="35">
        <f>B419*D419</f>
        <v>4.0983257000000002</v>
      </c>
      <c r="J420" s="35"/>
      <c r="K420" s="35">
        <v>0</v>
      </c>
      <c r="L420" s="86"/>
      <c r="M420" s="34"/>
      <c r="N420" s="34">
        <f>EXP(N417)+EXP(P417)</f>
        <v>471.84954497259702</v>
      </c>
      <c r="O420" s="34">
        <f>N420</f>
        <v>471.84954497259702</v>
      </c>
      <c r="P420" s="34">
        <f>O420</f>
        <v>471.84954497259702</v>
      </c>
      <c r="R420" s="69">
        <v>0</v>
      </c>
      <c r="S420" s="69">
        <v>0</v>
      </c>
      <c r="T420" s="69">
        <v>0</v>
      </c>
    </row>
    <row r="421" spans="1:68" s="67" customFormat="1" x14ac:dyDescent="0.25">
      <c r="D421" s="86"/>
      <c r="E421" s="86"/>
      <c r="F421" s="86"/>
      <c r="G421" s="86"/>
      <c r="H421" s="86"/>
      <c r="I421" s="64">
        <f>I417+I418+I419+I420</f>
        <v>6.1253656999999997</v>
      </c>
      <c r="J421" s="36"/>
      <c r="K421" s="64">
        <v>0</v>
      </c>
      <c r="L421" s="86"/>
      <c r="M421" s="34" t="s">
        <v>107</v>
      </c>
      <c r="N421" s="65">
        <f>N419/N420</f>
        <v>0.96919012964037354</v>
      </c>
      <c r="O421" s="65">
        <f>O419/O420</f>
        <v>0</v>
      </c>
      <c r="P421" s="65">
        <f>P419/P420</f>
        <v>3.0809870359626436E-2</v>
      </c>
      <c r="R421" s="69">
        <v>1</v>
      </c>
      <c r="S421" s="69">
        <v>1</v>
      </c>
      <c r="T421" s="69">
        <v>0</v>
      </c>
      <c r="V421" s="67">
        <v>0</v>
      </c>
      <c r="W421" s="67">
        <v>0</v>
      </c>
      <c r="X421" s="67">
        <v>0</v>
      </c>
      <c r="Y421" s="67">
        <v>0</v>
      </c>
      <c r="Z421" s="67">
        <v>1</v>
      </c>
      <c r="AA421" s="67">
        <v>5</v>
      </c>
      <c r="AB421" s="67">
        <v>2</v>
      </c>
      <c r="AC421" s="67">
        <v>8</v>
      </c>
      <c r="AD421" s="67">
        <v>1</v>
      </c>
      <c r="AE421" s="67">
        <v>3</v>
      </c>
      <c r="AF421" s="67">
        <v>6</v>
      </c>
      <c r="AG421" s="67">
        <v>7</v>
      </c>
      <c r="AH421" s="67">
        <v>4</v>
      </c>
      <c r="AI421" s="67">
        <v>1</v>
      </c>
      <c r="AJ421" s="67">
        <v>6</v>
      </c>
      <c r="AK421" s="67">
        <v>2</v>
      </c>
      <c r="AL421" s="67">
        <v>3</v>
      </c>
      <c r="AM421" s="67">
        <v>4</v>
      </c>
      <c r="AN421" s="67">
        <v>5</v>
      </c>
      <c r="AO421" s="67">
        <v>1</v>
      </c>
      <c r="AP421" s="67">
        <v>0</v>
      </c>
      <c r="AQ421" s="67">
        <v>0</v>
      </c>
      <c r="AR421" s="67">
        <v>1</v>
      </c>
      <c r="AS421" s="67">
        <v>0</v>
      </c>
      <c r="AT421" s="67">
        <v>1</v>
      </c>
      <c r="AU421" s="67">
        <v>1</v>
      </c>
      <c r="AV421" s="67">
        <v>1</v>
      </c>
      <c r="AW421" s="67">
        <v>0</v>
      </c>
      <c r="AX421" s="67">
        <v>1</v>
      </c>
      <c r="AY421" s="67">
        <v>0</v>
      </c>
      <c r="AZ421" s="67">
        <v>0</v>
      </c>
      <c r="BA421" s="67">
        <v>0</v>
      </c>
      <c r="BB421" s="67">
        <v>1</v>
      </c>
      <c r="BC421" s="67">
        <v>0</v>
      </c>
      <c r="BD421" s="67">
        <v>0</v>
      </c>
      <c r="BE421" s="67">
        <v>1</v>
      </c>
      <c r="BF421" s="67">
        <v>0</v>
      </c>
      <c r="BG421" s="67">
        <v>1</v>
      </c>
      <c r="BH421" s="67">
        <v>0</v>
      </c>
      <c r="BI421" s="67">
        <v>0</v>
      </c>
      <c r="BJ421" s="67">
        <v>0</v>
      </c>
      <c r="BK421" s="67">
        <v>1</v>
      </c>
      <c r="BL421" s="67">
        <v>0</v>
      </c>
      <c r="BM421" s="67">
        <v>0</v>
      </c>
      <c r="BN421" s="67">
        <v>0</v>
      </c>
      <c r="BO421" s="67">
        <v>1</v>
      </c>
      <c r="BP421" s="67">
        <v>0</v>
      </c>
    </row>
    <row r="422" spans="1:68" s="67" customFormat="1" x14ac:dyDescent="0.25">
      <c r="R422" s="69">
        <v>0</v>
      </c>
      <c r="S422" s="69">
        <v>0</v>
      </c>
      <c r="T422" s="69">
        <v>0</v>
      </c>
    </row>
    <row r="423" spans="1:68" s="67" customFormat="1" x14ac:dyDescent="0.25">
      <c r="A423" s="120">
        <v>61</v>
      </c>
      <c r="B423" s="67">
        <v>-0.92713999999999996</v>
      </c>
      <c r="D423" s="86">
        <v>-1</v>
      </c>
      <c r="E423" s="86">
        <v>0</v>
      </c>
      <c r="F423" s="86">
        <v>0</v>
      </c>
      <c r="G423" s="86"/>
      <c r="H423" s="86"/>
      <c r="I423" s="35" t="s">
        <v>103</v>
      </c>
      <c r="J423" s="35"/>
      <c r="K423" s="35" t="s">
        <v>104</v>
      </c>
      <c r="L423" s="86"/>
      <c r="M423" s="31" t="s">
        <v>102</v>
      </c>
      <c r="N423" s="31" t="s">
        <v>103</v>
      </c>
      <c r="O423" s="31" t="s">
        <v>104</v>
      </c>
      <c r="P423" s="31" t="s">
        <v>105</v>
      </c>
      <c r="R423" s="69">
        <v>0</v>
      </c>
      <c r="S423" s="69">
        <v>0</v>
      </c>
      <c r="T423" s="69">
        <v>0</v>
      </c>
    </row>
    <row r="424" spans="1:68" s="67" customFormat="1" x14ac:dyDescent="0.25">
      <c r="A424" s="120"/>
      <c r="B424" s="67">
        <v>-0.43448500000000001</v>
      </c>
      <c r="D424" s="30">
        <v>1</v>
      </c>
      <c r="E424" s="30">
        <v>0</v>
      </c>
      <c r="F424" s="30">
        <v>0</v>
      </c>
      <c r="G424" s="86"/>
      <c r="H424" s="86"/>
      <c r="I424" s="62">
        <f>B423*D423</f>
        <v>0.92713999999999996</v>
      </c>
      <c r="J424" s="35"/>
      <c r="K424" s="62">
        <v>0</v>
      </c>
      <c r="L424" s="86"/>
      <c r="M424" s="32"/>
      <c r="N424" s="32">
        <f>I428</f>
        <v>0.35831329999999983</v>
      </c>
      <c r="O424" s="32">
        <f>K428</f>
        <v>0</v>
      </c>
      <c r="P424" s="40">
        <f>B427</f>
        <v>1.27373</v>
      </c>
      <c r="R424" s="69">
        <v>0</v>
      </c>
      <c r="S424" s="69">
        <v>0</v>
      </c>
      <c r="T424" s="69">
        <v>0</v>
      </c>
    </row>
    <row r="425" spans="1:68" s="67" customFormat="1" x14ac:dyDescent="0.25">
      <c r="A425" s="120"/>
      <c r="B425" s="67">
        <v>2.4372500000000001</v>
      </c>
      <c r="D425" s="30">
        <v>-1</v>
      </c>
      <c r="E425" s="30">
        <v>0</v>
      </c>
      <c r="F425" s="30">
        <v>0</v>
      </c>
      <c r="G425" s="86"/>
      <c r="H425" s="86"/>
      <c r="I425" s="35">
        <f>B424*D424</f>
        <v>-0.43448500000000001</v>
      </c>
      <c r="J425" s="35"/>
      <c r="K425" s="62">
        <v>0</v>
      </c>
      <c r="L425" s="86"/>
      <c r="M425" s="86"/>
      <c r="N425" s="86"/>
      <c r="O425" s="86"/>
      <c r="P425" s="86"/>
      <c r="R425" s="69">
        <v>0</v>
      </c>
      <c r="S425" s="69">
        <v>0</v>
      </c>
      <c r="T425" s="69">
        <v>0</v>
      </c>
    </row>
    <row r="426" spans="1:68" s="67" customFormat="1" x14ac:dyDescent="0.25">
      <c r="A426" s="120"/>
      <c r="B426" s="67">
        <v>4.3451100000000001E-3</v>
      </c>
      <c r="D426" s="86">
        <v>530</v>
      </c>
      <c r="E426" s="86">
        <v>0</v>
      </c>
      <c r="F426" s="86">
        <v>0</v>
      </c>
      <c r="G426" s="86"/>
      <c r="H426" s="86"/>
      <c r="I426" s="62">
        <f>B425*D425</f>
        <v>-2.4372500000000001</v>
      </c>
      <c r="J426" s="35"/>
      <c r="K426" s="62">
        <v>0</v>
      </c>
      <c r="L426" s="86"/>
      <c r="M426" s="33" t="s">
        <v>106</v>
      </c>
      <c r="N426" s="34">
        <f>EXP(N424)</f>
        <v>1.4309138555711547</v>
      </c>
      <c r="O426" s="34">
        <v>0</v>
      </c>
      <c r="P426" s="34">
        <f>EXP(P424)</f>
        <v>3.5741593441331321</v>
      </c>
      <c r="R426" s="69">
        <v>0</v>
      </c>
      <c r="S426" s="69">
        <v>0</v>
      </c>
      <c r="T426" s="69">
        <v>0</v>
      </c>
    </row>
    <row r="427" spans="1:68" s="67" customFormat="1" x14ac:dyDescent="0.25">
      <c r="A427" s="120"/>
      <c r="B427" s="67">
        <v>1.27373</v>
      </c>
      <c r="D427" s="86">
        <v>0</v>
      </c>
      <c r="E427" s="86">
        <v>0</v>
      </c>
      <c r="F427" s="86">
        <v>1</v>
      </c>
      <c r="G427" s="86"/>
      <c r="H427" s="86"/>
      <c r="I427" s="35">
        <f>B426*D426</f>
        <v>2.3029082999999999</v>
      </c>
      <c r="J427" s="35"/>
      <c r="K427" s="35">
        <v>0</v>
      </c>
      <c r="L427" s="86"/>
      <c r="M427" s="34"/>
      <c r="N427" s="34">
        <f>EXP(N424)+EXP(P424)</f>
        <v>5.0050731997042863</v>
      </c>
      <c r="O427" s="34">
        <f>N427</f>
        <v>5.0050731997042863</v>
      </c>
      <c r="P427" s="34">
        <f>O427</f>
        <v>5.0050731997042863</v>
      </c>
      <c r="R427" s="69">
        <v>0</v>
      </c>
      <c r="S427" s="69">
        <v>0</v>
      </c>
      <c r="T427" s="69">
        <v>0</v>
      </c>
    </row>
    <row r="428" spans="1:68" s="67" customFormat="1" x14ac:dyDescent="0.25">
      <c r="D428" s="86"/>
      <c r="E428" s="86"/>
      <c r="F428" s="86"/>
      <c r="G428" s="86"/>
      <c r="H428" s="86"/>
      <c r="I428" s="64">
        <f>I424+I425+I426+I427</f>
        <v>0.35831329999999983</v>
      </c>
      <c r="J428" s="36"/>
      <c r="K428" s="64">
        <v>0</v>
      </c>
      <c r="L428" s="86"/>
      <c r="M428" s="34" t="s">
        <v>107</v>
      </c>
      <c r="N428" s="65">
        <f>N426/N427</f>
        <v>0.28589269296914521</v>
      </c>
      <c r="O428" s="65">
        <f>O426/O427</f>
        <v>0</v>
      </c>
      <c r="P428" s="65">
        <f>P426/P427</f>
        <v>0.7141073070308549</v>
      </c>
      <c r="R428" s="69">
        <v>0</v>
      </c>
      <c r="S428" s="69">
        <v>1</v>
      </c>
      <c r="T428" s="69">
        <v>1</v>
      </c>
      <c r="V428" s="67">
        <v>1</v>
      </c>
      <c r="W428" s="67">
        <v>0</v>
      </c>
      <c r="X428" s="67">
        <v>0</v>
      </c>
      <c r="Y428" s="67">
        <v>0</v>
      </c>
      <c r="Z428" s="67">
        <v>1</v>
      </c>
      <c r="AA428" s="67">
        <v>4</v>
      </c>
      <c r="AB428" s="67">
        <v>1</v>
      </c>
      <c r="AC428" s="67">
        <v>5</v>
      </c>
      <c r="AD428" s="67">
        <v>2</v>
      </c>
      <c r="AE428" s="67">
        <v>7</v>
      </c>
      <c r="AF428" s="67">
        <v>6</v>
      </c>
      <c r="AG428" s="67">
        <v>8</v>
      </c>
      <c r="AH428" s="67">
        <v>3</v>
      </c>
      <c r="AI428" s="67">
        <v>1</v>
      </c>
      <c r="AJ428" s="67">
        <v>5</v>
      </c>
      <c r="AK428" s="67">
        <v>6</v>
      </c>
      <c r="AL428" s="67">
        <v>2</v>
      </c>
      <c r="AM428" s="67">
        <v>4</v>
      </c>
      <c r="AN428" s="67">
        <v>3</v>
      </c>
      <c r="AO428" s="67">
        <v>0</v>
      </c>
      <c r="AP428" s="67">
        <v>0</v>
      </c>
      <c r="AQ428" s="67">
        <v>1</v>
      </c>
      <c r="AR428" s="67">
        <v>1</v>
      </c>
      <c r="AS428" s="67">
        <v>0</v>
      </c>
      <c r="AT428" s="67">
        <v>1</v>
      </c>
      <c r="AU428" s="67">
        <v>0</v>
      </c>
      <c r="AV428" s="67">
        <v>1</v>
      </c>
      <c r="AW428" s="67">
        <v>0</v>
      </c>
      <c r="AX428" s="67">
        <v>0</v>
      </c>
      <c r="AY428" s="67">
        <v>0</v>
      </c>
      <c r="AZ428" s="67">
        <v>0</v>
      </c>
      <c r="BA428" s="67">
        <v>0</v>
      </c>
      <c r="BB428" s="67">
        <v>1</v>
      </c>
      <c r="BC428" s="67">
        <v>0</v>
      </c>
      <c r="BD428" s="67">
        <v>1</v>
      </c>
      <c r="BE428" s="67">
        <v>0</v>
      </c>
      <c r="BF428" s="67">
        <v>1</v>
      </c>
      <c r="BG428" s="67">
        <v>0</v>
      </c>
      <c r="BH428" s="67">
        <v>0</v>
      </c>
      <c r="BI428" s="67">
        <v>-999</v>
      </c>
      <c r="BJ428" s="67">
        <v>-999</v>
      </c>
      <c r="BK428" s="67">
        <v>-999</v>
      </c>
      <c r="BL428" s="67">
        <v>-999</v>
      </c>
      <c r="BM428" s="67">
        <v>-999</v>
      </c>
      <c r="BN428" s="67">
        <v>-999</v>
      </c>
      <c r="BO428" s="67">
        <v>-999</v>
      </c>
      <c r="BP428" s="67">
        <v>-999</v>
      </c>
    </row>
    <row r="429" spans="1:68" s="67" customFormat="1" x14ac:dyDescent="0.25">
      <c r="R429" s="69">
        <v>0</v>
      </c>
      <c r="S429" s="69">
        <v>0</v>
      </c>
      <c r="T429" s="69">
        <v>0</v>
      </c>
    </row>
    <row r="430" spans="1:68" s="67" customFormat="1" x14ac:dyDescent="0.25">
      <c r="A430" s="120">
        <v>62</v>
      </c>
      <c r="B430" s="67">
        <v>-0.93233900000000003</v>
      </c>
      <c r="D430" s="86">
        <v>-1</v>
      </c>
      <c r="E430" s="86">
        <v>0</v>
      </c>
      <c r="F430" s="86">
        <v>0</v>
      </c>
      <c r="G430" s="86"/>
      <c r="H430" s="86"/>
      <c r="I430" s="35" t="s">
        <v>103</v>
      </c>
      <c r="J430" s="35"/>
      <c r="K430" s="35" t="s">
        <v>104</v>
      </c>
      <c r="L430" s="86"/>
      <c r="M430" s="31" t="s">
        <v>102</v>
      </c>
      <c r="N430" s="31" t="s">
        <v>103</v>
      </c>
      <c r="O430" s="31" t="s">
        <v>104</v>
      </c>
      <c r="P430" s="31" t="s">
        <v>105</v>
      </c>
      <c r="R430" s="69">
        <v>0</v>
      </c>
      <c r="S430" s="69">
        <v>0</v>
      </c>
      <c r="T430" s="69">
        <v>0</v>
      </c>
    </row>
    <row r="431" spans="1:68" s="67" customFormat="1" x14ac:dyDescent="0.25">
      <c r="A431" s="120"/>
      <c r="B431" s="67">
        <v>0.36197000000000001</v>
      </c>
      <c r="D431" s="30">
        <v>1</v>
      </c>
      <c r="E431" s="30">
        <v>0</v>
      </c>
      <c r="F431" s="30">
        <v>0</v>
      </c>
      <c r="G431" s="86"/>
      <c r="H431" s="86"/>
      <c r="I431" s="62">
        <f>B430*D430</f>
        <v>0.93233900000000003</v>
      </c>
      <c r="J431" s="35"/>
      <c r="K431" s="62">
        <v>0</v>
      </c>
      <c r="L431" s="86"/>
      <c r="M431" s="32"/>
      <c r="N431" s="32">
        <f>I435</f>
        <v>3.5350314000000003</v>
      </c>
      <c r="O431" s="32">
        <f>K435</f>
        <v>0</v>
      </c>
      <c r="P431" s="40">
        <f>B434</f>
        <v>0.66423500000000002</v>
      </c>
      <c r="R431" s="69">
        <v>0</v>
      </c>
      <c r="S431" s="69">
        <v>0</v>
      </c>
      <c r="T431" s="69">
        <v>0</v>
      </c>
    </row>
    <row r="432" spans="1:68" s="67" customFormat="1" x14ac:dyDescent="0.25">
      <c r="A432" s="120"/>
      <c r="B432" s="67">
        <v>1.12429</v>
      </c>
      <c r="D432" s="30">
        <v>-1</v>
      </c>
      <c r="E432" s="30">
        <v>0</v>
      </c>
      <c r="F432" s="30">
        <v>0</v>
      </c>
      <c r="G432" s="86"/>
      <c r="H432" s="86"/>
      <c r="I432" s="35">
        <f>B431*D431</f>
        <v>0.36197000000000001</v>
      </c>
      <c r="J432" s="35"/>
      <c r="K432" s="62">
        <v>0</v>
      </c>
      <c r="L432" s="86"/>
      <c r="M432" s="86"/>
      <c r="N432" s="86"/>
      <c r="O432" s="86"/>
      <c r="P432" s="86"/>
      <c r="R432" s="69">
        <v>0</v>
      </c>
      <c r="S432" s="69">
        <v>0</v>
      </c>
      <c r="T432" s="69">
        <v>0</v>
      </c>
    </row>
    <row r="433" spans="1:68" s="67" customFormat="1" x14ac:dyDescent="0.25">
      <c r="A433" s="120"/>
      <c r="B433" s="67">
        <v>6.34908E-3</v>
      </c>
      <c r="D433" s="86">
        <v>530</v>
      </c>
      <c r="E433" s="86">
        <v>0</v>
      </c>
      <c r="F433" s="86">
        <v>0</v>
      </c>
      <c r="G433" s="86"/>
      <c r="H433" s="86"/>
      <c r="I433" s="62">
        <f>B432*D432</f>
        <v>-1.12429</v>
      </c>
      <c r="J433" s="35"/>
      <c r="K433" s="62">
        <v>0</v>
      </c>
      <c r="L433" s="86"/>
      <c r="M433" s="33" t="s">
        <v>106</v>
      </c>
      <c r="N433" s="34">
        <f>EXP(N431)</f>
        <v>34.296091594597819</v>
      </c>
      <c r="O433" s="34">
        <v>0</v>
      </c>
      <c r="P433" s="34">
        <f>EXP(P431)</f>
        <v>1.9430035549251783</v>
      </c>
      <c r="R433" s="69">
        <v>0</v>
      </c>
      <c r="S433" s="69">
        <v>0</v>
      </c>
      <c r="T433" s="69">
        <v>0</v>
      </c>
    </row>
    <row r="434" spans="1:68" s="67" customFormat="1" x14ac:dyDescent="0.25">
      <c r="A434" s="120"/>
      <c r="B434" s="67">
        <v>0.66423500000000002</v>
      </c>
      <c r="D434" s="86">
        <v>0</v>
      </c>
      <c r="E434" s="86">
        <v>0</v>
      </c>
      <c r="F434" s="86">
        <v>1</v>
      </c>
      <c r="G434" s="86"/>
      <c r="H434" s="86"/>
      <c r="I434" s="35">
        <f>B433*D433</f>
        <v>3.3650123999999999</v>
      </c>
      <c r="J434" s="35"/>
      <c r="K434" s="35">
        <v>0</v>
      </c>
      <c r="L434" s="86"/>
      <c r="M434" s="34"/>
      <c r="N434" s="34">
        <f>EXP(N431)+EXP(P431)</f>
        <v>36.239095149522996</v>
      </c>
      <c r="O434" s="34">
        <f>N434</f>
        <v>36.239095149522996</v>
      </c>
      <c r="P434" s="34">
        <f>O434</f>
        <v>36.239095149522996</v>
      </c>
      <c r="R434" s="69">
        <v>0</v>
      </c>
      <c r="S434" s="69">
        <v>0</v>
      </c>
      <c r="T434" s="69">
        <v>0</v>
      </c>
    </row>
    <row r="435" spans="1:68" s="67" customFormat="1" x14ac:dyDescent="0.25">
      <c r="D435" s="86"/>
      <c r="E435" s="86"/>
      <c r="F435" s="86"/>
      <c r="G435" s="86"/>
      <c r="H435" s="86"/>
      <c r="I435" s="64">
        <f>I431+I432+I433+I434</f>
        <v>3.5350314000000003</v>
      </c>
      <c r="J435" s="36"/>
      <c r="K435" s="64">
        <v>0</v>
      </c>
      <c r="L435" s="86"/>
      <c r="M435" s="34" t="s">
        <v>107</v>
      </c>
      <c r="N435" s="65">
        <f>N433/N434</f>
        <v>0.94638377291407749</v>
      </c>
      <c r="O435" s="65">
        <f>O433/O434</f>
        <v>0</v>
      </c>
      <c r="P435" s="65">
        <f>P433/P434</f>
        <v>5.3616227085922522E-2</v>
      </c>
      <c r="R435" s="69">
        <v>1</v>
      </c>
      <c r="S435" s="69">
        <v>1</v>
      </c>
      <c r="T435" s="69">
        <v>0</v>
      </c>
      <c r="V435" s="67">
        <v>0</v>
      </c>
      <c r="W435" s="67">
        <v>0</v>
      </c>
      <c r="X435" s="67">
        <v>0</v>
      </c>
      <c r="Y435" s="67">
        <v>0</v>
      </c>
      <c r="Z435" s="67">
        <v>1</v>
      </c>
      <c r="AA435" s="67">
        <v>1</v>
      </c>
      <c r="AB435" s="67">
        <v>2</v>
      </c>
      <c r="AC435" s="67">
        <v>3</v>
      </c>
      <c r="AD435" s="67">
        <v>4</v>
      </c>
      <c r="AE435" s="67">
        <v>5</v>
      </c>
      <c r="AF435" s="67">
        <v>6</v>
      </c>
      <c r="AG435" s="67">
        <v>7</v>
      </c>
      <c r="AH435" s="67">
        <v>8</v>
      </c>
      <c r="AI435" s="67">
        <v>1</v>
      </c>
      <c r="AJ435" s="67">
        <v>2</v>
      </c>
      <c r="AK435" s="67">
        <v>3</v>
      </c>
      <c r="AL435" s="67">
        <v>4</v>
      </c>
      <c r="AM435" s="67">
        <v>5</v>
      </c>
      <c r="AN435" s="67">
        <v>6</v>
      </c>
      <c r="AO435" s="67">
        <v>1</v>
      </c>
      <c r="AP435" s="67">
        <v>0</v>
      </c>
      <c r="AQ435" s="67">
        <v>0</v>
      </c>
      <c r="AR435" s="67">
        <v>0</v>
      </c>
      <c r="AS435" s="67">
        <v>1</v>
      </c>
      <c r="AT435" s="67">
        <v>0</v>
      </c>
      <c r="AU435" s="67">
        <v>0</v>
      </c>
      <c r="AV435" s="67">
        <v>0</v>
      </c>
      <c r="AW435" s="67">
        <v>1</v>
      </c>
      <c r="AX435" s="67">
        <v>1</v>
      </c>
      <c r="AY435" s="67">
        <v>0</v>
      </c>
      <c r="AZ435" s="67">
        <v>0</v>
      </c>
      <c r="BA435" s="67">
        <v>0</v>
      </c>
      <c r="BB435" s="67">
        <v>1</v>
      </c>
      <c r="BC435" s="67">
        <v>0</v>
      </c>
      <c r="BD435" s="67">
        <v>1</v>
      </c>
      <c r="BE435" s="67">
        <v>0</v>
      </c>
      <c r="BF435" s="67">
        <v>0</v>
      </c>
      <c r="BG435" s="67">
        <v>1</v>
      </c>
      <c r="BH435" s="67">
        <v>0</v>
      </c>
      <c r="BI435" s="67">
        <v>-999</v>
      </c>
      <c r="BJ435" s="67">
        <v>-999</v>
      </c>
      <c r="BK435" s="67">
        <v>-999</v>
      </c>
      <c r="BL435" s="67">
        <v>-999</v>
      </c>
      <c r="BM435" s="67">
        <v>-999</v>
      </c>
      <c r="BN435" s="67">
        <v>-999</v>
      </c>
      <c r="BO435" s="67">
        <v>-999</v>
      </c>
      <c r="BP435" s="67">
        <v>-999</v>
      </c>
    </row>
    <row r="436" spans="1:68" s="67" customFormat="1" x14ac:dyDescent="0.25">
      <c r="R436" s="69">
        <v>0</v>
      </c>
      <c r="S436" s="69">
        <v>0</v>
      </c>
      <c r="T436" s="69">
        <v>0</v>
      </c>
    </row>
    <row r="437" spans="1:68" s="67" customFormat="1" x14ac:dyDescent="0.25">
      <c r="A437" s="120">
        <v>63</v>
      </c>
      <c r="B437" s="67">
        <v>-0.91934899999999997</v>
      </c>
      <c r="D437" s="86">
        <v>-1</v>
      </c>
      <c r="E437" s="86">
        <v>0</v>
      </c>
      <c r="F437" s="86">
        <v>0</v>
      </c>
      <c r="G437" s="86"/>
      <c r="H437" s="86"/>
      <c r="I437" s="35" t="s">
        <v>103</v>
      </c>
      <c r="J437" s="35"/>
      <c r="K437" s="35" t="s">
        <v>104</v>
      </c>
      <c r="L437" s="86"/>
      <c r="M437" s="31" t="s">
        <v>102</v>
      </c>
      <c r="N437" s="31" t="s">
        <v>103</v>
      </c>
      <c r="O437" s="31" t="s">
        <v>104</v>
      </c>
      <c r="P437" s="31" t="s">
        <v>105</v>
      </c>
      <c r="R437" s="69">
        <v>0</v>
      </c>
      <c r="S437" s="69">
        <v>0</v>
      </c>
      <c r="T437" s="69">
        <v>0</v>
      </c>
    </row>
    <row r="438" spans="1:68" s="67" customFormat="1" x14ac:dyDescent="0.25">
      <c r="A438" s="120"/>
      <c r="B438" s="67">
        <v>-0.15295600000000001</v>
      </c>
      <c r="D438" s="30">
        <v>1</v>
      </c>
      <c r="E438" s="30">
        <v>0</v>
      </c>
      <c r="F438" s="30">
        <v>0</v>
      </c>
      <c r="G438" s="86"/>
      <c r="H438" s="86"/>
      <c r="I438" s="62">
        <f>B437*D437</f>
        <v>0.91934899999999997</v>
      </c>
      <c r="J438" s="35"/>
      <c r="K438" s="62">
        <v>0</v>
      </c>
      <c r="L438" s="86"/>
      <c r="M438" s="32"/>
      <c r="N438" s="32">
        <f>I442</f>
        <v>5.1449761000000001</v>
      </c>
      <c r="O438" s="32">
        <f>K442</f>
        <v>0</v>
      </c>
      <c r="P438" s="40">
        <f>B441</f>
        <v>2.57891</v>
      </c>
      <c r="R438" s="69">
        <v>0</v>
      </c>
      <c r="S438" s="69">
        <v>0</v>
      </c>
      <c r="T438" s="69">
        <v>0</v>
      </c>
    </row>
    <row r="439" spans="1:68" s="67" customFormat="1" x14ac:dyDescent="0.25">
      <c r="A439" s="120"/>
      <c r="B439" s="67">
        <v>-7.2947899999999996E-2</v>
      </c>
      <c r="D439" s="30">
        <v>-1</v>
      </c>
      <c r="E439" s="30">
        <v>0</v>
      </c>
      <c r="F439" s="30">
        <v>0</v>
      </c>
      <c r="G439" s="86"/>
      <c r="H439" s="86"/>
      <c r="I439" s="35">
        <f>B438*D438</f>
        <v>-0.15295600000000001</v>
      </c>
      <c r="J439" s="35"/>
      <c r="K439" s="62">
        <v>0</v>
      </c>
      <c r="L439" s="86"/>
      <c r="M439" s="86"/>
      <c r="N439" s="86"/>
      <c r="O439" s="86"/>
      <c r="P439" s="86"/>
      <c r="R439" s="69">
        <v>0</v>
      </c>
      <c r="S439" s="69">
        <v>0</v>
      </c>
      <c r="T439" s="69">
        <v>0</v>
      </c>
    </row>
    <row r="440" spans="1:68" s="67" customFormat="1" x14ac:dyDescent="0.25">
      <c r="A440" s="120"/>
      <c r="B440" s="67">
        <v>8.1238400000000002E-3</v>
      </c>
      <c r="D440" s="86">
        <v>530</v>
      </c>
      <c r="E440" s="86">
        <v>0</v>
      </c>
      <c r="F440" s="86">
        <v>0</v>
      </c>
      <c r="G440" s="86"/>
      <c r="H440" s="86"/>
      <c r="I440" s="62">
        <f>B439*D439</f>
        <v>7.2947899999999996E-2</v>
      </c>
      <c r="J440" s="35"/>
      <c r="K440" s="62">
        <v>0</v>
      </c>
      <c r="L440" s="86"/>
      <c r="M440" s="33" t="s">
        <v>106</v>
      </c>
      <c r="N440" s="34">
        <f>EXP(N438)</f>
        <v>171.56738416157984</v>
      </c>
      <c r="O440" s="34">
        <v>0</v>
      </c>
      <c r="P440" s="34">
        <f>EXP(P438)</f>
        <v>13.182761115976584</v>
      </c>
      <c r="R440" s="69">
        <v>0</v>
      </c>
      <c r="S440" s="69">
        <v>0</v>
      </c>
      <c r="T440" s="69">
        <v>0</v>
      </c>
    </row>
    <row r="441" spans="1:68" s="67" customFormat="1" x14ac:dyDescent="0.25">
      <c r="A441" s="120"/>
      <c r="B441" s="67">
        <v>2.57891</v>
      </c>
      <c r="D441" s="86">
        <v>0</v>
      </c>
      <c r="E441" s="86">
        <v>0</v>
      </c>
      <c r="F441" s="86">
        <v>1</v>
      </c>
      <c r="G441" s="86"/>
      <c r="H441" s="86"/>
      <c r="I441" s="35">
        <f>B440*D440</f>
        <v>4.3056352000000002</v>
      </c>
      <c r="J441" s="35"/>
      <c r="K441" s="35">
        <v>0</v>
      </c>
      <c r="L441" s="86"/>
      <c r="M441" s="34"/>
      <c r="N441" s="34">
        <f>EXP(N438)+EXP(P438)</f>
        <v>184.75014527755641</v>
      </c>
      <c r="O441" s="34">
        <f>N441</f>
        <v>184.75014527755641</v>
      </c>
      <c r="P441" s="34">
        <f>O441</f>
        <v>184.75014527755641</v>
      </c>
      <c r="R441" s="69">
        <v>0</v>
      </c>
      <c r="S441" s="69">
        <v>0</v>
      </c>
      <c r="T441" s="69">
        <v>0</v>
      </c>
    </row>
    <row r="442" spans="1:68" s="67" customFormat="1" x14ac:dyDescent="0.25">
      <c r="D442" s="86"/>
      <c r="E442" s="86"/>
      <c r="F442" s="86"/>
      <c r="G442" s="86"/>
      <c r="H442" s="86"/>
      <c r="I442" s="64">
        <f>I438+I439+I440+I441</f>
        <v>5.1449761000000001</v>
      </c>
      <c r="J442" s="36"/>
      <c r="K442" s="64">
        <v>0</v>
      </c>
      <c r="L442" s="86"/>
      <c r="M442" s="34" t="s">
        <v>107</v>
      </c>
      <c r="N442" s="65">
        <f>N440/N441</f>
        <v>0.92864546278882942</v>
      </c>
      <c r="O442" s="65">
        <f>O440/O441</f>
        <v>0</v>
      </c>
      <c r="P442" s="65">
        <f>P440/P441</f>
        <v>7.135453721117066E-2</v>
      </c>
      <c r="R442" s="69">
        <v>1</v>
      </c>
      <c r="S442" s="69">
        <v>1</v>
      </c>
      <c r="T442" s="69">
        <v>0</v>
      </c>
      <c r="V442" s="67">
        <v>1</v>
      </c>
      <c r="W442" s="67">
        <v>0</v>
      </c>
      <c r="X442" s="67">
        <v>0</v>
      </c>
      <c r="Y442" s="67">
        <v>0</v>
      </c>
      <c r="Z442" s="67">
        <v>1</v>
      </c>
      <c r="AA442" s="67">
        <v>6</v>
      </c>
      <c r="AB442" s="67">
        <v>5</v>
      </c>
      <c r="AC442" s="67">
        <v>4</v>
      </c>
      <c r="AD442" s="67">
        <v>3</v>
      </c>
      <c r="AE442" s="67">
        <v>7</v>
      </c>
      <c r="AF442" s="67">
        <v>8</v>
      </c>
      <c r="AG442" s="67">
        <v>2</v>
      </c>
      <c r="AH442" s="67">
        <v>1</v>
      </c>
      <c r="AI442" s="67">
        <v>2</v>
      </c>
      <c r="AJ442" s="67">
        <v>1</v>
      </c>
      <c r="AK442" s="67">
        <v>3</v>
      </c>
      <c r="AL442" s="67">
        <v>4</v>
      </c>
      <c r="AM442" s="67">
        <v>5</v>
      </c>
      <c r="AN442" s="67">
        <v>6</v>
      </c>
      <c r="AO442" s="67">
        <v>1</v>
      </c>
      <c r="AP442" s="67">
        <v>0</v>
      </c>
      <c r="AQ442" s="67">
        <v>0</v>
      </c>
      <c r="AR442" s="67">
        <v>1</v>
      </c>
      <c r="AS442" s="67">
        <v>0</v>
      </c>
      <c r="AT442" s="67">
        <v>1</v>
      </c>
      <c r="AU442" s="67">
        <v>0</v>
      </c>
      <c r="AV442" s="67">
        <v>0</v>
      </c>
      <c r="AW442" s="67">
        <v>1</v>
      </c>
      <c r="AX442" s="67">
        <v>0</v>
      </c>
      <c r="AY442" s="67">
        <v>0</v>
      </c>
      <c r="AZ442" s="67">
        <v>0</v>
      </c>
      <c r="BA442" s="67">
        <v>0</v>
      </c>
      <c r="BB442" s="67">
        <v>1</v>
      </c>
      <c r="BC442" s="67">
        <v>0</v>
      </c>
      <c r="BD442" s="67">
        <v>0</v>
      </c>
      <c r="BE442" s="67">
        <v>1</v>
      </c>
      <c r="BF442" s="67">
        <v>0</v>
      </c>
      <c r="BG442" s="67">
        <v>1</v>
      </c>
      <c r="BH442" s="67">
        <v>0</v>
      </c>
      <c r="BI442" s="67">
        <v>-999</v>
      </c>
      <c r="BJ442" s="67">
        <v>-999</v>
      </c>
      <c r="BK442" s="67">
        <v>-999</v>
      </c>
      <c r="BL442" s="67">
        <v>-999</v>
      </c>
      <c r="BM442" s="67">
        <v>-999</v>
      </c>
      <c r="BN442" s="67">
        <v>-999</v>
      </c>
      <c r="BO442" s="67">
        <v>-999</v>
      </c>
      <c r="BP442" s="67">
        <v>-999</v>
      </c>
    </row>
    <row r="443" spans="1:68" s="67" customFormat="1" x14ac:dyDescent="0.25">
      <c r="R443" s="69">
        <v>0</v>
      </c>
      <c r="S443" s="69">
        <v>0</v>
      </c>
      <c r="T443" s="69">
        <v>0</v>
      </c>
    </row>
    <row r="444" spans="1:68" s="67" customFormat="1" x14ac:dyDescent="0.25">
      <c r="A444" s="120">
        <v>64</v>
      </c>
      <c r="B444" s="67">
        <v>-0.89174100000000001</v>
      </c>
      <c r="D444" s="86">
        <v>-1</v>
      </c>
      <c r="E444" s="86">
        <v>0</v>
      </c>
      <c r="F444" s="86">
        <v>0</v>
      </c>
      <c r="G444" s="86"/>
      <c r="H444" s="86"/>
      <c r="I444" s="35" t="s">
        <v>103</v>
      </c>
      <c r="J444" s="35"/>
      <c r="K444" s="35" t="s">
        <v>104</v>
      </c>
      <c r="L444" s="86"/>
      <c r="M444" s="31" t="s">
        <v>102</v>
      </c>
      <c r="N444" s="31" t="s">
        <v>103</v>
      </c>
      <c r="O444" s="31" t="s">
        <v>104</v>
      </c>
      <c r="P444" s="31" t="s">
        <v>105</v>
      </c>
      <c r="R444" s="69">
        <v>0</v>
      </c>
      <c r="S444" s="69">
        <v>0</v>
      </c>
      <c r="T444" s="69">
        <v>0</v>
      </c>
    </row>
    <row r="445" spans="1:68" s="67" customFormat="1" x14ac:dyDescent="0.25">
      <c r="A445" s="120"/>
      <c r="B445" s="67">
        <v>-0.80703100000000005</v>
      </c>
      <c r="D445" s="30">
        <v>1</v>
      </c>
      <c r="E445" s="30">
        <v>0</v>
      </c>
      <c r="F445" s="30">
        <v>0</v>
      </c>
      <c r="G445" s="86"/>
      <c r="H445" s="86"/>
      <c r="I445" s="62">
        <f>B444*D444</f>
        <v>0.89174100000000001</v>
      </c>
      <c r="J445" s="35"/>
      <c r="K445" s="62">
        <v>0</v>
      </c>
      <c r="L445" s="86"/>
      <c r="M445" s="32"/>
      <c r="N445" s="32">
        <f>I449</f>
        <v>6.8873889999999998</v>
      </c>
      <c r="O445" s="32">
        <f>K449</f>
        <v>0</v>
      </c>
      <c r="P445" s="40">
        <f>B448</f>
        <v>6.2206200000000003</v>
      </c>
      <c r="R445" s="69">
        <v>0</v>
      </c>
      <c r="S445" s="69">
        <v>0</v>
      </c>
      <c r="T445" s="69">
        <v>0</v>
      </c>
    </row>
    <row r="446" spans="1:68" s="67" customFormat="1" x14ac:dyDescent="0.25">
      <c r="A446" s="120"/>
      <c r="B446" s="67">
        <v>-2.66004</v>
      </c>
      <c r="D446" s="30">
        <v>-1</v>
      </c>
      <c r="E446" s="30">
        <v>0</v>
      </c>
      <c r="F446" s="30">
        <v>0</v>
      </c>
      <c r="G446" s="86"/>
      <c r="H446" s="86"/>
      <c r="I446" s="35">
        <f>B445*D445</f>
        <v>-0.80703100000000005</v>
      </c>
      <c r="J446" s="35"/>
      <c r="K446" s="62">
        <v>0</v>
      </c>
      <c r="L446" s="86"/>
      <c r="M446" s="86"/>
      <c r="N446" s="86"/>
      <c r="O446" s="86"/>
      <c r="P446" s="86"/>
      <c r="R446" s="69">
        <v>0</v>
      </c>
      <c r="S446" s="69">
        <v>0</v>
      </c>
      <c r="T446" s="69">
        <v>0</v>
      </c>
    </row>
    <row r="447" spans="1:68" s="67" customFormat="1" x14ac:dyDescent="0.25">
      <c r="A447" s="120"/>
      <c r="B447" s="67">
        <v>7.8163E-3</v>
      </c>
      <c r="D447" s="86">
        <v>530</v>
      </c>
      <c r="E447" s="86">
        <v>0</v>
      </c>
      <c r="F447" s="86">
        <v>0</v>
      </c>
      <c r="G447" s="86"/>
      <c r="H447" s="86"/>
      <c r="I447" s="62">
        <f>B446*D446</f>
        <v>2.66004</v>
      </c>
      <c r="J447" s="35"/>
      <c r="K447" s="62">
        <v>0</v>
      </c>
      <c r="L447" s="86"/>
      <c r="M447" s="33" t="s">
        <v>106</v>
      </c>
      <c r="N447" s="34">
        <f>EXP(N445)</f>
        <v>979.83971287824761</v>
      </c>
      <c r="O447" s="34">
        <v>0</v>
      </c>
      <c r="P447" s="34">
        <f>EXP(P445)</f>
        <v>503.01500466362398</v>
      </c>
      <c r="R447" s="69">
        <v>0</v>
      </c>
      <c r="S447" s="69">
        <v>0</v>
      </c>
      <c r="T447" s="69">
        <v>0</v>
      </c>
    </row>
    <row r="448" spans="1:68" s="67" customFormat="1" x14ac:dyDescent="0.25">
      <c r="A448" s="120"/>
      <c r="B448" s="67">
        <v>6.2206200000000003</v>
      </c>
      <c r="D448" s="86">
        <v>0</v>
      </c>
      <c r="E448" s="86">
        <v>0</v>
      </c>
      <c r="F448" s="86">
        <v>1</v>
      </c>
      <c r="G448" s="86"/>
      <c r="H448" s="86"/>
      <c r="I448" s="35">
        <f>B447*D447</f>
        <v>4.142639</v>
      </c>
      <c r="J448" s="35"/>
      <c r="K448" s="35">
        <v>0</v>
      </c>
      <c r="L448" s="86"/>
      <c r="M448" s="34"/>
      <c r="N448" s="34">
        <f>EXP(N445)+EXP(P445)</f>
        <v>1482.8547175418717</v>
      </c>
      <c r="O448" s="34">
        <f>N448</f>
        <v>1482.8547175418717</v>
      </c>
      <c r="P448" s="34">
        <f>O448</f>
        <v>1482.8547175418717</v>
      </c>
      <c r="R448" s="69">
        <v>0</v>
      </c>
      <c r="S448" s="69">
        <v>0</v>
      </c>
      <c r="T448" s="69">
        <v>0</v>
      </c>
    </row>
    <row r="449" spans="1:68" s="67" customFormat="1" x14ac:dyDescent="0.25">
      <c r="D449" s="86"/>
      <c r="E449" s="86"/>
      <c r="F449" s="86"/>
      <c r="G449" s="86"/>
      <c r="H449" s="86"/>
      <c r="I449" s="64">
        <f>I445+I446+I447+I448</f>
        <v>6.8873889999999998</v>
      </c>
      <c r="J449" s="36"/>
      <c r="K449" s="64">
        <v>0</v>
      </c>
      <c r="L449" s="86"/>
      <c r="M449" s="34" t="s">
        <v>107</v>
      </c>
      <c r="N449" s="65">
        <f>N447/N448</f>
        <v>0.66077930716134348</v>
      </c>
      <c r="O449" s="65">
        <f>O447/O448</f>
        <v>0</v>
      </c>
      <c r="P449" s="65">
        <f>P447/P448</f>
        <v>0.33922069283865652</v>
      </c>
      <c r="R449" s="69">
        <v>1</v>
      </c>
      <c r="S449" s="69">
        <v>0</v>
      </c>
      <c r="T449" s="69">
        <v>0</v>
      </c>
      <c r="V449" s="67">
        <v>1</v>
      </c>
      <c r="W449" s="67">
        <v>0</v>
      </c>
      <c r="X449" s="67">
        <v>0</v>
      </c>
      <c r="Y449" s="67">
        <v>0</v>
      </c>
      <c r="Z449" s="67">
        <v>1</v>
      </c>
      <c r="AA449" s="67">
        <v>1</v>
      </c>
      <c r="AB449" s="67">
        <v>8</v>
      </c>
      <c r="AC449" s="67">
        <v>4</v>
      </c>
      <c r="AD449" s="67">
        <v>2</v>
      </c>
      <c r="AE449" s="67">
        <v>3</v>
      </c>
      <c r="AF449" s="67">
        <v>6</v>
      </c>
      <c r="AG449" s="67">
        <v>5</v>
      </c>
      <c r="AH449" s="67">
        <v>7</v>
      </c>
      <c r="AI449" s="67">
        <v>1</v>
      </c>
      <c r="AJ449" s="67">
        <v>5</v>
      </c>
      <c r="AK449" s="67">
        <v>6</v>
      </c>
      <c r="AL449" s="67">
        <v>2</v>
      </c>
      <c r="AM449" s="67">
        <v>3</v>
      </c>
      <c r="AN449" s="67">
        <v>4</v>
      </c>
      <c r="AO449" s="67">
        <v>1</v>
      </c>
      <c r="AP449" s="67">
        <v>0</v>
      </c>
      <c r="AQ449" s="67">
        <v>0</v>
      </c>
      <c r="AR449" s="67">
        <v>1</v>
      </c>
      <c r="AS449" s="67">
        <v>0</v>
      </c>
      <c r="AT449" s="67">
        <v>1</v>
      </c>
      <c r="AU449" s="67">
        <v>1</v>
      </c>
      <c r="AV449" s="67">
        <v>0</v>
      </c>
      <c r="AW449" s="67">
        <v>1</v>
      </c>
      <c r="AX449" s="67">
        <v>0</v>
      </c>
      <c r="AY449" s="67">
        <v>0</v>
      </c>
      <c r="AZ449" s="67">
        <v>0</v>
      </c>
      <c r="BA449" s="67">
        <v>0</v>
      </c>
      <c r="BB449" s="67">
        <v>1</v>
      </c>
      <c r="BC449" s="67">
        <v>0</v>
      </c>
      <c r="BD449" s="67">
        <v>0</v>
      </c>
      <c r="BE449" s="67">
        <v>1</v>
      </c>
      <c r="BF449" s="67">
        <v>0</v>
      </c>
      <c r="BG449" s="67">
        <v>0</v>
      </c>
      <c r="BH449" s="67">
        <v>1</v>
      </c>
      <c r="BI449" s="67">
        <v>0</v>
      </c>
      <c r="BJ449" s="67">
        <v>1</v>
      </c>
      <c r="BK449" s="67">
        <v>1</v>
      </c>
      <c r="BL449" s="67">
        <v>1</v>
      </c>
      <c r="BM449" s="67">
        <v>0</v>
      </c>
      <c r="BN449" s="67">
        <v>0</v>
      </c>
      <c r="BO449" s="67">
        <v>1</v>
      </c>
      <c r="BP449" s="67">
        <v>0</v>
      </c>
    </row>
    <row r="450" spans="1:68" s="67" customFormat="1" x14ac:dyDescent="0.25">
      <c r="R450" s="69">
        <v>0</v>
      </c>
      <c r="S450" s="69">
        <v>0</v>
      </c>
      <c r="T450" s="69">
        <v>0</v>
      </c>
    </row>
    <row r="451" spans="1:68" s="67" customFormat="1" x14ac:dyDescent="0.25">
      <c r="A451" s="120">
        <v>65</v>
      </c>
      <c r="B451" s="67">
        <v>-0.91934499999999997</v>
      </c>
      <c r="D451" s="86">
        <v>-1</v>
      </c>
      <c r="E451" s="86">
        <v>0</v>
      </c>
      <c r="F451" s="86">
        <v>0</v>
      </c>
      <c r="G451" s="86"/>
      <c r="H451" s="86"/>
      <c r="I451" s="35" t="s">
        <v>103</v>
      </c>
      <c r="J451" s="35"/>
      <c r="K451" s="35" t="s">
        <v>104</v>
      </c>
      <c r="L451" s="86"/>
      <c r="M451" s="31" t="s">
        <v>102</v>
      </c>
      <c r="N451" s="31" t="s">
        <v>103</v>
      </c>
      <c r="O451" s="31" t="s">
        <v>104</v>
      </c>
      <c r="P451" s="31" t="s">
        <v>105</v>
      </c>
      <c r="R451" s="69">
        <v>0</v>
      </c>
      <c r="S451" s="69">
        <v>0</v>
      </c>
      <c r="T451" s="69">
        <v>0</v>
      </c>
    </row>
    <row r="452" spans="1:68" s="67" customFormat="1" x14ac:dyDescent="0.25">
      <c r="A452" s="120"/>
      <c r="B452" s="67">
        <v>-0.153473</v>
      </c>
      <c r="D452" s="30">
        <v>1</v>
      </c>
      <c r="E452" s="30">
        <v>0</v>
      </c>
      <c r="F452" s="30">
        <v>0</v>
      </c>
      <c r="G452" s="86"/>
      <c r="H452" s="86"/>
      <c r="I452" s="62">
        <f>B451*D451</f>
        <v>0.91934499999999997</v>
      </c>
      <c r="J452" s="35"/>
      <c r="K452" s="62">
        <v>0</v>
      </c>
      <c r="L452" s="86"/>
      <c r="M452" s="32"/>
      <c r="N452" s="32">
        <f>I456</f>
        <v>5.1425985000000001</v>
      </c>
      <c r="O452" s="32">
        <f>K456</f>
        <v>0</v>
      </c>
      <c r="P452" s="40">
        <f>B455</f>
        <v>2.5791599999999999</v>
      </c>
      <c r="R452" s="69">
        <v>0</v>
      </c>
      <c r="S452" s="69">
        <v>0</v>
      </c>
      <c r="T452" s="69">
        <v>0</v>
      </c>
    </row>
    <row r="453" spans="1:68" s="67" customFormat="1" x14ac:dyDescent="0.25">
      <c r="A453" s="120"/>
      <c r="B453" s="67">
        <v>-7.2050600000000006E-2</v>
      </c>
      <c r="D453" s="30">
        <v>-1</v>
      </c>
      <c r="E453" s="30">
        <v>0</v>
      </c>
      <c r="F453" s="30">
        <v>0</v>
      </c>
      <c r="G453" s="86"/>
      <c r="H453" s="86"/>
      <c r="I453" s="35">
        <f>B452*D452</f>
        <v>-0.153473</v>
      </c>
      <c r="J453" s="35"/>
      <c r="K453" s="62">
        <v>0</v>
      </c>
      <c r="L453" s="86"/>
      <c r="M453" s="86"/>
      <c r="N453" s="86"/>
      <c r="O453" s="86"/>
      <c r="P453" s="86"/>
      <c r="R453" s="69">
        <v>0</v>
      </c>
      <c r="S453" s="69">
        <v>0</v>
      </c>
      <c r="T453" s="69">
        <v>0</v>
      </c>
    </row>
    <row r="454" spans="1:68" s="67" customFormat="1" x14ac:dyDescent="0.25">
      <c r="A454" s="120"/>
      <c r="B454" s="67">
        <v>8.1220300000000006E-3</v>
      </c>
      <c r="D454" s="86">
        <v>530</v>
      </c>
      <c r="E454" s="86">
        <v>0</v>
      </c>
      <c r="F454" s="86">
        <v>0</v>
      </c>
      <c r="G454" s="86"/>
      <c r="H454" s="86"/>
      <c r="I454" s="62">
        <f>B453*D453</f>
        <v>7.2050600000000006E-2</v>
      </c>
      <c r="J454" s="35"/>
      <c r="K454" s="62">
        <v>0</v>
      </c>
      <c r="L454" s="86"/>
      <c r="M454" s="33" t="s">
        <v>106</v>
      </c>
      <c r="N454" s="34">
        <f>EXP(N452)</f>
        <v>171.15995009854615</v>
      </c>
      <c r="O454" s="34">
        <v>0</v>
      </c>
      <c r="P454" s="34">
        <f>EXP(P452)</f>
        <v>13.186057218251193</v>
      </c>
      <c r="R454" s="69">
        <v>0</v>
      </c>
      <c r="S454" s="69">
        <v>0</v>
      </c>
      <c r="T454" s="69">
        <v>0</v>
      </c>
    </row>
    <row r="455" spans="1:68" s="67" customFormat="1" x14ac:dyDescent="0.25">
      <c r="A455" s="120"/>
      <c r="B455" s="67">
        <v>2.5791599999999999</v>
      </c>
      <c r="D455" s="86">
        <v>0</v>
      </c>
      <c r="E455" s="86">
        <v>0</v>
      </c>
      <c r="F455" s="86">
        <v>1</v>
      </c>
      <c r="G455" s="86"/>
      <c r="H455" s="86"/>
      <c r="I455" s="35">
        <f>B454*D454</f>
        <v>4.3046759000000003</v>
      </c>
      <c r="J455" s="35"/>
      <c r="K455" s="35">
        <v>0</v>
      </c>
      <c r="L455" s="86"/>
      <c r="M455" s="34"/>
      <c r="N455" s="34">
        <f>EXP(N452)+EXP(P452)</f>
        <v>184.34600731679734</v>
      </c>
      <c r="O455" s="34">
        <f>N455</f>
        <v>184.34600731679734</v>
      </c>
      <c r="P455" s="34">
        <f>O455</f>
        <v>184.34600731679734</v>
      </c>
      <c r="R455" s="69">
        <v>0</v>
      </c>
      <c r="S455" s="69">
        <v>0</v>
      </c>
      <c r="T455" s="69">
        <v>0</v>
      </c>
    </row>
    <row r="456" spans="1:68" s="67" customFormat="1" x14ac:dyDescent="0.25">
      <c r="D456" s="86"/>
      <c r="E456" s="86"/>
      <c r="F456" s="86"/>
      <c r="G456" s="86"/>
      <c r="H456" s="86"/>
      <c r="I456" s="64">
        <f>I452+I453+I454+I455</f>
        <v>5.1425985000000001</v>
      </c>
      <c r="J456" s="36"/>
      <c r="K456" s="64">
        <v>0</v>
      </c>
      <c r="L456" s="86"/>
      <c r="M456" s="34" t="s">
        <v>107</v>
      </c>
      <c r="N456" s="65">
        <f>N454/N455</f>
        <v>0.92847115372783184</v>
      </c>
      <c r="O456" s="65">
        <f>O454/O455</f>
        <v>0</v>
      </c>
      <c r="P456" s="65">
        <f>P454/P455</f>
        <v>7.1528846272168212E-2</v>
      </c>
      <c r="R456" s="69">
        <v>1</v>
      </c>
      <c r="S456" s="69">
        <v>1</v>
      </c>
      <c r="T456" s="69">
        <v>0</v>
      </c>
      <c r="V456" s="67">
        <v>0</v>
      </c>
      <c r="W456" s="67">
        <v>0</v>
      </c>
      <c r="X456" s="67">
        <v>0</v>
      </c>
      <c r="Y456" s="67">
        <v>0</v>
      </c>
      <c r="Z456" s="67">
        <v>1</v>
      </c>
      <c r="AA456" s="67">
        <v>5</v>
      </c>
      <c r="AB456" s="67">
        <v>1</v>
      </c>
      <c r="AC456" s="67">
        <v>6</v>
      </c>
      <c r="AD456" s="67">
        <v>7</v>
      </c>
      <c r="AE456" s="67">
        <v>8</v>
      </c>
      <c r="AF456" s="67">
        <v>2</v>
      </c>
      <c r="AG456" s="67">
        <v>3</v>
      </c>
      <c r="AH456" s="67">
        <v>4</v>
      </c>
      <c r="AI456" s="67">
        <v>1</v>
      </c>
      <c r="AJ456" s="67">
        <v>4</v>
      </c>
      <c r="AK456" s="67">
        <v>5</v>
      </c>
      <c r="AL456" s="67">
        <v>6</v>
      </c>
      <c r="AM456" s="67">
        <v>3</v>
      </c>
      <c r="AN456" s="67">
        <v>2</v>
      </c>
      <c r="AO456" s="67">
        <v>0</v>
      </c>
      <c r="AP456" s="67">
        <v>0</v>
      </c>
      <c r="AQ456" s="67">
        <v>1</v>
      </c>
      <c r="AR456" s="67">
        <v>1</v>
      </c>
      <c r="AS456" s="67">
        <v>0</v>
      </c>
      <c r="AT456" s="67">
        <v>1</v>
      </c>
      <c r="AU456" s="67">
        <v>0</v>
      </c>
      <c r="AV456" s="67">
        <v>0</v>
      </c>
      <c r="AW456" s="67">
        <v>1</v>
      </c>
      <c r="AX456" s="67">
        <v>0</v>
      </c>
      <c r="AY456" s="67">
        <v>0</v>
      </c>
      <c r="AZ456" s="67">
        <v>0</v>
      </c>
      <c r="BA456" s="67">
        <v>0</v>
      </c>
      <c r="BB456" s="67">
        <v>1</v>
      </c>
      <c r="BC456" s="67">
        <v>0</v>
      </c>
      <c r="BD456" s="67">
        <v>1</v>
      </c>
      <c r="BE456" s="67">
        <v>0</v>
      </c>
      <c r="BF456" s="67">
        <v>0</v>
      </c>
      <c r="BG456" s="67">
        <v>1</v>
      </c>
      <c r="BH456" s="67">
        <v>0</v>
      </c>
      <c r="BI456" s="67">
        <v>-999</v>
      </c>
      <c r="BJ456" s="67">
        <v>-999</v>
      </c>
      <c r="BK456" s="67">
        <v>-999</v>
      </c>
      <c r="BL456" s="67">
        <v>-999</v>
      </c>
      <c r="BM456" s="67">
        <v>-999</v>
      </c>
      <c r="BN456" s="67">
        <v>-999</v>
      </c>
      <c r="BO456" s="67">
        <v>-999</v>
      </c>
      <c r="BP456" s="67">
        <v>-999</v>
      </c>
    </row>
    <row r="457" spans="1:68" s="67" customFormat="1" x14ac:dyDescent="0.25">
      <c r="R457" s="69">
        <v>0</v>
      </c>
      <c r="S457" s="69">
        <v>0</v>
      </c>
      <c r="T457" s="69">
        <v>0</v>
      </c>
    </row>
    <row r="458" spans="1:68" s="67" customFormat="1" x14ac:dyDescent="0.25">
      <c r="A458" s="120">
        <v>66</v>
      </c>
      <c r="B458" s="67">
        <v>-0.89584200000000003</v>
      </c>
      <c r="D458" s="86">
        <v>-1</v>
      </c>
      <c r="E458" s="86">
        <v>0</v>
      </c>
      <c r="F458" s="86">
        <v>0</v>
      </c>
      <c r="G458" s="86"/>
      <c r="H458" s="86"/>
      <c r="I458" s="35" t="s">
        <v>103</v>
      </c>
      <c r="J458" s="35"/>
      <c r="K458" s="35" t="s">
        <v>104</v>
      </c>
      <c r="L458" s="86"/>
      <c r="M458" s="31" t="s">
        <v>102</v>
      </c>
      <c r="N458" s="31" t="s">
        <v>103</v>
      </c>
      <c r="O458" s="31" t="s">
        <v>104</v>
      </c>
      <c r="P458" s="31" t="s">
        <v>105</v>
      </c>
      <c r="R458" s="69">
        <v>0</v>
      </c>
      <c r="S458" s="69">
        <v>0</v>
      </c>
      <c r="T458" s="69">
        <v>0</v>
      </c>
    </row>
    <row r="459" spans="1:68" s="67" customFormat="1" x14ac:dyDescent="0.25">
      <c r="A459" s="120"/>
      <c r="B459" s="67">
        <v>-0.39040399999999997</v>
      </c>
      <c r="D459" s="30">
        <v>1</v>
      </c>
      <c r="E459" s="30">
        <v>0</v>
      </c>
      <c r="F459" s="30">
        <v>0</v>
      </c>
      <c r="G459" s="86"/>
      <c r="H459" s="86"/>
      <c r="I459" s="62">
        <f>B458*D458</f>
        <v>0.89584200000000003</v>
      </c>
      <c r="J459" s="35"/>
      <c r="K459" s="62">
        <v>0</v>
      </c>
      <c r="L459" s="86"/>
      <c r="M459" s="32"/>
      <c r="N459" s="32">
        <f>I463</f>
        <v>8.1153893000000004</v>
      </c>
      <c r="O459" s="32">
        <f>K463</f>
        <v>0</v>
      </c>
      <c r="P459" s="40">
        <f>B462</f>
        <v>5.8320100000000004</v>
      </c>
      <c r="R459" s="69">
        <v>0</v>
      </c>
      <c r="S459" s="69">
        <v>0</v>
      </c>
      <c r="T459" s="69">
        <v>0</v>
      </c>
    </row>
    <row r="460" spans="1:68" s="67" customFormat="1" x14ac:dyDescent="0.25">
      <c r="A460" s="120"/>
      <c r="B460" s="67">
        <v>-3.0640299999999998</v>
      </c>
      <c r="D460" s="30">
        <v>-1</v>
      </c>
      <c r="E460" s="30">
        <v>0</v>
      </c>
      <c r="F460" s="30">
        <v>0</v>
      </c>
      <c r="G460" s="86"/>
      <c r="H460" s="86"/>
      <c r="I460" s="35">
        <f>B459*D459</f>
        <v>-0.39040399999999997</v>
      </c>
      <c r="J460" s="35"/>
      <c r="K460" s="62">
        <v>0</v>
      </c>
      <c r="L460" s="86"/>
      <c r="M460" s="86"/>
      <c r="N460" s="86"/>
      <c r="O460" s="86"/>
      <c r="P460" s="86"/>
      <c r="R460" s="69">
        <v>0</v>
      </c>
      <c r="S460" s="69">
        <v>0</v>
      </c>
      <c r="T460" s="69">
        <v>0</v>
      </c>
    </row>
    <row r="461" spans="1:68" s="67" customFormat="1" x14ac:dyDescent="0.25">
      <c r="A461" s="120"/>
      <c r="B461" s="67">
        <v>8.57721E-3</v>
      </c>
      <c r="D461" s="86">
        <v>530</v>
      </c>
      <c r="E461" s="86">
        <v>0</v>
      </c>
      <c r="F461" s="86">
        <v>0</v>
      </c>
      <c r="G461" s="86"/>
      <c r="H461" s="86"/>
      <c r="I461" s="62">
        <f>B460*D460</f>
        <v>3.0640299999999998</v>
      </c>
      <c r="J461" s="35"/>
      <c r="K461" s="62">
        <v>0</v>
      </c>
      <c r="L461" s="86"/>
      <c r="M461" s="33" t="s">
        <v>106</v>
      </c>
      <c r="N461" s="34">
        <f>EXP(N459)</f>
        <v>3345.5597571090666</v>
      </c>
      <c r="O461" s="34">
        <v>0</v>
      </c>
      <c r="P461" s="34">
        <f>EXP(P459)</f>
        <v>341.04348801911715</v>
      </c>
      <c r="R461" s="69">
        <v>0</v>
      </c>
      <c r="S461" s="69">
        <v>0</v>
      </c>
      <c r="T461" s="69">
        <v>0</v>
      </c>
    </row>
    <row r="462" spans="1:68" s="67" customFormat="1" x14ac:dyDescent="0.25">
      <c r="A462" s="120"/>
      <c r="B462" s="67">
        <v>5.8320100000000004</v>
      </c>
      <c r="D462" s="86">
        <v>0</v>
      </c>
      <c r="E462" s="86">
        <v>0</v>
      </c>
      <c r="F462" s="86">
        <v>1</v>
      </c>
      <c r="G462" s="86"/>
      <c r="H462" s="86"/>
      <c r="I462" s="35">
        <f>B461*D461</f>
        <v>4.5459212999999998</v>
      </c>
      <c r="J462" s="35"/>
      <c r="K462" s="35">
        <v>0</v>
      </c>
      <c r="L462" s="86"/>
      <c r="M462" s="34"/>
      <c r="N462" s="34">
        <f>EXP(N459)+EXP(P459)</f>
        <v>3686.6032451281835</v>
      </c>
      <c r="O462" s="34">
        <f>N462</f>
        <v>3686.6032451281835</v>
      </c>
      <c r="P462" s="34">
        <f>O462</f>
        <v>3686.6032451281835</v>
      </c>
      <c r="R462" s="69">
        <v>0</v>
      </c>
      <c r="S462" s="69">
        <v>0</v>
      </c>
      <c r="T462" s="69">
        <v>0</v>
      </c>
    </row>
    <row r="463" spans="1:68" s="67" customFormat="1" x14ac:dyDescent="0.25">
      <c r="D463" s="86"/>
      <c r="E463" s="86"/>
      <c r="F463" s="86"/>
      <c r="G463" s="86"/>
      <c r="H463" s="86"/>
      <c r="I463" s="64">
        <f>I459+I460+I461+I462</f>
        <v>8.1153893000000004</v>
      </c>
      <c r="J463" s="36"/>
      <c r="K463" s="64">
        <v>0</v>
      </c>
      <c r="L463" s="86"/>
      <c r="M463" s="34" t="s">
        <v>107</v>
      </c>
      <c r="N463" s="65">
        <f>N461/N462</f>
        <v>0.90749113334346376</v>
      </c>
      <c r="O463" s="65">
        <f>O461/O462</f>
        <v>0</v>
      </c>
      <c r="P463" s="65">
        <f>P461/P462</f>
        <v>9.2508866656536307E-2</v>
      </c>
      <c r="R463" s="69">
        <v>1</v>
      </c>
      <c r="S463" s="69">
        <v>0</v>
      </c>
      <c r="T463" s="69">
        <v>0</v>
      </c>
      <c r="V463" s="67">
        <v>0</v>
      </c>
      <c r="W463" s="67">
        <v>0</v>
      </c>
      <c r="X463" s="67">
        <v>1</v>
      </c>
      <c r="Y463" s="67">
        <v>0</v>
      </c>
      <c r="Z463" s="67">
        <v>1</v>
      </c>
      <c r="AA463" s="67">
        <v>1</v>
      </c>
      <c r="AB463" s="67">
        <v>5</v>
      </c>
      <c r="AC463" s="67">
        <v>2</v>
      </c>
      <c r="AD463" s="67">
        <v>4</v>
      </c>
      <c r="AE463" s="67">
        <v>6</v>
      </c>
      <c r="AF463" s="67">
        <v>7</v>
      </c>
      <c r="AG463" s="67">
        <v>3</v>
      </c>
      <c r="AH463" s="67">
        <v>8</v>
      </c>
      <c r="AI463" s="67">
        <v>1</v>
      </c>
      <c r="AJ463" s="67">
        <v>6</v>
      </c>
      <c r="AK463" s="67">
        <v>2</v>
      </c>
      <c r="AL463" s="67">
        <v>5</v>
      </c>
      <c r="AM463" s="67">
        <v>3</v>
      </c>
      <c r="AN463" s="67">
        <v>4</v>
      </c>
      <c r="AO463" s="67">
        <v>1</v>
      </c>
      <c r="AP463" s="67">
        <v>0</v>
      </c>
      <c r="AQ463" s="67">
        <v>0</v>
      </c>
      <c r="AR463" s="67">
        <v>1</v>
      </c>
      <c r="AS463" s="67">
        <v>0</v>
      </c>
      <c r="AT463" s="67">
        <v>1</v>
      </c>
      <c r="AU463" s="67">
        <v>1</v>
      </c>
      <c r="AV463" s="67">
        <v>0</v>
      </c>
      <c r="AW463" s="67">
        <v>1</v>
      </c>
      <c r="AX463" s="67">
        <v>0</v>
      </c>
      <c r="AY463" s="67">
        <v>0</v>
      </c>
      <c r="AZ463" s="67">
        <v>0</v>
      </c>
      <c r="BA463" s="67">
        <v>0</v>
      </c>
      <c r="BB463" s="67">
        <v>1</v>
      </c>
      <c r="BC463" s="67">
        <v>0</v>
      </c>
      <c r="BD463" s="67">
        <v>0</v>
      </c>
      <c r="BE463" s="67">
        <v>1</v>
      </c>
      <c r="BF463" s="67">
        <v>0</v>
      </c>
      <c r="BG463" s="67">
        <v>1</v>
      </c>
      <c r="BH463" s="67">
        <v>0</v>
      </c>
      <c r="BI463" s="67">
        <v>0</v>
      </c>
      <c r="BJ463" s="67">
        <v>0</v>
      </c>
      <c r="BK463" s="67">
        <v>0</v>
      </c>
      <c r="BL463" s="67">
        <v>0</v>
      </c>
      <c r="BM463" s="67">
        <v>1</v>
      </c>
      <c r="BN463" s="67">
        <v>0</v>
      </c>
      <c r="BO463" s="67">
        <v>0</v>
      </c>
      <c r="BP463" s="67">
        <v>0</v>
      </c>
    </row>
    <row r="464" spans="1:68" s="67" customFormat="1" x14ac:dyDescent="0.25">
      <c r="R464" s="69">
        <v>0</v>
      </c>
      <c r="S464" s="69">
        <v>0</v>
      </c>
      <c r="T464" s="69">
        <v>0</v>
      </c>
    </row>
    <row r="465" spans="1:68" s="67" customFormat="1" x14ac:dyDescent="0.25">
      <c r="A465" s="120">
        <v>67</v>
      </c>
      <c r="B465" s="67">
        <v>-0.921705</v>
      </c>
      <c r="D465" s="86">
        <v>-1</v>
      </c>
      <c r="E465" s="86">
        <v>0</v>
      </c>
      <c r="F465" s="86">
        <v>0</v>
      </c>
      <c r="G465" s="86"/>
      <c r="H465" s="86"/>
      <c r="I465" s="35" t="s">
        <v>103</v>
      </c>
      <c r="J465" s="35"/>
      <c r="K465" s="35" t="s">
        <v>104</v>
      </c>
      <c r="L465" s="86"/>
      <c r="M465" s="31" t="s">
        <v>102</v>
      </c>
      <c r="N465" s="31" t="s">
        <v>103</v>
      </c>
      <c r="O465" s="31" t="s">
        <v>104</v>
      </c>
      <c r="P465" s="31" t="s">
        <v>105</v>
      </c>
      <c r="R465" s="69">
        <v>0</v>
      </c>
      <c r="S465" s="69">
        <v>0</v>
      </c>
      <c r="T465" s="69">
        <v>0</v>
      </c>
    </row>
    <row r="466" spans="1:68" s="67" customFormat="1" x14ac:dyDescent="0.25">
      <c r="A466" s="120"/>
      <c r="B466" s="67">
        <v>-0.14216400000000001</v>
      </c>
      <c r="D466" s="30">
        <v>1</v>
      </c>
      <c r="E466" s="30">
        <v>0</v>
      </c>
      <c r="F466" s="30">
        <v>0</v>
      </c>
      <c r="G466" s="86"/>
      <c r="H466" s="86"/>
      <c r="I466" s="62">
        <f>B465*D465</f>
        <v>0.921705</v>
      </c>
      <c r="J466" s="35"/>
      <c r="K466" s="62">
        <v>0</v>
      </c>
      <c r="L466" s="86"/>
      <c r="M466" s="32"/>
      <c r="N466" s="32">
        <f>I470</f>
        <v>4.5050482000000001</v>
      </c>
      <c r="O466" s="32">
        <f>K470</f>
        <v>0</v>
      </c>
      <c r="P466" s="40">
        <f>B469</f>
        <v>2.6911200000000002</v>
      </c>
      <c r="R466" s="69">
        <v>0</v>
      </c>
      <c r="S466" s="69">
        <v>0</v>
      </c>
      <c r="T466" s="69">
        <v>0</v>
      </c>
    </row>
    <row r="467" spans="1:68" s="67" customFormat="1" x14ac:dyDescent="0.25">
      <c r="A467" s="120"/>
      <c r="B467" s="67">
        <v>0.40809000000000001</v>
      </c>
      <c r="D467" s="30">
        <v>-1</v>
      </c>
      <c r="E467" s="30">
        <v>0</v>
      </c>
      <c r="F467" s="30">
        <v>0</v>
      </c>
      <c r="G467" s="86"/>
      <c r="H467" s="86"/>
      <c r="I467" s="35">
        <f>B466*D466</f>
        <v>-0.14216400000000001</v>
      </c>
      <c r="J467" s="35"/>
      <c r="K467" s="62">
        <v>0</v>
      </c>
      <c r="L467" s="86"/>
      <c r="M467" s="86"/>
      <c r="N467" s="86"/>
      <c r="O467" s="86"/>
      <c r="P467" s="86"/>
      <c r="R467" s="69">
        <v>0</v>
      </c>
      <c r="S467" s="69">
        <v>0</v>
      </c>
      <c r="T467" s="69">
        <v>0</v>
      </c>
    </row>
    <row r="468" spans="1:68" s="67" customFormat="1" x14ac:dyDescent="0.25">
      <c r="A468" s="120"/>
      <c r="B468" s="67">
        <v>7.7992399999999998E-3</v>
      </c>
      <c r="D468" s="86">
        <v>530</v>
      </c>
      <c r="E468" s="86">
        <v>0</v>
      </c>
      <c r="F468" s="86">
        <v>0</v>
      </c>
      <c r="G468" s="86"/>
      <c r="H468" s="86"/>
      <c r="I468" s="62">
        <f>B467*D467</f>
        <v>-0.40809000000000001</v>
      </c>
      <c r="J468" s="35"/>
      <c r="K468" s="62">
        <v>0</v>
      </c>
      <c r="L468" s="86"/>
      <c r="M468" s="33" t="s">
        <v>106</v>
      </c>
      <c r="N468" s="34">
        <f>EXP(N466)</f>
        <v>90.47270472814381</v>
      </c>
      <c r="O468" s="34">
        <v>0</v>
      </c>
      <c r="P468" s="34">
        <f>EXP(P466)</f>
        <v>14.748184640631063</v>
      </c>
      <c r="R468" s="69">
        <v>0</v>
      </c>
      <c r="S468" s="69">
        <v>0</v>
      </c>
      <c r="T468" s="69">
        <v>0</v>
      </c>
    </row>
    <row r="469" spans="1:68" s="67" customFormat="1" x14ac:dyDescent="0.25">
      <c r="A469" s="120"/>
      <c r="B469" s="67">
        <v>2.6911200000000002</v>
      </c>
      <c r="D469" s="86">
        <v>0</v>
      </c>
      <c r="E469" s="86">
        <v>0</v>
      </c>
      <c r="F469" s="86">
        <v>1</v>
      </c>
      <c r="G469" s="86"/>
      <c r="H469" s="86"/>
      <c r="I469" s="35">
        <f>B468*D468</f>
        <v>4.1335971999999996</v>
      </c>
      <c r="J469" s="35"/>
      <c r="K469" s="35">
        <v>0</v>
      </c>
      <c r="L469" s="86"/>
      <c r="M469" s="34"/>
      <c r="N469" s="34">
        <f>EXP(N466)+EXP(P466)</f>
        <v>105.22088936877488</v>
      </c>
      <c r="O469" s="34">
        <f>N469</f>
        <v>105.22088936877488</v>
      </c>
      <c r="P469" s="34">
        <f>O469</f>
        <v>105.22088936877488</v>
      </c>
      <c r="R469" s="69">
        <v>0</v>
      </c>
      <c r="S469" s="69">
        <v>0</v>
      </c>
      <c r="T469" s="69">
        <v>0</v>
      </c>
    </row>
    <row r="470" spans="1:68" s="67" customFormat="1" x14ac:dyDescent="0.25">
      <c r="D470" s="86"/>
      <c r="E470" s="86"/>
      <c r="F470" s="86"/>
      <c r="G470" s="86"/>
      <c r="H470" s="86"/>
      <c r="I470" s="64">
        <f>I466+I467+I468+I469</f>
        <v>4.5050482000000001</v>
      </c>
      <c r="J470" s="36"/>
      <c r="K470" s="64">
        <v>0</v>
      </c>
      <c r="L470" s="86"/>
      <c r="M470" s="34" t="s">
        <v>107</v>
      </c>
      <c r="N470" s="65">
        <f>N468/N469</f>
        <v>0.85983596290521658</v>
      </c>
      <c r="O470" s="65">
        <f>O468/O469</f>
        <v>0</v>
      </c>
      <c r="P470" s="65">
        <f>P468/P469</f>
        <v>0.14016403709478342</v>
      </c>
      <c r="R470" s="69">
        <v>1</v>
      </c>
      <c r="S470" s="69">
        <v>1</v>
      </c>
      <c r="T470" s="69">
        <v>0</v>
      </c>
      <c r="V470" s="67">
        <v>0</v>
      </c>
      <c r="W470" s="67">
        <v>0</v>
      </c>
      <c r="X470" s="67">
        <v>0</v>
      </c>
      <c r="Y470" s="67">
        <v>0</v>
      </c>
      <c r="Z470" s="67">
        <v>1</v>
      </c>
      <c r="AA470" s="67">
        <v>7</v>
      </c>
      <c r="AB470" s="67">
        <v>1</v>
      </c>
      <c r="AC470" s="67">
        <v>2</v>
      </c>
      <c r="AD470" s="67">
        <v>4</v>
      </c>
      <c r="AE470" s="67">
        <v>5</v>
      </c>
      <c r="AF470" s="67">
        <v>8</v>
      </c>
      <c r="AG470" s="67">
        <v>6</v>
      </c>
      <c r="AH470" s="67">
        <v>3</v>
      </c>
      <c r="AI470" s="67">
        <v>1</v>
      </c>
      <c r="AJ470" s="67">
        <v>5</v>
      </c>
      <c r="AK470" s="67">
        <v>2</v>
      </c>
      <c r="AL470" s="67">
        <v>6</v>
      </c>
      <c r="AM470" s="67">
        <v>3</v>
      </c>
      <c r="AN470" s="67">
        <v>4</v>
      </c>
      <c r="AO470" s="67">
        <v>1</v>
      </c>
      <c r="AP470" s="67">
        <v>0</v>
      </c>
      <c r="AQ470" s="67">
        <v>0</v>
      </c>
      <c r="AR470" s="67">
        <v>1</v>
      </c>
      <c r="AS470" s="67">
        <v>0</v>
      </c>
      <c r="AT470" s="67">
        <v>1</v>
      </c>
      <c r="AU470" s="67">
        <v>1</v>
      </c>
      <c r="AV470" s="67">
        <v>1</v>
      </c>
      <c r="AW470" s="67">
        <v>0</v>
      </c>
      <c r="AX470" s="67">
        <v>0</v>
      </c>
      <c r="AY470" s="67">
        <v>0</v>
      </c>
      <c r="AZ470" s="67">
        <v>1</v>
      </c>
      <c r="BA470" s="67">
        <v>0</v>
      </c>
      <c r="BB470" s="67">
        <v>0</v>
      </c>
      <c r="BC470" s="67">
        <v>0</v>
      </c>
      <c r="BD470" s="67">
        <v>1</v>
      </c>
      <c r="BE470" s="67">
        <v>0</v>
      </c>
      <c r="BF470" s="67">
        <v>0</v>
      </c>
      <c r="BG470" s="67">
        <v>1</v>
      </c>
      <c r="BH470" s="67">
        <v>0</v>
      </c>
      <c r="BI470" s="67">
        <v>0</v>
      </c>
      <c r="BJ470" s="67">
        <v>0</v>
      </c>
      <c r="BK470" s="67">
        <v>1</v>
      </c>
      <c r="BL470" s="67">
        <v>0</v>
      </c>
      <c r="BM470" s="67">
        <v>1</v>
      </c>
      <c r="BN470" s="67">
        <v>0</v>
      </c>
      <c r="BO470" s="67">
        <v>0</v>
      </c>
      <c r="BP470" s="67">
        <v>1</v>
      </c>
    </row>
    <row r="471" spans="1:68" s="67" customFormat="1" x14ac:dyDescent="0.25">
      <c r="R471" s="69">
        <v>0</v>
      </c>
      <c r="S471" s="69">
        <v>0</v>
      </c>
      <c r="T471" s="69">
        <v>0</v>
      </c>
    </row>
    <row r="472" spans="1:68" s="67" customFormat="1" x14ac:dyDescent="0.25">
      <c r="A472" s="120">
        <v>68</v>
      </c>
      <c r="B472" s="67">
        <v>-0.91655200000000003</v>
      </c>
      <c r="D472" s="86">
        <v>-1</v>
      </c>
      <c r="E472" s="86">
        <v>0</v>
      </c>
      <c r="F472" s="86">
        <v>0</v>
      </c>
      <c r="G472" s="86"/>
      <c r="H472" s="86"/>
      <c r="I472" s="35" t="s">
        <v>103</v>
      </c>
      <c r="J472" s="35"/>
      <c r="K472" s="35" t="s">
        <v>104</v>
      </c>
      <c r="L472" s="86"/>
      <c r="M472" s="31" t="s">
        <v>102</v>
      </c>
      <c r="N472" s="31" t="s">
        <v>103</v>
      </c>
      <c r="O472" s="31" t="s">
        <v>104</v>
      </c>
      <c r="P472" s="31" t="s">
        <v>105</v>
      </c>
      <c r="R472" s="69">
        <v>0</v>
      </c>
      <c r="S472" s="69">
        <v>0</v>
      </c>
      <c r="T472" s="69">
        <v>0</v>
      </c>
    </row>
    <row r="473" spans="1:68" s="67" customFormat="1" x14ac:dyDescent="0.25">
      <c r="A473" s="120"/>
      <c r="B473" s="67">
        <v>0.112327</v>
      </c>
      <c r="D473" s="30">
        <v>1</v>
      </c>
      <c r="E473" s="30">
        <v>0</v>
      </c>
      <c r="F473" s="30">
        <v>0</v>
      </c>
      <c r="G473" s="86"/>
      <c r="H473" s="86"/>
      <c r="I473" s="62">
        <f>B472*D472</f>
        <v>0.91655200000000003</v>
      </c>
      <c r="J473" s="35"/>
      <c r="K473" s="62">
        <v>0</v>
      </c>
      <c r="L473" s="86"/>
      <c r="M473" s="32"/>
      <c r="N473" s="32">
        <f>I477</f>
        <v>6.1119908000000001</v>
      </c>
      <c r="O473" s="32">
        <f>K477</f>
        <v>0</v>
      </c>
      <c r="P473" s="40">
        <f>B476</f>
        <v>2.6648499999999999</v>
      </c>
      <c r="R473" s="69">
        <v>0</v>
      </c>
      <c r="S473" s="69">
        <v>0</v>
      </c>
      <c r="T473" s="69">
        <v>0</v>
      </c>
    </row>
    <row r="474" spans="1:68" s="67" customFormat="1" x14ac:dyDescent="0.25">
      <c r="A474" s="120"/>
      <c r="B474" s="67">
        <v>-0.995031</v>
      </c>
      <c r="D474" s="30">
        <v>-1</v>
      </c>
      <c r="E474" s="30">
        <v>0</v>
      </c>
      <c r="F474" s="30">
        <v>0</v>
      </c>
      <c r="G474" s="86"/>
      <c r="H474" s="86"/>
      <c r="I474" s="35">
        <f>B473*D473</f>
        <v>0.112327</v>
      </c>
      <c r="J474" s="35"/>
      <c r="K474" s="62">
        <v>0</v>
      </c>
      <c r="L474" s="86"/>
      <c r="M474" s="86"/>
      <c r="N474" s="86"/>
      <c r="O474" s="86"/>
      <c r="P474" s="86"/>
      <c r="R474" s="69">
        <v>0</v>
      </c>
      <c r="S474" s="69">
        <v>0</v>
      </c>
      <c r="T474" s="69">
        <v>0</v>
      </c>
    </row>
    <row r="475" spans="1:68" s="67" customFormat="1" x14ac:dyDescent="0.25">
      <c r="A475" s="120"/>
      <c r="B475" s="67">
        <v>7.7133599999999998E-3</v>
      </c>
      <c r="D475" s="86">
        <v>530</v>
      </c>
      <c r="E475" s="86">
        <v>0</v>
      </c>
      <c r="F475" s="86">
        <v>0</v>
      </c>
      <c r="G475" s="86"/>
      <c r="H475" s="86"/>
      <c r="I475" s="62">
        <f>B474*D474</f>
        <v>0.995031</v>
      </c>
      <c r="J475" s="35"/>
      <c r="K475" s="62">
        <v>0</v>
      </c>
      <c r="L475" s="86"/>
      <c r="M475" s="33" t="s">
        <v>106</v>
      </c>
      <c r="N475" s="34">
        <f>EXP(N473)</f>
        <v>451.23614248453117</v>
      </c>
      <c r="O475" s="34">
        <v>0</v>
      </c>
      <c r="P475" s="34">
        <f>EXP(P473)</f>
        <v>14.365794515196201</v>
      </c>
      <c r="R475" s="69">
        <v>0</v>
      </c>
      <c r="S475" s="69">
        <v>0</v>
      </c>
      <c r="T475" s="69">
        <v>0</v>
      </c>
    </row>
    <row r="476" spans="1:68" s="67" customFormat="1" x14ac:dyDescent="0.25">
      <c r="A476" s="120"/>
      <c r="B476" s="67">
        <v>2.6648499999999999</v>
      </c>
      <c r="D476" s="86">
        <v>0</v>
      </c>
      <c r="E476" s="86">
        <v>0</v>
      </c>
      <c r="F476" s="86">
        <v>1</v>
      </c>
      <c r="G476" s="86"/>
      <c r="H476" s="86"/>
      <c r="I476" s="35">
        <f>B475*D475</f>
        <v>4.0880808000000002</v>
      </c>
      <c r="J476" s="35"/>
      <c r="K476" s="35">
        <v>0</v>
      </c>
      <c r="L476" s="86"/>
      <c r="M476" s="34"/>
      <c r="N476" s="34">
        <f>EXP(N473)+EXP(P473)</f>
        <v>465.6019369997274</v>
      </c>
      <c r="O476" s="34">
        <f>N476</f>
        <v>465.6019369997274</v>
      </c>
      <c r="P476" s="34">
        <f>O476</f>
        <v>465.6019369997274</v>
      </c>
      <c r="R476" s="69">
        <v>0</v>
      </c>
      <c r="S476" s="69">
        <v>0</v>
      </c>
      <c r="T476" s="69">
        <v>0</v>
      </c>
    </row>
    <row r="477" spans="1:68" s="67" customFormat="1" x14ac:dyDescent="0.25">
      <c r="D477" s="86"/>
      <c r="E477" s="86"/>
      <c r="F477" s="86"/>
      <c r="G477" s="86"/>
      <c r="H477" s="86"/>
      <c r="I477" s="64">
        <f>I473+I474+I475+I476</f>
        <v>6.1119908000000001</v>
      </c>
      <c r="J477" s="36"/>
      <c r="K477" s="64">
        <v>0</v>
      </c>
      <c r="L477" s="86"/>
      <c r="M477" s="34" t="s">
        <v>107</v>
      </c>
      <c r="N477" s="65">
        <f>N475/N476</f>
        <v>0.96914575869729547</v>
      </c>
      <c r="O477" s="65">
        <f>O475/O476</f>
        <v>0</v>
      </c>
      <c r="P477" s="65">
        <f>P475/P476</f>
        <v>3.0854241302704487E-2</v>
      </c>
      <c r="R477" s="69">
        <v>1</v>
      </c>
      <c r="S477" s="69">
        <v>1</v>
      </c>
      <c r="T477" s="69">
        <v>0</v>
      </c>
      <c r="V477" s="67">
        <v>0</v>
      </c>
      <c r="W477" s="67">
        <v>0</v>
      </c>
      <c r="X477" s="67">
        <v>1</v>
      </c>
      <c r="Y477" s="67">
        <v>0</v>
      </c>
      <c r="Z477" s="67">
        <v>1</v>
      </c>
      <c r="AA477" s="67">
        <v>1</v>
      </c>
      <c r="AB477" s="67">
        <v>3</v>
      </c>
      <c r="AC477" s="67">
        <v>2</v>
      </c>
      <c r="AD477" s="67">
        <v>5</v>
      </c>
      <c r="AE477" s="67">
        <v>4</v>
      </c>
      <c r="AF477" s="67">
        <v>8</v>
      </c>
      <c r="AG477" s="67">
        <v>7</v>
      </c>
      <c r="AH477" s="67">
        <v>6</v>
      </c>
      <c r="AI477" s="67">
        <v>4</v>
      </c>
      <c r="AJ477" s="67">
        <v>5</v>
      </c>
      <c r="AK477" s="67">
        <v>2</v>
      </c>
      <c r="AL477" s="67">
        <v>3</v>
      </c>
      <c r="AM477" s="67">
        <v>6</v>
      </c>
      <c r="AN477" s="67">
        <v>1</v>
      </c>
      <c r="AO477" s="67">
        <v>1</v>
      </c>
      <c r="AP477" s="67">
        <v>0</v>
      </c>
      <c r="AQ477" s="67">
        <v>0</v>
      </c>
      <c r="AR477" s="67">
        <v>0</v>
      </c>
      <c r="AS477" s="67">
        <v>0</v>
      </c>
      <c r="AT477" s="67">
        <v>1</v>
      </c>
      <c r="AU477" s="67">
        <v>0</v>
      </c>
      <c r="AV477" s="67">
        <v>0</v>
      </c>
      <c r="AW477" s="67">
        <v>1</v>
      </c>
      <c r="AX477" s="67">
        <v>0</v>
      </c>
      <c r="AY477" s="67">
        <v>0</v>
      </c>
      <c r="AZ477" s="67">
        <v>0</v>
      </c>
      <c r="BA477" s="67">
        <v>0</v>
      </c>
      <c r="BB477" s="67">
        <v>1</v>
      </c>
      <c r="BC477" s="67">
        <v>0</v>
      </c>
      <c r="BD477" s="67">
        <v>1</v>
      </c>
      <c r="BE477" s="67">
        <v>0</v>
      </c>
      <c r="BF477" s="67">
        <v>1</v>
      </c>
      <c r="BG477" s="67">
        <v>0</v>
      </c>
      <c r="BH477" s="67">
        <v>0</v>
      </c>
      <c r="BI477" s="67">
        <v>-999</v>
      </c>
      <c r="BJ477" s="67">
        <v>-999</v>
      </c>
      <c r="BK477" s="67">
        <v>-999</v>
      </c>
      <c r="BL477" s="67">
        <v>-999</v>
      </c>
      <c r="BM477" s="67">
        <v>-999</v>
      </c>
      <c r="BN477" s="67">
        <v>-999</v>
      </c>
      <c r="BO477" s="67">
        <v>-999</v>
      </c>
      <c r="BP477" s="67">
        <v>-999</v>
      </c>
    </row>
    <row r="478" spans="1:68" s="67" customFormat="1" x14ac:dyDescent="0.25">
      <c r="R478" s="69">
        <v>0</v>
      </c>
      <c r="S478" s="69">
        <v>0</v>
      </c>
      <c r="T478" s="69">
        <v>0</v>
      </c>
    </row>
    <row r="479" spans="1:68" s="67" customFormat="1" x14ac:dyDescent="0.25">
      <c r="A479" s="120">
        <v>69</v>
      </c>
      <c r="B479" s="67">
        <v>-0.91495099999999996</v>
      </c>
      <c r="D479" s="86">
        <v>-1</v>
      </c>
      <c r="E479" s="86">
        <v>0</v>
      </c>
      <c r="F479" s="86">
        <v>0</v>
      </c>
      <c r="G479" s="86"/>
      <c r="H479" s="86"/>
      <c r="I479" s="35" t="s">
        <v>103</v>
      </c>
      <c r="J479" s="35"/>
      <c r="K479" s="35" t="s">
        <v>104</v>
      </c>
      <c r="L479" s="86"/>
      <c r="M479" s="31" t="s">
        <v>102</v>
      </c>
      <c r="N479" s="31" t="s">
        <v>103</v>
      </c>
      <c r="O479" s="31" t="s">
        <v>104</v>
      </c>
      <c r="P479" s="31" t="s">
        <v>105</v>
      </c>
      <c r="R479" s="69">
        <v>0</v>
      </c>
      <c r="S479" s="69">
        <v>0</v>
      </c>
      <c r="T479" s="69">
        <v>0</v>
      </c>
    </row>
    <row r="480" spans="1:68" s="67" customFormat="1" x14ac:dyDescent="0.25">
      <c r="A480" s="120"/>
      <c r="B480" s="67">
        <v>-0.78172799999999998</v>
      </c>
      <c r="D480" s="30">
        <v>1</v>
      </c>
      <c r="E480" s="30">
        <v>0</v>
      </c>
      <c r="F480" s="30">
        <v>0</v>
      </c>
      <c r="G480" s="86"/>
      <c r="H480" s="86"/>
      <c r="I480" s="62">
        <f>B479*D479</f>
        <v>0.91495099999999996</v>
      </c>
      <c r="J480" s="35"/>
      <c r="K480" s="62">
        <v>0</v>
      </c>
      <c r="L480" s="86"/>
      <c r="M480" s="32"/>
      <c r="N480" s="32">
        <f>I484</f>
        <v>1.9307572999999998</v>
      </c>
      <c r="O480" s="32">
        <f>K484</f>
        <v>0</v>
      </c>
      <c r="P480" s="40">
        <f>B483</f>
        <v>2.9196900000000001</v>
      </c>
      <c r="R480" s="69">
        <v>0</v>
      </c>
      <c r="S480" s="69">
        <v>0</v>
      </c>
      <c r="T480" s="69">
        <v>0</v>
      </c>
    </row>
    <row r="481" spans="1:68" s="67" customFormat="1" x14ac:dyDescent="0.25">
      <c r="A481" s="120"/>
      <c r="B481" s="67">
        <v>1.1292899999999999</v>
      </c>
      <c r="D481" s="30">
        <v>-1</v>
      </c>
      <c r="E481" s="30">
        <v>0</v>
      </c>
      <c r="F481" s="30">
        <v>0</v>
      </c>
      <c r="G481" s="86"/>
      <c r="H481" s="86"/>
      <c r="I481" s="35">
        <f>B480*D480</f>
        <v>-0.78172799999999998</v>
      </c>
      <c r="J481" s="35"/>
      <c r="K481" s="62">
        <v>0</v>
      </c>
      <c r="L481" s="86"/>
      <c r="M481" s="86"/>
      <c r="N481" s="86"/>
      <c r="O481" s="86"/>
      <c r="P481" s="86"/>
      <c r="R481" s="69">
        <v>0</v>
      </c>
      <c r="S481" s="69">
        <v>0</v>
      </c>
      <c r="T481" s="69">
        <v>0</v>
      </c>
    </row>
    <row r="482" spans="1:68" s="67" customFormat="1" x14ac:dyDescent="0.25">
      <c r="A482" s="120"/>
      <c r="B482" s="67">
        <v>5.5223099999999999E-3</v>
      </c>
      <c r="D482" s="86">
        <v>530</v>
      </c>
      <c r="E482" s="86">
        <v>0</v>
      </c>
      <c r="F482" s="86">
        <v>0</v>
      </c>
      <c r="G482" s="86"/>
      <c r="H482" s="86"/>
      <c r="I482" s="62">
        <f>B481*D481</f>
        <v>-1.1292899999999999</v>
      </c>
      <c r="J482" s="35"/>
      <c r="K482" s="62">
        <v>0</v>
      </c>
      <c r="L482" s="86"/>
      <c r="M482" s="33" t="s">
        <v>106</v>
      </c>
      <c r="N482" s="34">
        <f>EXP(N480)</f>
        <v>6.8947296437644328</v>
      </c>
      <c r="O482" s="34">
        <v>0</v>
      </c>
      <c r="P482" s="34">
        <f>EXP(P480)</f>
        <v>18.53554055145116</v>
      </c>
      <c r="R482" s="69">
        <v>0</v>
      </c>
      <c r="S482" s="69">
        <v>0</v>
      </c>
      <c r="T482" s="69">
        <v>0</v>
      </c>
    </row>
    <row r="483" spans="1:68" s="67" customFormat="1" x14ac:dyDescent="0.25">
      <c r="A483" s="120"/>
      <c r="B483" s="67">
        <v>2.9196900000000001</v>
      </c>
      <c r="D483" s="86">
        <v>0</v>
      </c>
      <c r="E483" s="86">
        <v>0</v>
      </c>
      <c r="F483" s="86">
        <v>1</v>
      </c>
      <c r="G483" s="86"/>
      <c r="H483" s="86"/>
      <c r="I483" s="35">
        <f>B482*D482</f>
        <v>2.9268242999999998</v>
      </c>
      <c r="J483" s="35"/>
      <c r="K483" s="35">
        <v>0</v>
      </c>
      <c r="L483" s="86"/>
      <c r="M483" s="34"/>
      <c r="N483" s="34">
        <f>EXP(N480)+EXP(P480)</f>
        <v>25.430270195215591</v>
      </c>
      <c r="O483" s="34">
        <f>N483</f>
        <v>25.430270195215591</v>
      </c>
      <c r="P483" s="34">
        <f>O483</f>
        <v>25.430270195215591</v>
      </c>
      <c r="R483" s="69">
        <v>0</v>
      </c>
      <c r="S483" s="69">
        <v>0</v>
      </c>
      <c r="T483" s="69">
        <v>0</v>
      </c>
    </row>
    <row r="484" spans="1:68" s="67" customFormat="1" x14ac:dyDescent="0.25">
      <c r="D484" s="86"/>
      <c r="E484" s="86"/>
      <c r="F484" s="86"/>
      <c r="G484" s="86"/>
      <c r="H484" s="86"/>
      <c r="I484" s="64">
        <f>I480+I481+I482+I483</f>
        <v>1.9307572999999998</v>
      </c>
      <c r="J484" s="36"/>
      <c r="K484" s="64">
        <v>0</v>
      </c>
      <c r="L484" s="86"/>
      <c r="M484" s="34" t="s">
        <v>107</v>
      </c>
      <c r="N484" s="65">
        <f>N482/N483</f>
        <v>0.27112294092186229</v>
      </c>
      <c r="O484" s="65">
        <f>O482/O483</f>
        <v>0</v>
      </c>
      <c r="P484" s="65">
        <f>P482/P483</f>
        <v>0.72887705907813771</v>
      </c>
      <c r="R484" s="69">
        <v>0</v>
      </c>
      <c r="S484" s="69">
        <v>1</v>
      </c>
      <c r="T484" s="69">
        <v>1</v>
      </c>
      <c r="V484" s="67">
        <v>0</v>
      </c>
      <c r="W484" s="67">
        <v>0</v>
      </c>
      <c r="X484" s="67">
        <v>1</v>
      </c>
      <c r="Y484" s="67">
        <v>0</v>
      </c>
      <c r="Z484" s="67">
        <v>1</v>
      </c>
      <c r="AA484" s="67">
        <v>1</v>
      </c>
      <c r="AB484" s="67">
        <v>2</v>
      </c>
      <c r="AC484" s="67">
        <v>3</v>
      </c>
      <c r="AD484" s="67">
        <v>4</v>
      </c>
      <c r="AE484" s="67">
        <v>5</v>
      </c>
      <c r="AF484" s="67">
        <v>6</v>
      </c>
      <c r="AG484" s="67">
        <v>7</v>
      </c>
      <c r="AH484" s="67">
        <v>8</v>
      </c>
      <c r="AI484" s="67">
        <v>4</v>
      </c>
      <c r="AJ484" s="67">
        <v>5</v>
      </c>
      <c r="AK484" s="67">
        <v>6</v>
      </c>
      <c r="AL484" s="67">
        <v>1</v>
      </c>
      <c r="AM484" s="67">
        <v>2</v>
      </c>
      <c r="AN484" s="67">
        <v>3</v>
      </c>
      <c r="AO484" s="67">
        <v>1</v>
      </c>
      <c r="AP484" s="67">
        <v>0</v>
      </c>
      <c r="AQ484" s="67">
        <v>0</v>
      </c>
      <c r="AR484" s="67">
        <v>1</v>
      </c>
      <c r="AS484" s="67">
        <v>0</v>
      </c>
      <c r="AT484" s="67">
        <v>1</v>
      </c>
      <c r="AU484" s="67">
        <v>0</v>
      </c>
      <c r="AV484" s="67">
        <v>1</v>
      </c>
      <c r="AW484" s="67">
        <v>0</v>
      </c>
      <c r="AX484" s="67">
        <v>0</v>
      </c>
      <c r="AY484" s="67">
        <v>0</v>
      </c>
      <c r="AZ484" s="67">
        <v>0</v>
      </c>
      <c r="BA484" s="67">
        <v>0</v>
      </c>
      <c r="BB484" s="67">
        <v>1</v>
      </c>
      <c r="BC484" s="67">
        <v>0</v>
      </c>
      <c r="BD484" s="67">
        <v>1</v>
      </c>
      <c r="BE484" s="67">
        <v>0</v>
      </c>
      <c r="BF484" s="67">
        <v>0</v>
      </c>
      <c r="BG484" s="67">
        <v>1</v>
      </c>
      <c r="BH484" s="67">
        <v>0</v>
      </c>
      <c r="BI484" s="67">
        <v>-999</v>
      </c>
      <c r="BJ484" s="67">
        <v>-999</v>
      </c>
      <c r="BK484" s="67">
        <v>-999</v>
      </c>
      <c r="BL484" s="67">
        <v>-999</v>
      </c>
      <c r="BM484" s="67">
        <v>-999</v>
      </c>
      <c r="BN484" s="67">
        <v>-999</v>
      </c>
      <c r="BO484" s="67">
        <v>-999</v>
      </c>
      <c r="BP484" s="67">
        <v>-999</v>
      </c>
    </row>
    <row r="485" spans="1:68" s="67" customFormat="1" x14ac:dyDescent="0.25">
      <c r="R485" s="69">
        <v>0</v>
      </c>
      <c r="S485" s="69">
        <v>0</v>
      </c>
      <c r="T485" s="69">
        <v>0</v>
      </c>
    </row>
    <row r="486" spans="1:68" s="67" customFormat="1" x14ac:dyDescent="0.25">
      <c r="A486" s="120">
        <v>70</v>
      </c>
      <c r="B486" s="67">
        <v>-0.92779199999999995</v>
      </c>
      <c r="D486" s="86">
        <v>-1</v>
      </c>
      <c r="E486" s="86">
        <v>0</v>
      </c>
      <c r="F486" s="86">
        <v>0</v>
      </c>
      <c r="G486" s="86"/>
      <c r="H486" s="86"/>
      <c r="I486" s="35" t="s">
        <v>103</v>
      </c>
      <c r="J486" s="35"/>
      <c r="K486" s="35" t="s">
        <v>104</v>
      </c>
      <c r="L486" s="86"/>
      <c r="M486" s="31" t="s">
        <v>102</v>
      </c>
      <c r="N486" s="31" t="s">
        <v>103</v>
      </c>
      <c r="O486" s="31" t="s">
        <v>104</v>
      </c>
      <c r="P486" s="31" t="s">
        <v>105</v>
      </c>
      <c r="R486" s="69">
        <v>0</v>
      </c>
      <c r="S486" s="69">
        <v>0</v>
      </c>
      <c r="T486" s="69">
        <v>0</v>
      </c>
    </row>
    <row r="487" spans="1:68" s="67" customFormat="1" x14ac:dyDescent="0.25">
      <c r="A487" s="120"/>
      <c r="B487" s="67">
        <v>9.2277600000000001E-2</v>
      </c>
      <c r="D487" s="30">
        <v>1</v>
      </c>
      <c r="E487" s="30">
        <v>0</v>
      </c>
      <c r="F487" s="30">
        <v>0</v>
      </c>
      <c r="G487" s="86"/>
      <c r="H487" s="86"/>
      <c r="I487" s="62">
        <f>B486*D486</f>
        <v>0.92779199999999995</v>
      </c>
      <c r="J487" s="35"/>
      <c r="K487" s="62">
        <v>0</v>
      </c>
      <c r="L487" s="86"/>
      <c r="M487" s="32"/>
      <c r="N487" s="32">
        <f>I491</f>
        <v>3.1758546000000001</v>
      </c>
      <c r="O487" s="32">
        <f>K491</f>
        <v>0</v>
      </c>
      <c r="P487" s="40">
        <f>B490</f>
        <v>0.59067700000000001</v>
      </c>
      <c r="R487" s="69">
        <v>0</v>
      </c>
      <c r="S487" s="69">
        <v>0</v>
      </c>
      <c r="T487" s="69">
        <v>0</v>
      </c>
    </row>
    <row r="488" spans="1:68" s="67" customFormat="1" x14ac:dyDescent="0.25">
      <c r="A488" s="120"/>
      <c r="B488" s="67">
        <v>0.97010200000000002</v>
      </c>
      <c r="D488" s="30">
        <v>-1</v>
      </c>
      <c r="E488" s="30">
        <v>0</v>
      </c>
      <c r="F488" s="30">
        <v>0</v>
      </c>
      <c r="G488" s="86"/>
      <c r="H488" s="86"/>
      <c r="I488" s="35">
        <f>B487*D487</f>
        <v>9.2277600000000001E-2</v>
      </c>
      <c r="J488" s="35"/>
      <c r="K488" s="62">
        <v>0</v>
      </c>
      <c r="L488" s="86"/>
      <c r="M488" s="86"/>
      <c r="N488" s="86"/>
      <c r="O488" s="86"/>
      <c r="P488" s="86"/>
      <c r="R488" s="69">
        <v>0</v>
      </c>
      <c r="S488" s="69">
        <v>0</v>
      </c>
      <c r="T488" s="69">
        <v>0</v>
      </c>
    </row>
    <row r="489" spans="1:68" s="67" customFormat="1" x14ac:dyDescent="0.25">
      <c r="A489" s="120"/>
      <c r="B489" s="67">
        <v>5.8979000000000002E-3</v>
      </c>
      <c r="D489" s="86">
        <v>530</v>
      </c>
      <c r="E489" s="86">
        <v>0</v>
      </c>
      <c r="F489" s="86">
        <v>0</v>
      </c>
      <c r="G489" s="86"/>
      <c r="H489" s="86"/>
      <c r="I489" s="62">
        <f>B488*D488</f>
        <v>-0.97010200000000002</v>
      </c>
      <c r="J489" s="35"/>
      <c r="K489" s="62">
        <v>0</v>
      </c>
      <c r="L489" s="86"/>
      <c r="M489" s="33" t="s">
        <v>106</v>
      </c>
      <c r="N489" s="34">
        <f>EXP(N487)</f>
        <v>23.947276468494856</v>
      </c>
      <c r="O489" s="34">
        <v>0</v>
      </c>
      <c r="P489" s="34">
        <f>EXP(P487)</f>
        <v>1.8052101290584932</v>
      </c>
      <c r="R489" s="69">
        <v>0</v>
      </c>
      <c r="S489" s="69">
        <v>0</v>
      </c>
      <c r="T489" s="69">
        <v>0</v>
      </c>
    </row>
    <row r="490" spans="1:68" s="67" customFormat="1" x14ac:dyDescent="0.25">
      <c r="A490" s="120"/>
      <c r="B490" s="67">
        <v>0.59067700000000001</v>
      </c>
      <c r="D490" s="86">
        <v>0</v>
      </c>
      <c r="E490" s="86">
        <v>0</v>
      </c>
      <c r="F490" s="86">
        <v>1</v>
      </c>
      <c r="G490" s="86"/>
      <c r="H490" s="86"/>
      <c r="I490" s="35">
        <f>B489*D489</f>
        <v>3.1258870000000001</v>
      </c>
      <c r="J490" s="35"/>
      <c r="K490" s="35">
        <v>0</v>
      </c>
      <c r="L490" s="86"/>
      <c r="M490" s="34"/>
      <c r="N490" s="34">
        <f>EXP(N487)+EXP(P487)</f>
        <v>25.75248659755335</v>
      </c>
      <c r="O490" s="34">
        <f>N490</f>
        <v>25.75248659755335</v>
      </c>
      <c r="P490" s="34">
        <f>O490</f>
        <v>25.75248659755335</v>
      </c>
      <c r="R490" s="69">
        <v>0</v>
      </c>
      <c r="S490" s="69">
        <v>0</v>
      </c>
      <c r="T490" s="69">
        <v>0</v>
      </c>
    </row>
    <row r="491" spans="1:68" s="67" customFormat="1" x14ac:dyDescent="0.25">
      <c r="D491" s="86"/>
      <c r="E491" s="86"/>
      <c r="F491" s="86"/>
      <c r="G491" s="86"/>
      <c r="H491" s="86"/>
      <c r="I491" s="64">
        <f>I487+I488+I489+I490</f>
        <v>3.1758546000000001</v>
      </c>
      <c r="J491" s="36"/>
      <c r="K491" s="64">
        <v>0</v>
      </c>
      <c r="L491" s="86"/>
      <c r="M491" s="34" t="s">
        <v>107</v>
      </c>
      <c r="N491" s="65">
        <f>N489/N490</f>
        <v>0.929901521462009</v>
      </c>
      <c r="O491" s="65">
        <f>O489/O490</f>
        <v>0</v>
      </c>
      <c r="P491" s="65">
        <f>P489/P490</f>
        <v>7.0098478537990949E-2</v>
      </c>
      <c r="R491" s="69">
        <v>1</v>
      </c>
      <c r="S491" s="69">
        <v>1</v>
      </c>
      <c r="T491" s="69">
        <v>0</v>
      </c>
      <c r="V491" s="67">
        <v>-999</v>
      </c>
      <c r="W491" s="67">
        <v>-999</v>
      </c>
      <c r="X491" s="67">
        <v>-999</v>
      </c>
      <c r="Y491" s="67">
        <v>-999</v>
      </c>
      <c r="Z491" s="67">
        <v>1</v>
      </c>
      <c r="AA491" s="67">
        <v>1</v>
      </c>
      <c r="AB491" s="67">
        <v>2</v>
      </c>
      <c r="AC491" s="67">
        <v>5</v>
      </c>
      <c r="AD491" s="67">
        <v>3</v>
      </c>
      <c r="AE491" s="67">
        <v>4</v>
      </c>
      <c r="AF491" s="67">
        <v>6</v>
      </c>
      <c r="AG491" s="67">
        <v>8</v>
      </c>
      <c r="AH491" s="67">
        <v>7</v>
      </c>
      <c r="AI491" s="67">
        <v>1</v>
      </c>
      <c r="AJ491" s="67">
        <v>3</v>
      </c>
      <c r="AK491" s="67">
        <v>2</v>
      </c>
      <c r="AL491" s="67">
        <v>4</v>
      </c>
      <c r="AM491" s="67">
        <v>6</v>
      </c>
      <c r="AN491" s="67">
        <v>5</v>
      </c>
      <c r="AO491" s="67">
        <v>0</v>
      </c>
      <c r="AP491" s="67">
        <v>0</v>
      </c>
      <c r="AQ491" s="67">
        <v>1</v>
      </c>
      <c r="AR491" s="67">
        <v>1</v>
      </c>
      <c r="AS491" s="67">
        <v>0</v>
      </c>
      <c r="AT491" s="67">
        <v>1</v>
      </c>
      <c r="AU491" s="67">
        <v>1</v>
      </c>
      <c r="AV491" s="67">
        <v>1</v>
      </c>
      <c r="AW491" s="67">
        <v>0</v>
      </c>
      <c r="AX491" s="67">
        <v>0</v>
      </c>
      <c r="AY491" s="67">
        <v>0</v>
      </c>
      <c r="AZ491" s="67">
        <v>1</v>
      </c>
      <c r="BA491" s="67">
        <v>0</v>
      </c>
      <c r="BB491" s="67">
        <v>0</v>
      </c>
      <c r="BC491" s="67">
        <v>0</v>
      </c>
      <c r="BD491" s="67">
        <v>1</v>
      </c>
      <c r="BE491" s="67">
        <v>0</v>
      </c>
      <c r="BF491" s="67">
        <v>0</v>
      </c>
      <c r="BG491" s="67">
        <v>1</v>
      </c>
      <c r="BH491" s="67">
        <v>0</v>
      </c>
      <c r="BI491" s="67">
        <v>0</v>
      </c>
      <c r="BJ491" s="67">
        <v>0</v>
      </c>
      <c r="BK491" s="67">
        <v>1</v>
      </c>
      <c r="BL491" s="67">
        <v>0</v>
      </c>
      <c r="BM491" s="67">
        <v>1</v>
      </c>
      <c r="BN491" s="67">
        <v>0</v>
      </c>
      <c r="BO491" s="67">
        <v>0</v>
      </c>
      <c r="BP491" s="67">
        <v>0</v>
      </c>
    </row>
    <row r="492" spans="1:68" s="67" customFormat="1" x14ac:dyDescent="0.25">
      <c r="R492" s="69">
        <v>0</v>
      </c>
      <c r="S492" s="69">
        <v>0</v>
      </c>
      <c r="T492" s="69">
        <v>0</v>
      </c>
    </row>
    <row r="493" spans="1:68" s="67" customFormat="1" x14ac:dyDescent="0.25">
      <c r="A493" s="120">
        <v>71</v>
      </c>
      <c r="B493" s="67">
        <v>-0.89540600000000004</v>
      </c>
      <c r="D493" s="86">
        <v>-1</v>
      </c>
      <c r="E493" s="86">
        <v>0</v>
      </c>
      <c r="F493" s="86">
        <v>0</v>
      </c>
      <c r="G493" s="86"/>
      <c r="H493" s="86"/>
      <c r="I493" s="35" t="s">
        <v>103</v>
      </c>
      <c r="J493" s="35"/>
      <c r="K493" s="35" t="s">
        <v>104</v>
      </c>
      <c r="L493" s="86"/>
      <c r="M493" s="31" t="s">
        <v>102</v>
      </c>
      <c r="N493" s="31" t="s">
        <v>103</v>
      </c>
      <c r="O493" s="31" t="s">
        <v>104</v>
      </c>
      <c r="P493" s="31" t="s">
        <v>105</v>
      </c>
      <c r="R493" s="69">
        <v>0</v>
      </c>
      <c r="S493" s="69">
        <v>0</v>
      </c>
      <c r="T493" s="69">
        <v>0</v>
      </c>
    </row>
    <row r="494" spans="1:68" s="67" customFormat="1" x14ac:dyDescent="0.25">
      <c r="A494" s="120"/>
      <c r="B494" s="67">
        <v>-1.2587600000000001</v>
      </c>
      <c r="D494" s="30">
        <v>1</v>
      </c>
      <c r="E494" s="30">
        <v>0</v>
      </c>
      <c r="F494" s="30">
        <v>0</v>
      </c>
      <c r="G494" s="86"/>
      <c r="H494" s="86"/>
      <c r="I494" s="62">
        <f>B493*D493</f>
        <v>0.89540600000000004</v>
      </c>
      <c r="J494" s="35"/>
      <c r="K494" s="62">
        <v>0</v>
      </c>
      <c r="L494" s="86"/>
      <c r="M494" s="32"/>
      <c r="N494" s="32">
        <f>I498</f>
        <v>2.9219219999999999</v>
      </c>
      <c r="O494" s="32">
        <f>K498</f>
        <v>0</v>
      </c>
      <c r="P494" s="40">
        <f>B497</f>
        <v>5.8292299999999999</v>
      </c>
      <c r="R494" s="69">
        <v>0</v>
      </c>
      <c r="S494" s="69">
        <v>0</v>
      </c>
      <c r="T494" s="69">
        <v>0</v>
      </c>
    </row>
    <row r="495" spans="1:68" s="67" customFormat="1" x14ac:dyDescent="0.25">
      <c r="A495" s="120"/>
      <c r="B495" s="67">
        <v>-0.57501500000000005</v>
      </c>
      <c r="D495" s="30">
        <v>-1</v>
      </c>
      <c r="E495" s="30">
        <v>0</v>
      </c>
      <c r="F495" s="30">
        <v>0</v>
      </c>
      <c r="G495" s="86"/>
      <c r="H495" s="86"/>
      <c r="I495" s="35">
        <f>B494*D494</f>
        <v>-1.2587600000000001</v>
      </c>
      <c r="J495" s="35"/>
      <c r="K495" s="62">
        <v>0</v>
      </c>
      <c r="L495" s="86"/>
      <c r="M495" s="86"/>
      <c r="N495" s="86"/>
      <c r="O495" s="86"/>
      <c r="P495" s="86"/>
      <c r="R495" s="69">
        <v>0</v>
      </c>
      <c r="S495" s="69">
        <v>0</v>
      </c>
      <c r="T495" s="69">
        <v>0</v>
      </c>
    </row>
    <row r="496" spans="1:68" s="67" customFormat="1" x14ac:dyDescent="0.25">
      <c r="A496" s="120"/>
      <c r="B496" s="67">
        <v>5.1136999999999997E-3</v>
      </c>
      <c r="D496" s="86">
        <v>530</v>
      </c>
      <c r="E496" s="86">
        <v>0</v>
      </c>
      <c r="F496" s="86">
        <v>0</v>
      </c>
      <c r="G496" s="86"/>
      <c r="H496" s="86"/>
      <c r="I496" s="62">
        <f>B495*D495</f>
        <v>0.57501500000000005</v>
      </c>
      <c r="J496" s="35"/>
      <c r="K496" s="62">
        <v>0</v>
      </c>
      <c r="L496" s="86"/>
      <c r="M496" s="33" t="s">
        <v>106</v>
      </c>
      <c r="N496" s="34">
        <f>EXP(N494)</f>
        <v>18.576958082732336</v>
      </c>
      <c r="O496" s="34">
        <v>0</v>
      </c>
      <c r="P496" s="34">
        <f>EXP(P494)</f>
        <v>340.09670376230133</v>
      </c>
      <c r="R496" s="69">
        <v>0</v>
      </c>
      <c r="S496" s="69">
        <v>0</v>
      </c>
      <c r="T496" s="69">
        <v>0</v>
      </c>
    </row>
    <row r="497" spans="1:68" s="67" customFormat="1" x14ac:dyDescent="0.25">
      <c r="A497" s="120"/>
      <c r="B497" s="67">
        <v>5.8292299999999999</v>
      </c>
      <c r="D497" s="86">
        <v>0</v>
      </c>
      <c r="E497" s="86">
        <v>0</v>
      </c>
      <c r="F497" s="86">
        <v>1</v>
      </c>
      <c r="G497" s="86"/>
      <c r="H497" s="86"/>
      <c r="I497" s="35">
        <f>B496*D496</f>
        <v>2.710261</v>
      </c>
      <c r="J497" s="35"/>
      <c r="K497" s="35">
        <v>0</v>
      </c>
      <c r="L497" s="86"/>
      <c r="M497" s="34"/>
      <c r="N497" s="34">
        <f>EXP(N494)+EXP(P494)</f>
        <v>358.67366184503368</v>
      </c>
      <c r="O497" s="34">
        <f>N497</f>
        <v>358.67366184503368</v>
      </c>
      <c r="P497" s="34">
        <f>O497</f>
        <v>358.67366184503368</v>
      </c>
      <c r="R497" s="69">
        <v>0</v>
      </c>
      <c r="S497" s="69">
        <v>0</v>
      </c>
      <c r="T497" s="69">
        <v>0</v>
      </c>
    </row>
    <row r="498" spans="1:68" s="67" customFormat="1" x14ac:dyDescent="0.25">
      <c r="D498" s="86"/>
      <c r="E498" s="86"/>
      <c r="F498" s="86"/>
      <c r="G498" s="86"/>
      <c r="H498" s="86"/>
      <c r="I498" s="64">
        <f>I494+I495+I496+I497</f>
        <v>2.9219219999999999</v>
      </c>
      <c r="J498" s="36"/>
      <c r="K498" s="64">
        <v>0</v>
      </c>
      <c r="L498" s="86"/>
      <c r="M498" s="34" t="s">
        <v>107</v>
      </c>
      <c r="N498" s="65">
        <f>N496/N497</f>
        <v>5.1793482652647577E-2</v>
      </c>
      <c r="O498" s="65">
        <f>O496/O497</f>
        <v>0</v>
      </c>
      <c r="P498" s="65">
        <f>P496/P497</f>
        <v>0.9482065173473524</v>
      </c>
      <c r="R498" s="69">
        <v>0</v>
      </c>
      <c r="S498" s="69">
        <v>0</v>
      </c>
      <c r="T498" s="69">
        <v>1</v>
      </c>
      <c r="V498" s="67">
        <v>0</v>
      </c>
      <c r="W498" s="67">
        <v>0</v>
      </c>
      <c r="X498" s="67">
        <v>1</v>
      </c>
      <c r="Y498" s="67">
        <v>0</v>
      </c>
      <c r="Z498" s="67">
        <v>1</v>
      </c>
      <c r="AA498" s="67">
        <v>7</v>
      </c>
      <c r="AB498" s="67">
        <v>4</v>
      </c>
      <c r="AC498" s="67">
        <v>3</v>
      </c>
      <c r="AD498" s="67">
        <v>2</v>
      </c>
      <c r="AE498" s="67">
        <v>5</v>
      </c>
      <c r="AF498" s="67">
        <v>8</v>
      </c>
      <c r="AG498" s="67">
        <v>6</v>
      </c>
      <c r="AH498" s="67">
        <v>1</v>
      </c>
      <c r="AI498" s="67">
        <v>1</v>
      </c>
      <c r="AJ498" s="67">
        <v>3</v>
      </c>
      <c r="AK498" s="67">
        <v>5</v>
      </c>
      <c r="AL498" s="67">
        <v>4</v>
      </c>
      <c r="AM498" s="67">
        <v>6</v>
      </c>
      <c r="AN498" s="67">
        <v>2</v>
      </c>
      <c r="AO498" s="67">
        <v>1</v>
      </c>
      <c r="AP498" s="67">
        <v>0</v>
      </c>
      <c r="AQ498" s="67">
        <v>0</v>
      </c>
      <c r="AR498" s="67">
        <v>1</v>
      </c>
      <c r="AS498" s="67">
        <v>0</v>
      </c>
      <c r="AT498" s="67">
        <v>1</v>
      </c>
      <c r="AU498" s="67">
        <v>1</v>
      </c>
      <c r="AV498" s="67">
        <v>0</v>
      </c>
      <c r="AW498" s="67">
        <v>1</v>
      </c>
      <c r="AX498" s="67">
        <v>0</v>
      </c>
      <c r="AY498" s="67">
        <v>0</v>
      </c>
      <c r="AZ498" s="67">
        <v>0</v>
      </c>
      <c r="BA498" s="67">
        <v>0</v>
      </c>
      <c r="BB498" s="67">
        <v>1</v>
      </c>
      <c r="BC498" s="67">
        <v>0</v>
      </c>
      <c r="BD498" s="67">
        <v>0</v>
      </c>
      <c r="BE498" s="67">
        <v>1</v>
      </c>
      <c r="BF498" s="67">
        <v>0</v>
      </c>
      <c r="BG498" s="67">
        <v>1</v>
      </c>
      <c r="BH498" s="67">
        <v>0</v>
      </c>
      <c r="BI498" s="67">
        <v>0</v>
      </c>
      <c r="BJ498" s="67">
        <v>0</v>
      </c>
      <c r="BK498" s="67">
        <v>0</v>
      </c>
      <c r="BL498" s="67">
        <v>0</v>
      </c>
      <c r="BM498" s="67">
        <v>1</v>
      </c>
      <c r="BN498" s="67">
        <v>0</v>
      </c>
      <c r="BO498" s="67">
        <v>1</v>
      </c>
      <c r="BP498" s="67">
        <v>0</v>
      </c>
    </row>
    <row r="499" spans="1:68" s="67" customFormat="1" x14ac:dyDescent="0.25">
      <c r="R499" s="69">
        <v>0</v>
      </c>
      <c r="S499" s="69">
        <v>0</v>
      </c>
      <c r="T499" s="69">
        <v>0</v>
      </c>
    </row>
    <row r="500" spans="1:68" s="67" customFormat="1" x14ac:dyDescent="0.25">
      <c r="A500" s="120">
        <v>72</v>
      </c>
      <c r="B500" s="67">
        <v>-0.90198100000000003</v>
      </c>
      <c r="D500" s="86">
        <v>-1</v>
      </c>
      <c r="E500" s="86">
        <v>0</v>
      </c>
      <c r="F500" s="86">
        <v>0</v>
      </c>
      <c r="G500" s="86"/>
      <c r="H500" s="86"/>
      <c r="I500" s="35" t="s">
        <v>103</v>
      </c>
      <c r="J500" s="35"/>
      <c r="K500" s="35" t="s">
        <v>104</v>
      </c>
      <c r="L500" s="86"/>
      <c r="M500" s="31" t="s">
        <v>102</v>
      </c>
      <c r="N500" s="31" t="s">
        <v>103</v>
      </c>
      <c r="O500" s="31" t="s">
        <v>104</v>
      </c>
      <c r="P500" s="31" t="s">
        <v>105</v>
      </c>
      <c r="R500" s="69">
        <v>0</v>
      </c>
      <c r="S500" s="69">
        <v>0</v>
      </c>
      <c r="T500" s="69">
        <v>0</v>
      </c>
    </row>
    <row r="501" spans="1:68" s="67" customFormat="1" x14ac:dyDescent="0.25">
      <c r="A501" s="120"/>
      <c r="B501" s="67">
        <v>-0.59294100000000005</v>
      </c>
      <c r="D501" s="30">
        <v>1</v>
      </c>
      <c r="E501" s="30">
        <v>0</v>
      </c>
      <c r="F501" s="30">
        <v>0</v>
      </c>
      <c r="G501" s="86"/>
      <c r="H501" s="86"/>
      <c r="I501" s="62">
        <f>B500*D500</f>
        <v>0.90198100000000003</v>
      </c>
      <c r="J501" s="35"/>
      <c r="K501" s="62">
        <v>0</v>
      </c>
      <c r="L501" s="86"/>
      <c r="M501" s="32"/>
      <c r="N501" s="32">
        <f>I505</f>
        <v>5.5834595</v>
      </c>
      <c r="O501" s="32">
        <f>K505</f>
        <v>0</v>
      </c>
      <c r="P501" s="40">
        <f>B504</f>
        <v>4.4534000000000002</v>
      </c>
      <c r="R501" s="69">
        <v>0</v>
      </c>
      <c r="S501" s="69">
        <v>0</v>
      </c>
      <c r="T501" s="69">
        <v>0</v>
      </c>
    </row>
    <row r="502" spans="1:68" s="67" customFormat="1" x14ac:dyDescent="0.25">
      <c r="A502" s="120"/>
      <c r="B502" s="67">
        <v>-1.53731</v>
      </c>
      <c r="D502" s="30">
        <v>-1</v>
      </c>
      <c r="E502" s="30">
        <v>0</v>
      </c>
      <c r="F502" s="30">
        <v>0</v>
      </c>
      <c r="G502" s="86"/>
      <c r="H502" s="86"/>
      <c r="I502" s="35">
        <f>B501*D501</f>
        <v>-0.59294100000000005</v>
      </c>
      <c r="J502" s="35"/>
      <c r="K502" s="62">
        <v>0</v>
      </c>
      <c r="L502" s="86"/>
      <c r="M502" s="86"/>
      <c r="N502" s="86"/>
      <c r="O502" s="86"/>
      <c r="P502" s="86"/>
      <c r="R502" s="69">
        <v>0</v>
      </c>
      <c r="S502" s="69">
        <v>0</v>
      </c>
      <c r="T502" s="69">
        <v>0</v>
      </c>
    </row>
    <row r="503" spans="1:68" s="67" customFormat="1" x14ac:dyDescent="0.25">
      <c r="A503" s="120"/>
      <c r="B503" s="67">
        <v>7.05115E-3</v>
      </c>
      <c r="D503" s="86">
        <v>530</v>
      </c>
      <c r="E503" s="86">
        <v>0</v>
      </c>
      <c r="F503" s="86">
        <v>0</v>
      </c>
      <c r="G503" s="86"/>
      <c r="H503" s="86"/>
      <c r="I503" s="62">
        <f>B502*D502</f>
        <v>1.53731</v>
      </c>
      <c r="J503" s="35"/>
      <c r="K503" s="62">
        <v>0</v>
      </c>
      <c r="L503" s="86"/>
      <c r="M503" s="33" t="s">
        <v>106</v>
      </c>
      <c r="N503" s="34">
        <f>EXP(N501)</f>
        <v>265.99020904426573</v>
      </c>
      <c r="O503" s="34">
        <v>0</v>
      </c>
      <c r="P503" s="34">
        <f>EXP(P501)</f>
        <v>85.918571096935082</v>
      </c>
      <c r="R503" s="69">
        <v>0</v>
      </c>
      <c r="S503" s="69">
        <v>0</v>
      </c>
      <c r="T503" s="69">
        <v>0</v>
      </c>
    </row>
    <row r="504" spans="1:68" s="67" customFormat="1" x14ac:dyDescent="0.25">
      <c r="A504" s="120"/>
      <c r="B504" s="67">
        <v>4.4534000000000002</v>
      </c>
      <c r="D504" s="86">
        <v>0</v>
      </c>
      <c r="E504" s="86">
        <v>0</v>
      </c>
      <c r="F504" s="86">
        <v>1</v>
      </c>
      <c r="G504" s="86"/>
      <c r="H504" s="86"/>
      <c r="I504" s="35">
        <f>B503*D503</f>
        <v>3.7371094999999999</v>
      </c>
      <c r="J504" s="35"/>
      <c r="K504" s="35">
        <v>0</v>
      </c>
      <c r="L504" s="86"/>
      <c r="M504" s="34"/>
      <c r="N504" s="34">
        <f>EXP(N501)+EXP(P501)</f>
        <v>351.90878014120079</v>
      </c>
      <c r="O504" s="34">
        <f>N504</f>
        <v>351.90878014120079</v>
      </c>
      <c r="P504" s="34">
        <f>O504</f>
        <v>351.90878014120079</v>
      </c>
      <c r="R504" s="69">
        <v>0</v>
      </c>
      <c r="S504" s="69">
        <v>0</v>
      </c>
      <c r="T504" s="69">
        <v>0</v>
      </c>
    </row>
    <row r="505" spans="1:68" s="67" customFormat="1" x14ac:dyDescent="0.25">
      <c r="D505" s="86"/>
      <c r="E505" s="86"/>
      <c r="F505" s="86"/>
      <c r="G505" s="86"/>
      <c r="H505" s="86"/>
      <c r="I505" s="64">
        <f>I501+I502+I503+I504</f>
        <v>5.5834595</v>
      </c>
      <c r="J505" s="36"/>
      <c r="K505" s="64">
        <v>0</v>
      </c>
      <c r="L505" s="86"/>
      <c r="M505" s="34" t="s">
        <v>107</v>
      </c>
      <c r="N505" s="65">
        <f>N503/N504</f>
        <v>0.75584987944188009</v>
      </c>
      <c r="O505" s="65">
        <f>O503/O504</f>
        <v>0</v>
      </c>
      <c r="P505" s="65">
        <f>P503/P504</f>
        <v>0.24415012055811988</v>
      </c>
      <c r="R505" s="69">
        <v>1</v>
      </c>
      <c r="S505" s="69">
        <v>0</v>
      </c>
      <c r="T505" s="69">
        <v>0</v>
      </c>
      <c r="V505" s="67">
        <v>1</v>
      </c>
      <c r="W505" s="67">
        <v>0</v>
      </c>
      <c r="X505" s="67">
        <v>0</v>
      </c>
      <c r="Y505" s="67">
        <v>0</v>
      </c>
      <c r="Z505" s="67">
        <v>1</v>
      </c>
      <c r="AA505" s="67">
        <v>6</v>
      </c>
      <c r="AB505" s="67">
        <v>1</v>
      </c>
      <c r="AC505" s="67">
        <v>7</v>
      </c>
      <c r="AD505" s="67">
        <v>8</v>
      </c>
      <c r="AE505" s="67">
        <v>2</v>
      </c>
      <c r="AF505" s="67">
        <v>3</v>
      </c>
      <c r="AG505" s="67">
        <v>4</v>
      </c>
      <c r="AH505" s="67">
        <v>5</v>
      </c>
      <c r="AI505" s="67">
        <v>6</v>
      </c>
      <c r="AJ505" s="67">
        <v>4</v>
      </c>
      <c r="AK505" s="67">
        <v>3</v>
      </c>
      <c r="AL505" s="67">
        <v>2</v>
      </c>
      <c r="AM505" s="67">
        <v>1</v>
      </c>
      <c r="AN505" s="67">
        <v>5</v>
      </c>
      <c r="AO505" s="67">
        <v>0</v>
      </c>
      <c r="AP505" s="67">
        <v>1</v>
      </c>
      <c r="AQ505" s="67">
        <v>0</v>
      </c>
      <c r="AR505" s="67">
        <v>1</v>
      </c>
      <c r="AS505" s="67">
        <v>0</v>
      </c>
      <c r="AT505" s="67">
        <v>1</v>
      </c>
      <c r="AU505" s="67">
        <v>1</v>
      </c>
      <c r="AV505" s="67">
        <v>0</v>
      </c>
      <c r="AW505" s="67">
        <v>1</v>
      </c>
      <c r="AX505" s="67">
        <v>1</v>
      </c>
      <c r="AY505" s="67">
        <v>0</v>
      </c>
      <c r="AZ505" s="67">
        <v>0</v>
      </c>
      <c r="BA505" s="67">
        <v>0</v>
      </c>
      <c r="BB505" s="67">
        <v>1</v>
      </c>
      <c r="BC505" s="67">
        <v>0</v>
      </c>
      <c r="BD505" s="67">
        <v>1</v>
      </c>
      <c r="BE505" s="67">
        <v>0</v>
      </c>
      <c r="BF505" s="67">
        <v>0</v>
      </c>
      <c r="BG505" s="67">
        <v>1</v>
      </c>
      <c r="BH505" s="67">
        <v>0</v>
      </c>
      <c r="BI505" s="67">
        <v>0</v>
      </c>
      <c r="BJ505" s="67">
        <v>0</v>
      </c>
      <c r="BK505" s="67">
        <v>1</v>
      </c>
      <c r="BL505" s="67">
        <v>0</v>
      </c>
      <c r="BM505" s="67">
        <v>1</v>
      </c>
      <c r="BN505" s="67">
        <v>0</v>
      </c>
      <c r="BO505" s="67">
        <v>0</v>
      </c>
      <c r="BP505" s="67">
        <v>0</v>
      </c>
    </row>
    <row r="506" spans="1:68" s="67" customFormat="1" x14ac:dyDescent="0.25">
      <c r="A506" s="120">
        <v>73</v>
      </c>
      <c r="R506" s="69">
        <v>0</v>
      </c>
      <c r="S506" s="69">
        <v>0</v>
      </c>
      <c r="T506" s="69">
        <v>0</v>
      </c>
    </row>
    <row r="507" spans="1:68" s="67" customFormat="1" x14ac:dyDescent="0.25">
      <c r="A507" s="120"/>
      <c r="B507" s="67">
        <v>-0.90105199999999996</v>
      </c>
      <c r="D507" s="86">
        <v>-1</v>
      </c>
      <c r="E507" s="86">
        <v>0</v>
      </c>
      <c r="F507" s="86">
        <v>0</v>
      </c>
      <c r="G507" s="86"/>
      <c r="H507" s="86"/>
      <c r="I507" s="35" t="s">
        <v>103</v>
      </c>
      <c r="J507" s="35"/>
      <c r="K507" s="35" t="s">
        <v>104</v>
      </c>
      <c r="L507" s="86"/>
      <c r="M507" s="31" t="s">
        <v>102</v>
      </c>
      <c r="N507" s="31" t="s">
        <v>103</v>
      </c>
      <c r="O507" s="31" t="s">
        <v>104</v>
      </c>
      <c r="P507" s="31" t="s">
        <v>105</v>
      </c>
      <c r="R507" s="69">
        <v>0</v>
      </c>
      <c r="S507" s="69">
        <v>0</v>
      </c>
      <c r="T507" s="69">
        <v>0</v>
      </c>
    </row>
    <row r="508" spans="1:68" s="67" customFormat="1" x14ac:dyDescent="0.25">
      <c r="A508" s="120"/>
      <c r="B508" s="67">
        <v>-1.0239799999999999</v>
      </c>
      <c r="D508" s="30">
        <v>1</v>
      </c>
      <c r="E508" s="30">
        <v>0</v>
      </c>
      <c r="F508" s="30">
        <v>0</v>
      </c>
      <c r="G508" s="86"/>
      <c r="H508" s="86"/>
      <c r="I508" s="62">
        <f>B507*D507</f>
        <v>0.90105199999999996</v>
      </c>
      <c r="J508" s="35"/>
      <c r="K508" s="62">
        <v>0</v>
      </c>
      <c r="L508" s="86"/>
      <c r="M508" s="32"/>
      <c r="N508" s="32">
        <f>I512</f>
        <v>5.2504474999999999</v>
      </c>
      <c r="O508" s="32">
        <f>K512</f>
        <v>0</v>
      </c>
      <c r="P508" s="40">
        <f>B511</f>
        <v>4.98637</v>
      </c>
      <c r="R508" s="69">
        <v>0</v>
      </c>
      <c r="S508" s="69">
        <v>0</v>
      </c>
      <c r="T508" s="69">
        <v>0</v>
      </c>
    </row>
    <row r="509" spans="1:68" s="67" customFormat="1" x14ac:dyDescent="0.25">
      <c r="A509" s="120"/>
      <c r="B509" s="67">
        <v>-0.97705200000000003</v>
      </c>
      <c r="D509" s="30">
        <v>-1</v>
      </c>
      <c r="E509" s="30">
        <v>0</v>
      </c>
      <c r="F509" s="30">
        <v>0</v>
      </c>
      <c r="G509" s="86"/>
      <c r="H509" s="86"/>
      <c r="I509" s="35">
        <f>B508*D508</f>
        <v>-1.0239799999999999</v>
      </c>
      <c r="J509" s="35"/>
      <c r="K509" s="62">
        <v>0</v>
      </c>
      <c r="L509" s="86"/>
      <c r="M509" s="86"/>
      <c r="N509" s="86"/>
      <c r="O509" s="86"/>
      <c r="P509" s="86"/>
      <c r="R509" s="69">
        <v>0</v>
      </c>
      <c r="S509" s="69">
        <v>0</v>
      </c>
      <c r="T509" s="69">
        <v>0</v>
      </c>
    </row>
    <row r="510" spans="1:68" s="67" customFormat="1" x14ac:dyDescent="0.25">
      <c r="A510" s="120"/>
      <c r="B510" s="67">
        <v>8.2949500000000006E-3</v>
      </c>
      <c r="D510" s="86">
        <v>530</v>
      </c>
      <c r="E510" s="86">
        <v>0</v>
      </c>
      <c r="F510" s="86">
        <v>0</v>
      </c>
      <c r="G510" s="86"/>
      <c r="H510" s="86"/>
      <c r="I510" s="62">
        <f>B509*D509</f>
        <v>0.97705200000000003</v>
      </c>
      <c r="J510" s="35"/>
      <c r="K510" s="62">
        <v>0</v>
      </c>
      <c r="L510" s="86"/>
      <c r="M510" s="33" t="s">
        <v>106</v>
      </c>
      <c r="N510" s="34">
        <f>EXP(N508)</f>
        <v>190.65156594765494</v>
      </c>
      <c r="O510" s="34">
        <v>0</v>
      </c>
      <c r="P510" s="34">
        <f>EXP(P508)</f>
        <v>146.40401119136629</v>
      </c>
      <c r="R510" s="69">
        <v>0</v>
      </c>
      <c r="S510" s="69">
        <v>0</v>
      </c>
      <c r="T510" s="69">
        <v>0</v>
      </c>
    </row>
    <row r="511" spans="1:68" s="67" customFormat="1" x14ac:dyDescent="0.25">
      <c r="B511" s="67">
        <v>4.98637</v>
      </c>
      <c r="D511" s="86">
        <v>0</v>
      </c>
      <c r="E511" s="86">
        <v>0</v>
      </c>
      <c r="F511" s="86">
        <v>1</v>
      </c>
      <c r="G511" s="86"/>
      <c r="H511" s="86"/>
      <c r="I511" s="35">
        <f>B510*D510</f>
        <v>4.3963235000000003</v>
      </c>
      <c r="J511" s="35"/>
      <c r="K511" s="35">
        <v>0</v>
      </c>
      <c r="L511" s="86"/>
      <c r="M511" s="34"/>
      <c r="N511" s="34">
        <f>EXP(N508)+EXP(P508)</f>
        <v>337.05557713902124</v>
      </c>
      <c r="O511" s="34">
        <f>N511</f>
        <v>337.05557713902124</v>
      </c>
      <c r="P511" s="34">
        <f>O511</f>
        <v>337.05557713902124</v>
      </c>
      <c r="R511" s="69">
        <v>0</v>
      </c>
      <c r="S511" s="69">
        <v>0</v>
      </c>
      <c r="T511" s="69">
        <v>0</v>
      </c>
    </row>
    <row r="512" spans="1:68" s="67" customFormat="1" x14ac:dyDescent="0.25">
      <c r="D512" s="86"/>
      <c r="E512" s="86"/>
      <c r="F512" s="86"/>
      <c r="G512" s="86"/>
      <c r="H512" s="86"/>
      <c r="I512" s="64">
        <f>I508+I509+I510+I511</f>
        <v>5.2504474999999999</v>
      </c>
      <c r="J512" s="36"/>
      <c r="K512" s="64">
        <v>0</v>
      </c>
      <c r="L512" s="86"/>
      <c r="M512" s="34" t="s">
        <v>107</v>
      </c>
      <c r="N512" s="65">
        <f>N510/N511</f>
        <v>0.56563836612921314</v>
      </c>
      <c r="O512" s="65">
        <f>O510/O511</f>
        <v>0</v>
      </c>
      <c r="P512" s="65">
        <f>P510/P511</f>
        <v>0.43436163387078686</v>
      </c>
      <c r="R512" s="69">
        <v>1</v>
      </c>
      <c r="S512" s="69">
        <v>1</v>
      </c>
      <c r="T512" s="69">
        <v>0</v>
      </c>
      <c r="V512" s="67">
        <v>1</v>
      </c>
      <c r="W512" s="67">
        <v>0</v>
      </c>
      <c r="X512" s="67">
        <v>0</v>
      </c>
      <c r="Y512" s="67">
        <v>0</v>
      </c>
      <c r="Z512" s="67">
        <v>1</v>
      </c>
      <c r="AA512" s="67">
        <v>5</v>
      </c>
      <c r="AB512" s="67">
        <v>2</v>
      </c>
      <c r="AC512" s="67">
        <v>1</v>
      </c>
      <c r="AD512" s="67">
        <v>6</v>
      </c>
      <c r="AE512" s="67">
        <v>3</v>
      </c>
      <c r="AF512" s="67">
        <v>4</v>
      </c>
      <c r="AG512" s="67">
        <v>8</v>
      </c>
      <c r="AH512" s="67">
        <v>7</v>
      </c>
      <c r="AI512" s="67">
        <v>5</v>
      </c>
      <c r="AJ512" s="67">
        <v>1</v>
      </c>
      <c r="AK512" s="67">
        <v>3</v>
      </c>
      <c r="AL512" s="67">
        <v>2</v>
      </c>
      <c r="AM512" s="67">
        <v>4</v>
      </c>
      <c r="AN512" s="67">
        <v>6</v>
      </c>
      <c r="AO512" s="67">
        <v>0</v>
      </c>
      <c r="AP512" s="67">
        <v>0</v>
      </c>
      <c r="AQ512" s="67">
        <v>1</v>
      </c>
      <c r="AR512" s="67">
        <v>0</v>
      </c>
      <c r="AS512" s="67">
        <v>1</v>
      </c>
      <c r="AT512" s="67">
        <v>0</v>
      </c>
      <c r="AU512" s="67">
        <v>0</v>
      </c>
      <c r="AV512" s="67">
        <v>1</v>
      </c>
      <c r="AW512" s="67">
        <v>0</v>
      </c>
      <c r="AX512" s="67">
        <v>1</v>
      </c>
      <c r="AY512" s="67">
        <v>0</v>
      </c>
      <c r="AZ512" s="67">
        <v>0</v>
      </c>
      <c r="BA512" s="67">
        <v>1</v>
      </c>
      <c r="BB512" s="67">
        <v>0</v>
      </c>
      <c r="BC512" s="67">
        <v>1</v>
      </c>
      <c r="BD512" s="67">
        <v>0</v>
      </c>
      <c r="BE512" s="67">
        <v>0</v>
      </c>
      <c r="BF512" s="67">
        <v>1</v>
      </c>
      <c r="BG512" s="67">
        <v>0</v>
      </c>
      <c r="BH512" s="67">
        <v>0</v>
      </c>
      <c r="BI512" s="67">
        <v>-999</v>
      </c>
      <c r="BJ512" s="67">
        <v>-999</v>
      </c>
      <c r="BK512" s="67">
        <v>-999</v>
      </c>
      <c r="BL512" s="67">
        <v>-999</v>
      </c>
      <c r="BM512" s="67">
        <v>-999</v>
      </c>
      <c r="BN512" s="67">
        <v>-999</v>
      </c>
      <c r="BO512" s="67">
        <v>-999</v>
      </c>
      <c r="BP512" s="67">
        <v>-999</v>
      </c>
    </row>
    <row r="513" spans="1:68" s="67" customFormat="1" x14ac:dyDescent="0.25">
      <c r="R513" s="69">
        <v>0</v>
      </c>
      <c r="S513" s="69">
        <v>0</v>
      </c>
      <c r="T513" s="69">
        <v>0</v>
      </c>
    </row>
    <row r="514" spans="1:68" s="67" customFormat="1" x14ac:dyDescent="0.25">
      <c r="A514" s="120">
        <v>74</v>
      </c>
      <c r="B514" s="67">
        <v>-0.92713999999999996</v>
      </c>
      <c r="D514" s="86">
        <v>-1</v>
      </c>
      <c r="E514" s="86">
        <v>0</v>
      </c>
      <c r="F514" s="86">
        <v>0</v>
      </c>
      <c r="G514" s="86"/>
      <c r="H514" s="86"/>
      <c r="I514" s="35" t="s">
        <v>103</v>
      </c>
      <c r="J514" s="35"/>
      <c r="K514" s="35" t="s">
        <v>104</v>
      </c>
      <c r="L514" s="86"/>
      <c r="M514" s="31" t="s">
        <v>102</v>
      </c>
      <c r="N514" s="31" t="s">
        <v>103</v>
      </c>
      <c r="O514" s="31" t="s">
        <v>104</v>
      </c>
      <c r="P514" s="31" t="s">
        <v>105</v>
      </c>
      <c r="R514" s="69">
        <v>0</v>
      </c>
      <c r="S514" s="69">
        <v>0</v>
      </c>
      <c r="T514" s="69">
        <v>0</v>
      </c>
    </row>
    <row r="515" spans="1:68" s="67" customFormat="1" x14ac:dyDescent="0.25">
      <c r="A515" s="120"/>
      <c r="B515" s="67">
        <v>-0.43126700000000001</v>
      </c>
      <c r="D515" s="30">
        <v>1</v>
      </c>
      <c r="E515" s="30">
        <v>0</v>
      </c>
      <c r="F515" s="30">
        <v>0</v>
      </c>
      <c r="G515" s="86"/>
      <c r="H515" s="86"/>
      <c r="I515" s="62">
        <f>B514*D514</f>
        <v>0.92713999999999996</v>
      </c>
      <c r="J515" s="35"/>
      <c r="K515" s="62">
        <v>0</v>
      </c>
      <c r="L515" s="86"/>
      <c r="M515" s="32"/>
      <c r="N515" s="32">
        <f>I519</f>
        <v>0.39560949999999995</v>
      </c>
      <c r="O515" s="32">
        <f>K519</f>
        <v>0</v>
      </c>
      <c r="P515" s="40">
        <f>B518</f>
        <v>1.2890999999999999</v>
      </c>
      <c r="R515" s="69">
        <v>0</v>
      </c>
      <c r="S515" s="69">
        <v>0</v>
      </c>
      <c r="T515" s="69">
        <v>0</v>
      </c>
    </row>
    <row r="516" spans="1:68" s="67" customFormat="1" x14ac:dyDescent="0.25">
      <c r="A516" s="120"/>
      <c r="B516" s="67">
        <v>2.4248699999999999</v>
      </c>
      <c r="D516" s="30">
        <v>-1</v>
      </c>
      <c r="E516" s="30">
        <v>0</v>
      </c>
      <c r="F516" s="30">
        <v>0</v>
      </c>
      <c r="G516" s="86"/>
      <c r="H516" s="86"/>
      <c r="I516" s="35">
        <f>B515*D515</f>
        <v>-0.43126700000000001</v>
      </c>
      <c r="J516" s="35"/>
      <c r="K516" s="62">
        <v>0</v>
      </c>
      <c r="L516" s="86"/>
      <c r="M516" s="86"/>
      <c r="N516" s="86"/>
      <c r="O516" s="86"/>
      <c r="P516" s="86"/>
      <c r="R516" s="69">
        <v>0</v>
      </c>
      <c r="S516" s="69">
        <v>0</v>
      </c>
      <c r="T516" s="69">
        <v>0</v>
      </c>
    </row>
    <row r="517" spans="1:68" s="67" customFormat="1" x14ac:dyDescent="0.25">
      <c r="A517" s="120"/>
      <c r="B517" s="67">
        <v>4.3860499999999998E-3</v>
      </c>
      <c r="D517" s="86">
        <v>530</v>
      </c>
      <c r="E517" s="86">
        <v>0</v>
      </c>
      <c r="F517" s="86">
        <v>0</v>
      </c>
      <c r="G517" s="86"/>
      <c r="H517" s="86"/>
      <c r="I517" s="62">
        <f>B516*D516</f>
        <v>-2.4248699999999999</v>
      </c>
      <c r="J517" s="35"/>
      <c r="K517" s="62">
        <v>0</v>
      </c>
      <c r="L517" s="86"/>
      <c r="M517" s="33" t="s">
        <v>106</v>
      </c>
      <c r="N517" s="34">
        <f>EXP(N515)</f>
        <v>1.4852891988584325</v>
      </c>
      <c r="O517" s="34">
        <v>0</v>
      </c>
      <c r="P517" s="34">
        <f>EXP(P515)</f>
        <v>3.6295185186899022</v>
      </c>
      <c r="R517" s="69">
        <v>0</v>
      </c>
      <c r="S517" s="69">
        <v>0</v>
      </c>
      <c r="T517" s="69">
        <v>0</v>
      </c>
    </row>
    <row r="518" spans="1:68" s="67" customFormat="1" x14ac:dyDescent="0.25">
      <c r="A518" s="120"/>
      <c r="B518" s="67">
        <v>1.2890999999999999</v>
      </c>
      <c r="D518" s="86">
        <v>0</v>
      </c>
      <c r="E518" s="86">
        <v>0</v>
      </c>
      <c r="F518" s="86">
        <v>1</v>
      </c>
      <c r="G518" s="86"/>
      <c r="H518" s="86"/>
      <c r="I518" s="35">
        <f>B517*D517</f>
        <v>2.3246064999999998</v>
      </c>
      <c r="J518" s="35"/>
      <c r="K518" s="35">
        <v>0</v>
      </c>
      <c r="L518" s="86"/>
      <c r="M518" s="34"/>
      <c r="N518" s="34">
        <f>EXP(N515)+EXP(P515)</f>
        <v>5.1148077175483344</v>
      </c>
      <c r="O518" s="34">
        <f>N518</f>
        <v>5.1148077175483344</v>
      </c>
      <c r="P518" s="34">
        <f>O518</f>
        <v>5.1148077175483344</v>
      </c>
      <c r="R518" s="69">
        <v>0</v>
      </c>
      <c r="S518" s="69">
        <v>0</v>
      </c>
      <c r="T518" s="69">
        <v>0</v>
      </c>
    </row>
    <row r="519" spans="1:68" s="67" customFormat="1" x14ac:dyDescent="0.25">
      <c r="D519" s="86"/>
      <c r="E519" s="86"/>
      <c r="F519" s="86"/>
      <c r="G519" s="86"/>
      <c r="H519" s="86"/>
      <c r="I519" s="64">
        <f>I515+I516+I517+I518</f>
        <v>0.39560949999999995</v>
      </c>
      <c r="J519" s="36"/>
      <c r="K519" s="64">
        <v>0</v>
      </c>
      <c r="L519" s="86"/>
      <c r="M519" s="34" t="s">
        <v>107</v>
      </c>
      <c r="N519" s="65">
        <f>N517/N518</f>
        <v>0.29039003631799704</v>
      </c>
      <c r="O519" s="65">
        <f>O517/O518</f>
        <v>0</v>
      </c>
      <c r="P519" s="65">
        <f>P517/P518</f>
        <v>0.70960996368200302</v>
      </c>
      <c r="R519" s="69">
        <v>0</v>
      </c>
      <c r="S519" s="69">
        <v>1</v>
      </c>
      <c r="T519" s="69">
        <v>1</v>
      </c>
      <c r="V519" s="67">
        <v>1</v>
      </c>
      <c r="W519" s="67">
        <v>0</v>
      </c>
      <c r="X519" s="67">
        <v>0</v>
      </c>
      <c r="Y519" s="67">
        <v>0</v>
      </c>
      <c r="Z519" s="67">
        <v>1</v>
      </c>
      <c r="AA519" s="67">
        <v>2</v>
      </c>
      <c r="AB519" s="67">
        <v>1</v>
      </c>
      <c r="AC519" s="67">
        <v>5</v>
      </c>
      <c r="AD519" s="67">
        <v>3</v>
      </c>
      <c r="AE519" s="67">
        <v>6</v>
      </c>
      <c r="AF519" s="67">
        <v>4</v>
      </c>
      <c r="AG519" s="67">
        <v>8</v>
      </c>
      <c r="AH519" s="67">
        <v>7</v>
      </c>
      <c r="AI519" s="67">
        <v>2</v>
      </c>
      <c r="AJ519" s="67">
        <v>1</v>
      </c>
      <c r="AK519" s="67">
        <v>4</v>
      </c>
      <c r="AL519" s="67">
        <v>3</v>
      </c>
      <c r="AM519" s="67">
        <v>6</v>
      </c>
      <c r="AN519" s="67">
        <v>5</v>
      </c>
      <c r="AO519" s="67">
        <v>0</v>
      </c>
      <c r="AP519" s="67">
        <v>0</v>
      </c>
      <c r="AQ519" s="67">
        <v>1</v>
      </c>
      <c r="AR519" s="67">
        <v>0</v>
      </c>
      <c r="AS519" s="67">
        <v>1</v>
      </c>
      <c r="AT519" s="67">
        <v>0</v>
      </c>
      <c r="AU519" s="67">
        <v>0</v>
      </c>
      <c r="AV519" s="67">
        <v>1</v>
      </c>
      <c r="AW519" s="67">
        <v>0</v>
      </c>
      <c r="AX519" s="67">
        <v>1</v>
      </c>
      <c r="AY519" s="67">
        <v>0</v>
      </c>
      <c r="AZ519" s="67">
        <v>0</v>
      </c>
      <c r="BA519" s="67">
        <v>0</v>
      </c>
      <c r="BB519" s="67">
        <v>1</v>
      </c>
      <c r="BC519" s="67">
        <v>0</v>
      </c>
      <c r="BD519" s="67">
        <v>0</v>
      </c>
      <c r="BE519" s="67">
        <v>1</v>
      </c>
      <c r="BF519" s="67">
        <v>1</v>
      </c>
      <c r="BG519" s="67">
        <v>0</v>
      </c>
      <c r="BH519" s="67">
        <v>0</v>
      </c>
      <c r="BI519" s="67">
        <v>-999</v>
      </c>
      <c r="BJ519" s="67">
        <v>-999</v>
      </c>
      <c r="BK519" s="67">
        <v>-999</v>
      </c>
      <c r="BL519" s="67">
        <v>-999</v>
      </c>
      <c r="BM519" s="67">
        <v>-999</v>
      </c>
      <c r="BN519" s="67">
        <v>-999</v>
      </c>
      <c r="BO519" s="67">
        <v>-999</v>
      </c>
      <c r="BP519" s="67">
        <v>-999</v>
      </c>
    </row>
    <row r="520" spans="1:68" s="67" customFormat="1" x14ac:dyDescent="0.25">
      <c r="R520" s="69">
        <v>0</v>
      </c>
      <c r="S520" s="69">
        <v>0</v>
      </c>
      <c r="T520" s="69">
        <v>0</v>
      </c>
    </row>
    <row r="521" spans="1:68" s="67" customFormat="1" x14ac:dyDescent="0.25">
      <c r="A521" s="120">
        <v>75</v>
      </c>
      <c r="B521" s="67">
        <v>-0.89375000000000004</v>
      </c>
      <c r="D521" s="86">
        <v>-1</v>
      </c>
      <c r="E521" s="86">
        <v>0</v>
      </c>
      <c r="F521" s="86">
        <v>0</v>
      </c>
      <c r="G521" s="86"/>
      <c r="H521" s="86"/>
      <c r="I521" s="35" t="s">
        <v>103</v>
      </c>
      <c r="J521" s="35"/>
      <c r="K521" s="35" t="s">
        <v>104</v>
      </c>
      <c r="L521" s="86"/>
      <c r="M521" s="31" t="s">
        <v>102</v>
      </c>
      <c r="N521" s="31" t="s">
        <v>103</v>
      </c>
      <c r="O521" s="31" t="s">
        <v>104</v>
      </c>
      <c r="P521" s="31" t="s">
        <v>105</v>
      </c>
      <c r="R521" s="69">
        <v>0</v>
      </c>
      <c r="S521" s="69">
        <v>0</v>
      </c>
      <c r="T521" s="69">
        <v>0</v>
      </c>
    </row>
    <row r="522" spans="1:68" s="67" customFormat="1" x14ac:dyDescent="0.25">
      <c r="A522" s="120"/>
      <c r="B522" s="67">
        <v>-0.900532</v>
      </c>
      <c r="D522" s="30">
        <v>1</v>
      </c>
      <c r="E522" s="30">
        <v>0</v>
      </c>
      <c r="F522" s="30">
        <v>0</v>
      </c>
      <c r="G522" s="86"/>
      <c r="H522" s="86"/>
      <c r="I522" s="62">
        <f>B521*D521</f>
        <v>0.89375000000000004</v>
      </c>
      <c r="J522" s="35"/>
      <c r="K522" s="62">
        <v>0</v>
      </c>
      <c r="L522" s="86"/>
      <c r="M522" s="32"/>
      <c r="N522" s="32">
        <f>I526</f>
        <v>6.6147161000000008</v>
      </c>
      <c r="O522" s="32">
        <f>K526</f>
        <v>0</v>
      </c>
      <c r="P522" s="40">
        <f>B525</f>
        <v>6.5404799999999996</v>
      </c>
      <c r="R522" s="69">
        <v>0</v>
      </c>
      <c r="S522" s="69">
        <v>0</v>
      </c>
      <c r="T522" s="69">
        <v>0</v>
      </c>
    </row>
    <row r="523" spans="1:68" s="67" customFormat="1" x14ac:dyDescent="0.25">
      <c r="A523" s="120"/>
      <c r="B523" s="67">
        <v>-2.18181</v>
      </c>
      <c r="D523" s="30">
        <v>-1</v>
      </c>
      <c r="E523" s="30">
        <v>0</v>
      </c>
      <c r="F523" s="30">
        <v>0</v>
      </c>
      <c r="G523" s="86"/>
      <c r="H523" s="86"/>
      <c r="I523" s="35">
        <f>B522*D522</f>
        <v>-0.900532</v>
      </c>
      <c r="J523" s="35"/>
      <c r="K523" s="62">
        <v>0</v>
      </c>
      <c r="L523" s="86"/>
      <c r="M523" s="86"/>
      <c r="N523" s="86"/>
      <c r="O523" s="86"/>
      <c r="P523" s="86"/>
      <c r="R523" s="69">
        <v>0</v>
      </c>
      <c r="S523" s="69">
        <v>0</v>
      </c>
      <c r="T523" s="69">
        <v>0</v>
      </c>
    </row>
    <row r="524" spans="1:68" s="67" customFormat="1" x14ac:dyDescent="0.25">
      <c r="A524" s="120"/>
      <c r="B524" s="67">
        <v>8.3767700000000004E-3</v>
      </c>
      <c r="D524" s="86">
        <v>530</v>
      </c>
      <c r="E524" s="86">
        <v>0</v>
      </c>
      <c r="F524" s="86">
        <v>0</v>
      </c>
      <c r="G524" s="86"/>
      <c r="H524" s="86"/>
      <c r="I524" s="62">
        <f>B523*D523</f>
        <v>2.18181</v>
      </c>
      <c r="J524" s="35"/>
      <c r="K524" s="62">
        <v>0</v>
      </c>
      <c r="L524" s="86"/>
      <c r="M524" s="33" t="s">
        <v>106</v>
      </c>
      <c r="N524" s="34">
        <f>EXP(N522)</f>
        <v>745.99291288165955</v>
      </c>
      <c r="O524" s="34">
        <v>0</v>
      </c>
      <c r="P524" s="34">
        <f>EXP(P522)</f>
        <v>692.61895535812448</v>
      </c>
      <c r="R524" s="69">
        <v>0</v>
      </c>
      <c r="S524" s="69">
        <v>0</v>
      </c>
      <c r="T524" s="69">
        <v>0</v>
      </c>
    </row>
    <row r="525" spans="1:68" s="67" customFormat="1" x14ac:dyDescent="0.25">
      <c r="A525" s="120"/>
      <c r="B525" s="67">
        <v>6.5404799999999996</v>
      </c>
      <c r="D525" s="86">
        <v>0</v>
      </c>
      <c r="E525" s="86">
        <v>0</v>
      </c>
      <c r="F525" s="86">
        <v>1</v>
      </c>
      <c r="G525" s="86"/>
      <c r="H525" s="86"/>
      <c r="I525" s="35">
        <f>B524*D524</f>
        <v>4.4396881000000006</v>
      </c>
      <c r="J525" s="35"/>
      <c r="K525" s="35">
        <v>0</v>
      </c>
      <c r="L525" s="86"/>
      <c r="M525" s="34"/>
      <c r="N525" s="34">
        <f>EXP(N522)+EXP(P522)</f>
        <v>1438.6118682397841</v>
      </c>
      <c r="O525" s="34">
        <f>N525</f>
        <v>1438.6118682397841</v>
      </c>
      <c r="P525" s="34">
        <f>O525</f>
        <v>1438.6118682397841</v>
      </c>
      <c r="R525" s="69">
        <v>0</v>
      </c>
      <c r="S525" s="69">
        <v>0</v>
      </c>
      <c r="T525" s="69">
        <v>0</v>
      </c>
    </row>
    <row r="526" spans="1:68" s="67" customFormat="1" x14ac:dyDescent="0.25">
      <c r="D526" s="86"/>
      <c r="E526" s="86"/>
      <c r="F526" s="86"/>
      <c r="G526" s="86"/>
      <c r="H526" s="86"/>
      <c r="I526" s="64">
        <f>I522+I523+I524+I525</f>
        <v>6.6147161000000008</v>
      </c>
      <c r="J526" s="36"/>
      <c r="K526" s="64">
        <v>0</v>
      </c>
      <c r="L526" s="86"/>
      <c r="M526" s="34" t="s">
        <v>107</v>
      </c>
      <c r="N526" s="65">
        <f>N524/N525</f>
        <v>0.51855050646455492</v>
      </c>
      <c r="O526" s="65">
        <f>O524/O525</f>
        <v>0</v>
      </c>
      <c r="P526" s="65">
        <f>P524/P525</f>
        <v>0.48144949353544503</v>
      </c>
      <c r="R526" s="69">
        <v>1</v>
      </c>
      <c r="S526" s="69">
        <v>0</v>
      </c>
      <c r="T526" s="69">
        <v>0</v>
      </c>
      <c r="V526" s="67">
        <v>1</v>
      </c>
      <c r="W526" s="67">
        <v>0</v>
      </c>
      <c r="X526" s="67">
        <v>0</v>
      </c>
      <c r="Y526" s="67">
        <v>0</v>
      </c>
      <c r="Z526" s="67">
        <v>1</v>
      </c>
      <c r="AA526" s="67">
        <v>1</v>
      </c>
      <c r="AB526" s="67">
        <v>2</v>
      </c>
      <c r="AC526" s="67">
        <v>3</v>
      </c>
      <c r="AD526" s="67">
        <v>4</v>
      </c>
      <c r="AE526" s="67">
        <v>5</v>
      </c>
      <c r="AF526" s="67">
        <v>6</v>
      </c>
      <c r="AG526" s="67">
        <v>8</v>
      </c>
      <c r="AH526" s="67">
        <v>7</v>
      </c>
      <c r="AI526" s="67">
        <v>1</v>
      </c>
      <c r="AJ526" s="67">
        <v>3</v>
      </c>
      <c r="AK526" s="67">
        <v>2</v>
      </c>
      <c r="AL526" s="67">
        <v>4</v>
      </c>
      <c r="AM526" s="67">
        <v>5</v>
      </c>
      <c r="AN526" s="67">
        <v>6</v>
      </c>
      <c r="AO526" s="67">
        <v>1</v>
      </c>
      <c r="AP526" s="67">
        <v>0</v>
      </c>
      <c r="AQ526" s="67">
        <v>0</v>
      </c>
      <c r="AR526" s="67">
        <v>1</v>
      </c>
      <c r="AS526" s="67">
        <v>0</v>
      </c>
      <c r="AT526" s="67">
        <v>1</v>
      </c>
      <c r="AU526" s="67">
        <v>0</v>
      </c>
      <c r="AV526" s="67">
        <v>0</v>
      </c>
      <c r="AW526" s="67">
        <v>1</v>
      </c>
      <c r="AX526" s="67">
        <v>1</v>
      </c>
      <c r="AY526" s="67">
        <v>0</v>
      </c>
      <c r="AZ526" s="67">
        <v>0</v>
      </c>
      <c r="BA526" s="67">
        <v>0</v>
      </c>
      <c r="BB526" s="67">
        <v>1</v>
      </c>
      <c r="BC526" s="67">
        <v>0</v>
      </c>
      <c r="BD526" s="67">
        <v>1</v>
      </c>
      <c r="BE526" s="67">
        <v>0</v>
      </c>
      <c r="BF526" s="67">
        <v>0</v>
      </c>
      <c r="BG526" s="67">
        <v>1</v>
      </c>
      <c r="BH526" s="67">
        <v>0</v>
      </c>
      <c r="BI526" s="67">
        <v>-999</v>
      </c>
      <c r="BJ526" s="67">
        <v>-999</v>
      </c>
      <c r="BK526" s="67">
        <v>-999</v>
      </c>
      <c r="BL526" s="67">
        <v>-999</v>
      </c>
      <c r="BM526" s="67">
        <v>-999</v>
      </c>
      <c r="BN526" s="67">
        <v>-999</v>
      </c>
      <c r="BO526" s="67">
        <v>-999</v>
      </c>
      <c r="BP526" s="67">
        <v>-999</v>
      </c>
    </row>
    <row r="527" spans="1:68" s="67" customFormat="1" x14ac:dyDescent="0.25">
      <c r="R527" s="69">
        <v>0</v>
      </c>
      <c r="S527" s="69">
        <v>0</v>
      </c>
      <c r="T527" s="69">
        <v>0</v>
      </c>
    </row>
    <row r="528" spans="1:68" s="67" customFormat="1" x14ac:dyDescent="0.25">
      <c r="A528" s="120">
        <v>76</v>
      </c>
      <c r="B528" s="67">
        <v>-0.91655799999999998</v>
      </c>
      <c r="D528" s="86">
        <v>-1</v>
      </c>
      <c r="E528" s="86">
        <v>0</v>
      </c>
      <c r="F528" s="86">
        <v>0</v>
      </c>
      <c r="G528" s="86"/>
      <c r="H528" s="86"/>
      <c r="I528" s="35" t="s">
        <v>103</v>
      </c>
      <c r="J528" s="35"/>
      <c r="K528" s="35" t="s">
        <v>104</v>
      </c>
      <c r="L528" s="86"/>
      <c r="M528" s="31" t="s">
        <v>102</v>
      </c>
      <c r="N528" s="31" t="s">
        <v>103</v>
      </c>
      <c r="O528" s="31" t="s">
        <v>104</v>
      </c>
      <c r="P528" s="31" t="s">
        <v>105</v>
      </c>
      <c r="R528" s="69">
        <v>0</v>
      </c>
      <c r="S528" s="69">
        <v>0</v>
      </c>
      <c r="T528" s="69">
        <v>0</v>
      </c>
    </row>
    <row r="529" spans="1:68" s="67" customFormat="1" x14ac:dyDescent="0.25">
      <c r="A529" s="120"/>
      <c r="B529" s="67">
        <v>0.111572</v>
      </c>
      <c r="D529" s="30">
        <v>1</v>
      </c>
      <c r="E529" s="30">
        <v>0</v>
      </c>
      <c r="F529" s="30">
        <v>0</v>
      </c>
      <c r="G529" s="86"/>
      <c r="H529" s="86"/>
      <c r="I529" s="62">
        <f>B528*D528</f>
        <v>0.91655799999999998</v>
      </c>
      <c r="J529" s="35"/>
      <c r="K529" s="62">
        <v>0</v>
      </c>
      <c r="L529" s="86"/>
      <c r="M529" s="32"/>
      <c r="N529" s="32">
        <f>I533</f>
        <v>6.1242561000000002</v>
      </c>
      <c r="O529" s="32">
        <f>K533</f>
        <v>0</v>
      </c>
      <c r="P529" s="40">
        <f>B532</f>
        <v>2.67334</v>
      </c>
      <c r="R529" s="69">
        <v>0</v>
      </c>
      <c r="S529" s="69">
        <v>0</v>
      </c>
      <c r="T529" s="69">
        <v>0</v>
      </c>
    </row>
    <row r="530" spans="1:68" s="67" customFormat="1" x14ac:dyDescent="0.25">
      <c r="A530" s="120"/>
      <c r="B530" s="67">
        <v>-0.99531999999999998</v>
      </c>
      <c r="D530" s="30">
        <v>-1</v>
      </c>
      <c r="E530" s="30">
        <v>0</v>
      </c>
      <c r="F530" s="30">
        <v>0</v>
      </c>
      <c r="G530" s="86"/>
      <c r="H530" s="86"/>
      <c r="I530" s="35">
        <f>B529*D529</f>
        <v>0.111572</v>
      </c>
      <c r="J530" s="35"/>
      <c r="K530" s="62">
        <v>0</v>
      </c>
      <c r="L530" s="86"/>
      <c r="M530" s="86"/>
      <c r="N530" s="86"/>
      <c r="O530" s="86"/>
      <c r="P530" s="86"/>
      <c r="R530" s="69">
        <v>0</v>
      </c>
      <c r="S530" s="69">
        <v>0</v>
      </c>
      <c r="T530" s="69">
        <v>0</v>
      </c>
    </row>
    <row r="531" spans="1:68" s="67" customFormat="1" x14ac:dyDescent="0.25">
      <c r="A531" s="120"/>
      <c r="B531" s="67">
        <v>7.7373700000000004E-3</v>
      </c>
      <c r="D531" s="86">
        <v>530</v>
      </c>
      <c r="E531" s="86">
        <v>0</v>
      </c>
      <c r="F531" s="86">
        <v>0</v>
      </c>
      <c r="G531" s="86"/>
      <c r="H531" s="86"/>
      <c r="I531" s="62">
        <f>B530*D530</f>
        <v>0.99531999999999998</v>
      </c>
      <c r="J531" s="35"/>
      <c r="K531" s="62">
        <v>0</v>
      </c>
      <c r="L531" s="86"/>
      <c r="M531" s="33" t="s">
        <v>106</v>
      </c>
      <c r="N531" s="34">
        <f>EXP(N529)</f>
        <v>456.8047697743678</v>
      </c>
      <c r="O531" s="34">
        <v>0</v>
      </c>
      <c r="P531" s="34">
        <f>EXP(P529)</f>
        <v>14.48827932291343</v>
      </c>
      <c r="R531" s="69">
        <v>0</v>
      </c>
      <c r="S531" s="69">
        <v>0</v>
      </c>
      <c r="T531" s="69">
        <v>0</v>
      </c>
    </row>
    <row r="532" spans="1:68" s="67" customFormat="1" x14ac:dyDescent="0.25">
      <c r="A532" s="120"/>
      <c r="B532" s="67">
        <v>2.67334</v>
      </c>
      <c r="D532" s="86">
        <v>0</v>
      </c>
      <c r="E532" s="86">
        <v>0</v>
      </c>
      <c r="F532" s="86">
        <v>1</v>
      </c>
      <c r="G532" s="86"/>
      <c r="H532" s="86"/>
      <c r="I532" s="35">
        <f>B531*D531</f>
        <v>4.1008060999999998</v>
      </c>
      <c r="J532" s="35"/>
      <c r="K532" s="35">
        <v>0</v>
      </c>
      <c r="L532" s="86"/>
      <c r="M532" s="34"/>
      <c r="N532" s="34">
        <f>EXP(N529)+EXP(P529)</f>
        <v>471.29304909728125</v>
      </c>
      <c r="O532" s="34">
        <f>N532</f>
        <v>471.29304909728125</v>
      </c>
      <c r="P532" s="34">
        <f>O532</f>
        <v>471.29304909728125</v>
      </c>
      <c r="R532" s="69">
        <v>0</v>
      </c>
      <c r="S532" s="69">
        <v>0</v>
      </c>
      <c r="T532" s="69">
        <v>0</v>
      </c>
    </row>
    <row r="533" spans="1:68" s="67" customFormat="1" x14ac:dyDescent="0.25">
      <c r="D533" s="86"/>
      <c r="E533" s="86"/>
      <c r="F533" s="86"/>
      <c r="G533" s="86"/>
      <c r="H533" s="86"/>
      <c r="I533" s="64">
        <f>I529+I530+I531+I532</f>
        <v>6.1242561000000002</v>
      </c>
      <c r="J533" s="36"/>
      <c r="K533" s="64">
        <v>0</v>
      </c>
      <c r="L533" s="86"/>
      <c r="M533" s="34" t="s">
        <v>107</v>
      </c>
      <c r="N533" s="65">
        <f>N531/N532</f>
        <v>0.96925844896150193</v>
      </c>
      <c r="O533" s="65">
        <f>O531/O532</f>
        <v>0</v>
      </c>
      <c r="P533" s="65">
        <f>P531/P532</f>
        <v>3.074155103849803E-2</v>
      </c>
      <c r="R533" s="69">
        <v>1</v>
      </c>
      <c r="S533" s="69">
        <v>1</v>
      </c>
      <c r="T533" s="69">
        <v>0</v>
      </c>
      <c r="V533" s="67">
        <v>1</v>
      </c>
      <c r="W533" s="67">
        <v>0</v>
      </c>
      <c r="X533" s="67">
        <v>0</v>
      </c>
      <c r="Y533" s="67">
        <v>0</v>
      </c>
      <c r="Z533" s="67">
        <v>1</v>
      </c>
      <c r="AA533" s="67">
        <v>5</v>
      </c>
      <c r="AB533" s="67">
        <v>1</v>
      </c>
      <c r="AC533" s="67">
        <v>4</v>
      </c>
      <c r="AD533" s="67">
        <v>2</v>
      </c>
      <c r="AE533" s="67">
        <v>3</v>
      </c>
      <c r="AF533" s="67">
        <v>7</v>
      </c>
      <c r="AG533" s="67">
        <v>8</v>
      </c>
      <c r="AH533" s="67">
        <v>6</v>
      </c>
      <c r="AI533" s="67">
        <v>6</v>
      </c>
      <c r="AJ533" s="67">
        <v>5</v>
      </c>
      <c r="AK533" s="67">
        <v>2</v>
      </c>
      <c r="AL533" s="67">
        <v>4</v>
      </c>
      <c r="AM533" s="67">
        <v>3</v>
      </c>
      <c r="AN533" s="67">
        <v>1</v>
      </c>
      <c r="AO533" s="67">
        <v>0</v>
      </c>
      <c r="AP533" s="67">
        <v>1</v>
      </c>
      <c r="AQ533" s="67">
        <v>0</v>
      </c>
      <c r="AR533" s="67">
        <v>1</v>
      </c>
      <c r="AS533" s="67">
        <v>1</v>
      </c>
      <c r="AT533" s="67">
        <v>0</v>
      </c>
      <c r="AU533" s="67">
        <v>1</v>
      </c>
      <c r="AV533" s="67">
        <v>1</v>
      </c>
      <c r="AW533" s="67">
        <v>0</v>
      </c>
      <c r="AX533" s="67">
        <v>0</v>
      </c>
      <c r="AY533" s="67">
        <v>0</v>
      </c>
      <c r="AZ533" s="67">
        <v>0</v>
      </c>
      <c r="BA533" s="67">
        <v>1</v>
      </c>
      <c r="BB533" s="67">
        <v>0</v>
      </c>
      <c r="BC533" s="67">
        <v>0</v>
      </c>
      <c r="BD533" s="67">
        <v>1</v>
      </c>
      <c r="BE533" s="67">
        <v>0</v>
      </c>
      <c r="BF533" s="67">
        <v>1</v>
      </c>
      <c r="BG533" s="67">
        <v>0</v>
      </c>
      <c r="BH533" s="67">
        <v>0</v>
      </c>
      <c r="BI533" s="67">
        <v>0</v>
      </c>
      <c r="BJ533" s="67">
        <v>0</v>
      </c>
      <c r="BK533" s="67">
        <v>1</v>
      </c>
      <c r="BL533" s="67">
        <v>0</v>
      </c>
      <c r="BM533" s="67">
        <v>0</v>
      </c>
      <c r="BN533" s="67">
        <v>0</v>
      </c>
      <c r="BO533" s="67">
        <v>1</v>
      </c>
      <c r="BP533" s="67">
        <v>0</v>
      </c>
    </row>
    <row r="534" spans="1:68" s="67" customFormat="1" x14ac:dyDescent="0.25">
      <c r="R534" s="69">
        <v>0</v>
      </c>
      <c r="S534" s="69">
        <v>0</v>
      </c>
      <c r="T534" s="69">
        <v>0</v>
      </c>
    </row>
    <row r="535" spans="1:68" s="67" customFormat="1" x14ac:dyDescent="0.25">
      <c r="A535" s="120">
        <v>77</v>
      </c>
      <c r="B535" s="67">
        <v>-0.91812300000000002</v>
      </c>
      <c r="D535" s="86">
        <v>-1</v>
      </c>
      <c r="E535" s="86">
        <v>0</v>
      </c>
      <c r="F535" s="86">
        <v>0</v>
      </c>
      <c r="G535" s="86"/>
      <c r="H535" s="86"/>
      <c r="I535" s="35" t="s">
        <v>103</v>
      </c>
      <c r="J535" s="35"/>
      <c r="K535" s="35" t="s">
        <v>104</v>
      </c>
      <c r="L535" s="86"/>
      <c r="M535" s="31" t="s">
        <v>102</v>
      </c>
      <c r="N535" s="31" t="s">
        <v>103</v>
      </c>
      <c r="O535" s="31" t="s">
        <v>104</v>
      </c>
      <c r="P535" s="31" t="s">
        <v>105</v>
      </c>
      <c r="R535" s="69">
        <v>0</v>
      </c>
      <c r="S535" s="69">
        <v>0</v>
      </c>
      <c r="T535" s="69">
        <v>0</v>
      </c>
    </row>
    <row r="536" spans="1:68" s="67" customFormat="1" x14ac:dyDescent="0.25">
      <c r="A536" s="120"/>
      <c r="B536" s="67">
        <v>0.47182800000000003</v>
      </c>
      <c r="D536" s="30">
        <v>1</v>
      </c>
      <c r="E536" s="30">
        <v>0</v>
      </c>
      <c r="F536" s="30">
        <v>0</v>
      </c>
      <c r="G536" s="86"/>
      <c r="H536" s="86"/>
      <c r="I536" s="62">
        <f>B535*D535</f>
        <v>0.91812300000000002</v>
      </c>
      <c r="J536" s="35"/>
      <c r="K536" s="62">
        <v>0</v>
      </c>
      <c r="L536" s="86"/>
      <c r="M536" s="32"/>
      <c r="N536" s="32">
        <f>I540</f>
        <v>4.1780907999999997</v>
      </c>
      <c r="O536" s="32">
        <f>K540</f>
        <v>0</v>
      </c>
      <c r="P536" s="40">
        <f>B539</f>
        <v>1.3229</v>
      </c>
      <c r="R536" s="69">
        <v>0</v>
      </c>
      <c r="S536" s="69">
        <v>0</v>
      </c>
      <c r="T536" s="69">
        <v>0</v>
      </c>
    </row>
    <row r="537" spans="1:68" s="67" customFormat="1" x14ac:dyDescent="0.25">
      <c r="A537" s="120"/>
      <c r="B537" s="67">
        <v>-0.82970500000000003</v>
      </c>
      <c r="D537" s="30">
        <v>-1</v>
      </c>
      <c r="E537" s="30">
        <v>0</v>
      </c>
      <c r="F537" s="30">
        <v>0</v>
      </c>
      <c r="G537" s="86"/>
      <c r="H537" s="86"/>
      <c r="I537" s="35">
        <f>B536*D536</f>
        <v>0.47182800000000003</v>
      </c>
      <c r="J537" s="35"/>
      <c r="K537" s="62">
        <v>0</v>
      </c>
      <c r="L537" s="86"/>
      <c r="M537" s="86"/>
      <c r="N537" s="86"/>
      <c r="O537" s="86"/>
      <c r="P537" s="86"/>
      <c r="R537" s="69">
        <v>0</v>
      </c>
      <c r="S537" s="69">
        <v>0</v>
      </c>
      <c r="T537" s="69">
        <v>0</v>
      </c>
    </row>
    <row r="538" spans="1:68" s="67" customFormat="1" x14ac:dyDescent="0.25">
      <c r="A538" s="120"/>
      <c r="B538" s="67">
        <v>3.6951599999999999E-3</v>
      </c>
      <c r="D538" s="86">
        <v>530</v>
      </c>
      <c r="E538" s="86">
        <v>0</v>
      </c>
      <c r="F538" s="86">
        <v>0</v>
      </c>
      <c r="G538" s="86"/>
      <c r="H538" s="86"/>
      <c r="I538" s="62">
        <f>B537*D537</f>
        <v>0.82970500000000003</v>
      </c>
      <c r="J538" s="35"/>
      <c r="K538" s="62">
        <v>0</v>
      </c>
      <c r="L538" s="86"/>
      <c r="M538" s="33" t="s">
        <v>106</v>
      </c>
      <c r="N538" s="34">
        <f>EXP(N536)</f>
        <v>65.241175782001534</v>
      </c>
      <c r="O538" s="34">
        <v>0</v>
      </c>
      <c r="P538" s="34">
        <f>EXP(P536)</f>
        <v>3.7542930555692324</v>
      </c>
      <c r="R538" s="69">
        <v>0</v>
      </c>
      <c r="S538" s="69">
        <v>0</v>
      </c>
      <c r="T538" s="69">
        <v>0</v>
      </c>
    </row>
    <row r="539" spans="1:68" s="67" customFormat="1" x14ac:dyDescent="0.25">
      <c r="A539" s="120"/>
      <c r="B539" s="67">
        <v>1.3229</v>
      </c>
      <c r="D539" s="86">
        <v>0</v>
      </c>
      <c r="E539" s="86">
        <v>0</v>
      </c>
      <c r="F539" s="86">
        <v>1</v>
      </c>
      <c r="G539" s="86"/>
      <c r="H539" s="86"/>
      <c r="I539" s="35">
        <f>B538*D538</f>
        <v>1.9584348</v>
      </c>
      <c r="J539" s="35"/>
      <c r="K539" s="35">
        <v>0</v>
      </c>
      <c r="L539" s="86"/>
      <c r="M539" s="34"/>
      <c r="N539" s="34">
        <f>EXP(N536)+EXP(P536)</f>
        <v>68.995468837570769</v>
      </c>
      <c r="O539" s="34">
        <f>N539</f>
        <v>68.995468837570769</v>
      </c>
      <c r="P539" s="34">
        <f>O539</f>
        <v>68.995468837570769</v>
      </c>
      <c r="R539" s="69">
        <v>0</v>
      </c>
      <c r="S539" s="69">
        <v>0</v>
      </c>
      <c r="T539" s="69">
        <v>0</v>
      </c>
    </row>
    <row r="540" spans="1:68" s="67" customFormat="1" x14ac:dyDescent="0.25">
      <c r="D540" s="86"/>
      <c r="E540" s="86"/>
      <c r="F540" s="86"/>
      <c r="G540" s="86"/>
      <c r="H540" s="86"/>
      <c r="I540" s="64">
        <f>I536+I537+I538+I539</f>
        <v>4.1780907999999997</v>
      </c>
      <c r="J540" s="36"/>
      <c r="K540" s="64">
        <v>0</v>
      </c>
      <c r="L540" s="86"/>
      <c r="M540" s="34" t="s">
        <v>107</v>
      </c>
      <c r="N540" s="65">
        <f>N538/N539</f>
        <v>0.94558638242740845</v>
      </c>
      <c r="O540" s="65">
        <f>O538/O539</f>
        <v>0</v>
      </c>
      <c r="P540" s="65">
        <f>P538/P539</f>
        <v>5.4413617572591534E-2</v>
      </c>
      <c r="R540" s="69">
        <v>1</v>
      </c>
      <c r="S540" s="69">
        <v>0</v>
      </c>
      <c r="T540" s="69">
        <v>0</v>
      </c>
      <c r="V540" s="67">
        <v>0</v>
      </c>
      <c r="W540" s="67">
        <v>0</v>
      </c>
      <c r="X540" s="67">
        <v>0</v>
      </c>
      <c r="Y540" s="67">
        <v>0</v>
      </c>
      <c r="Z540" s="67">
        <v>1</v>
      </c>
      <c r="AA540" s="67">
        <v>6</v>
      </c>
      <c r="AB540" s="67">
        <v>1</v>
      </c>
      <c r="AC540" s="67">
        <v>8</v>
      </c>
      <c r="AD540" s="67">
        <v>3</v>
      </c>
      <c r="AE540" s="67">
        <v>7</v>
      </c>
      <c r="AF540" s="67">
        <v>5</v>
      </c>
      <c r="AG540" s="67">
        <v>4</v>
      </c>
      <c r="AH540" s="67">
        <v>2</v>
      </c>
      <c r="AI540" s="67">
        <v>-999</v>
      </c>
      <c r="AJ540" s="67">
        <v>-999</v>
      </c>
      <c r="AK540" s="67">
        <v>-999</v>
      </c>
      <c r="AL540" s="67">
        <v>-999</v>
      </c>
      <c r="AM540" s="67">
        <v>-999</v>
      </c>
      <c r="AN540" s="67">
        <v>1</v>
      </c>
      <c r="AO540" s="67">
        <v>1</v>
      </c>
      <c r="AP540" s="67">
        <v>0</v>
      </c>
      <c r="AQ540" s="67">
        <v>0</v>
      </c>
      <c r="AR540" s="67">
        <v>1</v>
      </c>
      <c r="AS540" s="67">
        <v>1</v>
      </c>
      <c r="AT540" s="67">
        <v>0</v>
      </c>
      <c r="AU540" s="67">
        <v>1</v>
      </c>
      <c r="AV540" s="67">
        <v>1</v>
      </c>
      <c r="AW540" s="67">
        <v>0</v>
      </c>
      <c r="AX540" s="67">
        <v>0</v>
      </c>
      <c r="AY540" s="67">
        <v>0</v>
      </c>
      <c r="AZ540" s="67">
        <v>0</v>
      </c>
      <c r="BA540" s="67">
        <v>0</v>
      </c>
      <c r="BB540" s="67">
        <v>1</v>
      </c>
      <c r="BC540" s="67">
        <v>0</v>
      </c>
      <c r="BD540" s="67">
        <v>1</v>
      </c>
      <c r="BE540" s="67">
        <v>0</v>
      </c>
      <c r="BF540" s="67">
        <v>1</v>
      </c>
      <c r="BG540" s="67">
        <v>0</v>
      </c>
      <c r="BH540" s="67">
        <v>0</v>
      </c>
      <c r="BI540" s="67">
        <v>-999</v>
      </c>
      <c r="BJ540" s="67">
        <v>-999</v>
      </c>
      <c r="BK540" s="67">
        <v>-999</v>
      </c>
      <c r="BL540" s="67">
        <v>-999</v>
      </c>
      <c r="BM540" s="67">
        <v>-999</v>
      </c>
      <c r="BN540" s="67">
        <v>-999</v>
      </c>
      <c r="BO540" s="67">
        <v>-999</v>
      </c>
      <c r="BP540" s="67">
        <v>-999</v>
      </c>
    </row>
    <row r="541" spans="1:68" s="67" customFormat="1" x14ac:dyDescent="0.25">
      <c r="R541" s="69">
        <v>0</v>
      </c>
      <c r="S541" s="69">
        <v>0</v>
      </c>
      <c r="T541" s="69">
        <v>0</v>
      </c>
    </row>
    <row r="542" spans="1:68" s="67" customFormat="1" x14ac:dyDescent="0.25">
      <c r="A542" s="120">
        <v>78</v>
      </c>
      <c r="B542" s="67">
        <v>-0.90117499999999995</v>
      </c>
      <c r="D542" s="86">
        <v>-1</v>
      </c>
      <c r="E542" s="86">
        <v>0</v>
      </c>
      <c r="F542" s="86">
        <v>0</v>
      </c>
      <c r="G542" s="86"/>
      <c r="H542" s="86"/>
      <c r="I542" s="35" t="s">
        <v>103</v>
      </c>
      <c r="J542" s="35"/>
      <c r="K542" s="35" t="s">
        <v>104</v>
      </c>
      <c r="L542" s="86"/>
      <c r="M542" s="31" t="s">
        <v>102</v>
      </c>
      <c r="N542" s="31" t="s">
        <v>103</v>
      </c>
      <c r="O542" s="31" t="s">
        <v>104</v>
      </c>
      <c r="P542" s="31" t="s">
        <v>105</v>
      </c>
      <c r="R542" s="69">
        <v>0</v>
      </c>
      <c r="S542" s="69">
        <v>0</v>
      </c>
      <c r="T542" s="69">
        <v>0</v>
      </c>
    </row>
    <row r="543" spans="1:68" s="67" customFormat="1" x14ac:dyDescent="0.25">
      <c r="A543" s="120"/>
      <c r="B543" s="67">
        <v>-1.3729100000000001</v>
      </c>
      <c r="D543" s="30">
        <v>1</v>
      </c>
      <c r="E543" s="30">
        <v>0</v>
      </c>
      <c r="F543" s="30">
        <v>0</v>
      </c>
      <c r="G543" s="86"/>
      <c r="H543" s="86"/>
      <c r="I543" s="62">
        <f>B542*D542</f>
        <v>0.90117499999999995</v>
      </c>
      <c r="J543" s="35"/>
      <c r="K543" s="62">
        <v>0</v>
      </c>
      <c r="L543" s="86"/>
      <c r="M543" s="32"/>
      <c r="N543" s="32">
        <f>I547</f>
        <v>2.5451721999999997</v>
      </c>
      <c r="O543" s="32">
        <f>K547</f>
        <v>0</v>
      </c>
      <c r="P543" s="40">
        <f>B546</f>
        <v>4.0654899999999996</v>
      </c>
      <c r="R543" s="69">
        <v>0</v>
      </c>
      <c r="S543" s="69">
        <v>0</v>
      </c>
      <c r="T543" s="69">
        <v>0</v>
      </c>
    </row>
    <row r="544" spans="1:68" s="67" customFormat="1" x14ac:dyDescent="0.25">
      <c r="A544" s="120"/>
      <c r="B544" s="67">
        <v>9.8332100000000006E-2</v>
      </c>
      <c r="D544" s="30">
        <v>-1</v>
      </c>
      <c r="E544" s="30">
        <v>0</v>
      </c>
      <c r="F544" s="30">
        <v>0</v>
      </c>
      <c r="G544" s="86"/>
      <c r="H544" s="86"/>
      <c r="I544" s="35">
        <f>B543*D543</f>
        <v>-1.3729100000000001</v>
      </c>
      <c r="J544" s="35"/>
      <c r="K544" s="62">
        <v>0</v>
      </c>
      <c r="L544" s="86"/>
      <c r="M544" s="86"/>
      <c r="N544" s="86"/>
      <c r="O544" s="86"/>
      <c r="P544" s="86"/>
      <c r="R544" s="69">
        <v>0</v>
      </c>
      <c r="S544" s="69">
        <v>0</v>
      </c>
      <c r="T544" s="69">
        <v>0</v>
      </c>
    </row>
    <row r="545" spans="1:68" s="67" customFormat="1" x14ac:dyDescent="0.25">
      <c r="A545" s="120"/>
      <c r="B545" s="67">
        <v>5.8778099999999998E-3</v>
      </c>
      <c r="D545" s="86">
        <v>530</v>
      </c>
      <c r="E545" s="86">
        <v>0</v>
      </c>
      <c r="F545" s="86">
        <v>0</v>
      </c>
      <c r="G545" s="86"/>
      <c r="H545" s="86"/>
      <c r="I545" s="62">
        <f>B544*D544</f>
        <v>-9.8332100000000006E-2</v>
      </c>
      <c r="J545" s="35"/>
      <c r="K545" s="62">
        <v>0</v>
      </c>
      <c r="L545" s="86"/>
      <c r="M545" s="33" t="s">
        <v>106</v>
      </c>
      <c r="N545" s="34">
        <f>EXP(N543)</f>
        <v>12.745422658889236</v>
      </c>
      <c r="O545" s="34">
        <v>0</v>
      </c>
      <c r="P545" s="34">
        <f>EXP(P543)</f>
        <v>58.293465323572882</v>
      </c>
      <c r="R545" s="69">
        <v>0</v>
      </c>
      <c r="S545" s="69">
        <v>0</v>
      </c>
      <c r="T545" s="69">
        <v>0</v>
      </c>
    </row>
    <row r="546" spans="1:68" s="67" customFormat="1" x14ac:dyDescent="0.25">
      <c r="A546" s="120"/>
      <c r="B546" s="67">
        <v>4.0654899999999996</v>
      </c>
      <c r="D546" s="86">
        <v>0</v>
      </c>
      <c r="E546" s="86">
        <v>0</v>
      </c>
      <c r="F546" s="86">
        <v>1</v>
      </c>
      <c r="G546" s="86"/>
      <c r="H546" s="86"/>
      <c r="I546" s="35">
        <f>B545*D545</f>
        <v>3.1152392999999998</v>
      </c>
      <c r="J546" s="35"/>
      <c r="K546" s="35">
        <v>0</v>
      </c>
      <c r="L546" s="86"/>
      <c r="M546" s="34"/>
      <c r="N546" s="34">
        <f>EXP(N543)+EXP(P543)</f>
        <v>71.038887982462114</v>
      </c>
      <c r="O546" s="34">
        <f>N546</f>
        <v>71.038887982462114</v>
      </c>
      <c r="P546" s="34">
        <f>O546</f>
        <v>71.038887982462114</v>
      </c>
      <c r="R546" s="69">
        <v>0</v>
      </c>
      <c r="S546" s="69">
        <v>0</v>
      </c>
      <c r="T546" s="69">
        <v>0</v>
      </c>
    </row>
    <row r="547" spans="1:68" s="67" customFormat="1" x14ac:dyDescent="0.25">
      <c r="D547" s="86"/>
      <c r="E547" s="86"/>
      <c r="F547" s="86"/>
      <c r="G547" s="86"/>
      <c r="H547" s="86"/>
      <c r="I547" s="64">
        <f>I543+I544+I545+I546</f>
        <v>2.5451721999999997</v>
      </c>
      <c r="J547" s="36"/>
      <c r="K547" s="64">
        <v>0</v>
      </c>
      <c r="L547" s="86"/>
      <c r="M547" s="34" t="s">
        <v>107</v>
      </c>
      <c r="N547" s="65">
        <f>N545/N546</f>
        <v>0.17941472650917328</v>
      </c>
      <c r="O547" s="65">
        <f>O545/O546</f>
        <v>0</v>
      </c>
      <c r="P547" s="65">
        <f>P545/P546</f>
        <v>0.82058527349082677</v>
      </c>
      <c r="R547" s="69">
        <v>0</v>
      </c>
      <c r="S547" s="69">
        <v>1</v>
      </c>
      <c r="T547" s="69">
        <v>1</v>
      </c>
      <c r="V547" s="67">
        <v>0</v>
      </c>
      <c r="W547" s="67">
        <v>0</v>
      </c>
      <c r="X547" s="67">
        <v>0</v>
      </c>
      <c r="Y547" s="67">
        <v>0</v>
      </c>
      <c r="Z547" s="67">
        <v>1</v>
      </c>
      <c r="AA547" s="67">
        <v>4</v>
      </c>
      <c r="AB547" s="67">
        <v>5</v>
      </c>
      <c r="AC547" s="67">
        <v>1</v>
      </c>
      <c r="AD547" s="67">
        <v>2</v>
      </c>
      <c r="AE547" s="67">
        <v>3</v>
      </c>
      <c r="AF547" s="67">
        <v>7</v>
      </c>
      <c r="AG547" s="67">
        <v>8</v>
      </c>
      <c r="AH547" s="67">
        <v>6</v>
      </c>
      <c r="AI547" s="67">
        <v>4</v>
      </c>
      <c r="AJ547" s="67">
        <v>1</v>
      </c>
      <c r="AK547" s="67">
        <v>2</v>
      </c>
      <c r="AL547" s="67">
        <v>6</v>
      </c>
      <c r="AM547" s="67">
        <v>3</v>
      </c>
      <c r="AN547" s="67">
        <v>5</v>
      </c>
      <c r="AO547" s="67">
        <v>0</v>
      </c>
      <c r="AP547" s="67">
        <v>1</v>
      </c>
      <c r="AQ547" s="67">
        <v>0</v>
      </c>
      <c r="AR547" s="67">
        <v>1</v>
      </c>
      <c r="AS547" s="67">
        <v>1</v>
      </c>
      <c r="AT547" s="67">
        <v>0</v>
      </c>
      <c r="AU547" s="67">
        <v>0</v>
      </c>
      <c r="AV547" s="67">
        <v>0</v>
      </c>
      <c r="AW547" s="67">
        <v>1</v>
      </c>
      <c r="AX547" s="67">
        <v>1</v>
      </c>
      <c r="AY547" s="67">
        <v>0</v>
      </c>
      <c r="AZ547" s="67">
        <v>0</v>
      </c>
      <c r="BA547" s="67">
        <v>0</v>
      </c>
      <c r="BB547" s="67">
        <v>1</v>
      </c>
      <c r="BC547" s="67">
        <v>1</v>
      </c>
      <c r="BD547" s="67">
        <v>0</v>
      </c>
      <c r="BE547" s="67">
        <v>0</v>
      </c>
      <c r="BF547" s="67">
        <v>0</v>
      </c>
      <c r="BG547" s="67">
        <v>1</v>
      </c>
      <c r="BH547" s="67">
        <v>0</v>
      </c>
      <c r="BI547" s="67">
        <v>-999</v>
      </c>
      <c r="BJ547" s="67">
        <v>-999</v>
      </c>
      <c r="BK547" s="67">
        <v>-999</v>
      </c>
      <c r="BL547" s="67">
        <v>-999</v>
      </c>
      <c r="BM547" s="67">
        <v>-999</v>
      </c>
      <c r="BN547" s="67">
        <v>-999</v>
      </c>
      <c r="BO547" s="67">
        <v>-999</v>
      </c>
      <c r="BP547" s="67">
        <v>-999</v>
      </c>
    </row>
    <row r="548" spans="1:68" s="67" customFormat="1" x14ac:dyDescent="0.25">
      <c r="R548" s="69">
        <v>0</v>
      </c>
      <c r="S548" s="69">
        <v>0</v>
      </c>
      <c r="T548" s="69">
        <v>0</v>
      </c>
    </row>
    <row r="549" spans="1:68" s="67" customFormat="1" x14ac:dyDescent="0.25">
      <c r="A549" s="120">
        <v>79</v>
      </c>
      <c r="B549" s="67">
        <v>-0.88830500000000001</v>
      </c>
      <c r="D549" s="86">
        <v>-1</v>
      </c>
      <c r="E549" s="86">
        <v>0</v>
      </c>
      <c r="F549" s="86">
        <v>0</v>
      </c>
      <c r="G549" s="86"/>
      <c r="H549" s="86"/>
      <c r="I549" s="35" t="s">
        <v>103</v>
      </c>
      <c r="J549" s="35"/>
      <c r="K549" s="35" t="s">
        <v>104</v>
      </c>
      <c r="L549" s="86"/>
      <c r="M549" s="31" t="s">
        <v>102</v>
      </c>
      <c r="N549" s="31" t="s">
        <v>103</v>
      </c>
      <c r="O549" s="31" t="s">
        <v>104</v>
      </c>
      <c r="P549" s="31" t="s">
        <v>105</v>
      </c>
      <c r="R549" s="69">
        <v>0</v>
      </c>
      <c r="S549" s="69">
        <v>0</v>
      </c>
      <c r="T549" s="69">
        <v>0</v>
      </c>
    </row>
    <row r="550" spans="1:68" s="67" customFormat="1" x14ac:dyDescent="0.25">
      <c r="A550" s="120"/>
      <c r="B550" s="67">
        <v>-1.0842099999999999</v>
      </c>
      <c r="D550" s="30">
        <v>1</v>
      </c>
      <c r="E550" s="30">
        <v>0</v>
      </c>
      <c r="F550" s="30">
        <v>0</v>
      </c>
      <c r="G550" s="86"/>
      <c r="H550" s="86"/>
      <c r="I550" s="62">
        <f>B549*D549</f>
        <v>0.88830500000000001</v>
      </c>
      <c r="J550" s="35"/>
      <c r="K550" s="62">
        <v>0</v>
      </c>
      <c r="L550" s="86"/>
      <c r="M550" s="32"/>
      <c r="N550" s="32">
        <f>I554</f>
        <v>5.9959198000000002</v>
      </c>
      <c r="O550" s="32">
        <f>K554</f>
        <v>0</v>
      </c>
      <c r="P550" s="40">
        <f>B553</f>
        <v>6.1587699999999996</v>
      </c>
      <c r="R550" s="69">
        <v>0</v>
      </c>
      <c r="S550" s="69">
        <v>0</v>
      </c>
      <c r="T550" s="69">
        <v>0</v>
      </c>
    </row>
    <row r="551" spans="1:68" s="67" customFormat="1" x14ac:dyDescent="0.25">
      <c r="A551" s="120"/>
      <c r="B551" s="67">
        <v>-2.50718</v>
      </c>
      <c r="D551" s="30">
        <v>-1</v>
      </c>
      <c r="E551" s="30">
        <v>0</v>
      </c>
      <c r="F551" s="30">
        <v>0</v>
      </c>
      <c r="G551" s="86"/>
      <c r="H551" s="86"/>
      <c r="I551" s="35">
        <f>B550*D550</f>
        <v>-1.0842099999999999</v>
      </c>
      <c r="J551" s="35"/>
      <c r="K551" s="62">
        <v>0</v>
      </c>
      <c r="L551" s="86"/>
      <c r="M551" s="86"/>
      <c r="N551" s="86"/>
      <c r="O551" s="86"/>
      <c r="P551" s="86"/>
      <c r="R551" s="69">
        <v>0</v>
      </c>
      <c r="S551" s="69">
        <v>0</v>
      </c>
      <c r="T551" s="69">
        <v>0</v>
      </c>
    </row>
    <row r="552" spans="1:68" s="67" customFormat="1" x14ac:dyDescent="0.25">
      <c r="A552" s="120"/>
      <c r="B552" s="67">
        <v>6.9521599999999998E-3</v>
      </c>
      <c r="D552" s="86">
        <v>530</v>
      </c>
      <c r="E552" s="86">
        <v>0</v>
      </c>
      <c r="F552" s="86">
        <v>0</v>
      </c>
      <c r="G552" s="86"/>
      <c r="H552" s="86"/>
      <c r="I552" s="62">
        <f>B551*D551</f>
        <v>2.50718</v>
      </c>
      <c r="J552" s="35"/>
      <c r="K552" s="62">
        <v>0</v>
      </c>
      <c r="L552" s="86"/>
      <c r="M552" s="33" t="s">
        <v>106</v>
      </c>
      <c r="N552" s="34">
        <f>EXP(N550)</f>
        <v>401.78607691461639</v>
      </c>
      <c r="O552" s="34">
        <v>0</v>
      </c>
      <c r="P552" s="34">
        <f>EXP(P550)</f>
        <v>472.84611628066898</v>
      </c>
      <c r="R552" s="69">
        <v>0</v>
      </c>
      <c r="S552" s="69">
        <v>0</v>
      </c>
      <c r="T552" s="69">
        <v>0</v>
      </c>
    </row>
    <row r="553" spans="1:68" s="67" customFormat="1" x14ac:dyDescent="0.25">
      <c r="A553" s="120"/>
      <c r="B553" s="67">
        <v>6.1587699999999996</v>
      </c>
      <c r="D553" s="86">
        <v>0</v>
      </c>
      <c r="E553" s="86">
        <v>0</v>
      </c>
      <c r="F553" s="86">
        <v>1</v>
      </c>
      <c r="G553" s="86"/>
      <c r="H553" s="86"/>
      <c r="I553" s="35">
        <f>B552*D552</f>
        <v>3.6846448000000001</v>
      </c>
      <c r="J553" s="35"/>
      <c r="K553" s="35">
        <v>0</v>
      </c>
      <c r="L553" s="86"/>
      <c r="M553" s="34"/>
      <c r="N553" s="34">
        <f>EXP(N550)+EXP(P550)</f>
        <v>874.63219319528537</v>
      </c>
      <c r="O553" s="34">
        <f>N553</f>
        <v>874.63219319528537</v>
      </c>
      <c r="P553" s="34">
        <f>O553</f>
        <v>874.63219319528537</v>
      </c>
      <c r="R553" s="69">
        <v>0</v>
      </c>
      <c r="S553" s="69">
        <v>0</v>
      </c>
      <c r="T553" s="69">
        <v>0</v>
      </c>
    </row>
    <row r="554" spans="1:68" s="67" customFormat="1" x14ac:dyDescent="0.25">
      <c r="D554" s="86"/>
      <c r="E554" s="86"/>
      <c r="F554" s="86"/>
      <c r="G554" s="86"/>
      <c r="H554" s="86"/>
      <c r="I554" s="64">
        <f>I550+I551+I552+I553</f>
        <v>5.9959198000000002</v>
      </c>
      <c r="J554" s="36"/>
      <c r="K554" s="64">
        <v>0</v>
      </c>
      <c r="L554" s="86"/>
      <c r="M554" s="34" t="s">
        <v>107</v>
      </c>
      <c r="N554" s="65">
        <f>N552/N553</f>
        <v>0.4593771873943665</v>
      </c>
      <c r="O554" s="65">
        <f>O552/O553</f>
        <v>0</v>
      </c>
      <c r="P554" s="65">
        <f>P552/P553</f>
        <v>0.5406228126056335</v>
      </c>
      <c r="R554" s="69">
        <v>0</v>
      </c>
      <c r="S554" s="69">
        <v>0</v>
      </c>
      <c r="T554" s="69">
        <v>1</v>
      </c>
      <c r="V554" s="67">
        <v>1</v>
      </c>
      <c r="W554" s="67">
        <v>0</v>
      </c>
      <c r="X554" s="67">
        <v>1</v>
      </c>
      <c r="Y554" s="67">
        <v>0</v>
      </c>
      <c r="Z554" s="67">
        <v>1</v>
      </c>
      <c r="AA554" s="67">
        <v>8</v>
      </c>
      <c r="AB554" s="67">
        <v>7</v>
      </c>
      <c r="AC554" s="67">
        <v>2</v>
      </c>
      <c r="AD554" s="67">
        <v>3</v>
      </c>
      <c r="AE554" s="67">
        <v>4</v>
      </c>
      <c r="AF554" s="67">
        <v>5</v>
      </c>
      <c r="AG554" s="67">
        <v>6</v>
      </c>
      <c r="AH554" s="67">
        <v>7</v>
      </c>
      <c r="AI554" s="67">
        <v>3</v>
      </c>
      <c r="AJ554" s="67">
        <v>1</v>
      </c>
      <c r="AK554" s="67">
        <v>4</v>
      </c>
      <c r="AL554" s="67">
        <v>2</v>
      </c>
      <c r="AM554" s="67">
        <v>5</v>
      </c>
      <c r="AN554" s="67">
        <v>6</v>
      </c>
      <c r="AO554" s="67">
        <v>1</v>
      </c>
      <c r="AP554" s="67">
        <v>0</v>
      </c>
      <c r="AQ554" s="67">
        <v>0</v>
      </c>
      <c r="AR554" s="67">
        <v>0</v>
      </c>
      <c r="AS554" s="67">
        <v>0</v>
      </c>
      <c r="AT554" s="67">
        <v>1</v>
      </c>
      <c r="AU554" s="67">
        <v>0</v>
      </c>
      <c r="AV554" s="67">
        <v>1</v>
      </c>
      <c r="AW554" s="67">
        <v>0</v>
      </c>
      <c r="AX554" s="67">
        <v>1</v>
      </c>
      <c r="AY554" s="67">
        <v>0</v>
      </c>
      <c r="AZ554" s="67">
        <v>1</v>
      </c>
      <c r="BA554" s="67">
        <v>0</v>
      </c>
      <c r="BB554" s="67">
        <v>0</v>
      </c>
      <c r="BC554" s="67">
        <v>0</v>
      </c>
      <c r="BD554" s="67">
        <v>1</v>
      </c>
      <c r="BE554" s="67">
        <v>0</v>
      </c>
      <c r="BF554" s="67">
        <v>1</v>
      </c>
      <c r="BG554" s="67">
        <v>0</v>
      </c>
      <c r="BH554" s="67">
        <v>0</v>
      </c>
      <c r="BI554" s="67">
        <v>-999</v>
      </c>
      <c r="BJ554" s="67">
        <v>-999</v>
      </c>
      <c r="BK554" s="67">
        <v>-999</v>
      </c>
      <c r="BL554" s="67">
        <v>-999</v>
      </c>
      <c r="BM554" s="67">
        <v>-999</v>
      </c>
      <c r="BN554" s="67">
        <v>-999</v>
      </c>
      <c r="BO554" s="67">
        <v>-999</v>
      </c>
      <c r="BP554" s="67">
        <v>-999</v>
      </c>
    </row>
    <row r="555" spans="1:68" s="67" customFormat="1" x14ac:dyDescent="0.25">
      <c r="R555" s="69">
        <v>0</v>
      </c>
      <c r="S555" s="69">
        <v>0</v>
      </c>
      <c r="T555" s="69">
        <v>0</v>
      </c>
    </row>
    <row r="556" spans="1:68" s="67" customFormat="1" x14ac:dyDescent="0.25">
      <c r="A556" s="120">
        <v>80</v>
      </c>
      <c r="B556" s="67">
        <v>-0.88760499999999998</v>
      </c>
      <c r="D556" s="86">
        <v>-1</v>
      </c>
      <c r="E556" s="86">
        <v>0</v>
      </c>
      <c r="F556" s="86">
        <v>0</v>
      </c>
      <c r="G556" s="86"/>
      <c r="H556" s="86"/>
      <c r="I556" s="35" t="s">
        <v>103</v>
      </c>
      <c r="J556" s="35"/>
      <c r="K556" s="35" t="s">
        <v>104</v>
      </c>
      <c r="L556" s="86"/>
      <c r="M556" s="31" t="s">
        <v>102</v>
      </c>
      <c r="N556" s="31" t="s">
        <v>103</v>
      </c>
      <c r="O556" s="31" t="s">
        <v>104</v>
      </c>
      <c r="P556" s="31" t="s">
        <v>105</v>
      </c>
      <c r="R556" s="69">
        <v>0</v>
      </c>
      <c r="S556" s="69">
        <v>0</v>
      </c>
      <c r="T556" s="69">
        <v>0</v>
      </c>
    </row>
    <row r="557" spans="1:68" s="67" customFormat="1" x14ac:dyDescent="0.25">
      <c r="A557" s="120"/>
      <c r="B557" s="67">
        <v>-0.85819000000000001</v>
      </c>
      <c r="D557" s="30">
        <v>1</v>
      </c>
      <c r="E557" s="30">
        <v>0</v>
      </c>
      <c r="F557" s="30">
        <v>0</v>
      </c>
      <c r="G557" s="86"/>
      <c r="H557" s="86"/>
      <c r="I557" s="62">
        <f>B556*D556</f>
        <v>0.88760499999999998</v>
      </c>
      <c r="J557" s="35"/>
      <c r="K557" s="62">
        <v>0</v>
      </c>
      <c r="L557" s="86"/>
      <c r="M557" s="32"/>
      <c r="N557" s="32">
        <f>I561</f>
        <v>6.6447641999999991</v>
      </c>
      <c r="O557" s="32">
        <f>K561</f>
        <v>0</v>
      </c>
      <c r="P557" s="40">
        <f>B560</f>
        <v>4.8628600000000004</v>
      </c>
      <c r="R557" s="69">
        <v>0</v>
      </c>
      <c r="S557" s="69">
        <v>0</v>
      </c>
      <c r="T557" s="69">
        <v>0</v>
      </c>
    </row>
    <row r="558" spans="1:68" s="67" customFormat="1" x14ac:dyDescent="0.25">
      <c r="A558" s="120"/>
      <c r="B558" s="67">
        <v>-3.2436799999999999</v>
      </c>
      <c r="D558" s="30">
        <v>-1</v>
      </c>
      <c r="E558" s="30">
        <v>0</v>
      </c>
      <c r="F558" s="30">
        <v>0</v>
      </c>
      <c r="G558" s="86"/>
      <c r="H558" s="86"/>
      <c r="I558" s="35">
        <f>B557*D557</f>
        <v>-0.85819000000000001</v>
      </c>
      <c r="J558" s="35"/>
      <c r="K558" s="62">
        <v>0</v>
      </c>
      <c r="L558" s="86"/>
      <c r="M558" s="86"/>
      <c r="N558" s="86"/>
      <c r="O558" s="86"/>
      <c r="P558" s="86"/>
      <c r="R558" s="69">
        <v>0</v>
      </c>
      <c r="S558" s="69">
        <v>0</v>
      </c>
      <c r="T558" s="69">
        <v>0</v>
      </c>
    </row>
    <row r="559" spans="1:68" s="67" customFormat="1" x14ac:dyDescent="0.25">
      <c r="A559" s="120"/>
      <c r="B559" s="67">
        <v>6.36164E-3</v>
      </c>
      <c r="D559" s="86">
        <v>530</v>
      </c>
      <c r="E559" s="86">
        <v>0</v>
      </c>
      <c r="F559" s="86">
        <v>0</v>
      </c>
      <c r="G559" s="86"/>
      <c r="H559" s="86"/>
      <c r="I559" s="62">
        <f>B558*D558</f>
        <v>3.2436799999999999</v>
      </c>
      <c r="J559" s="35"/>
      <c r="K559" s="62">
        <v>0</v>
      </c>
      <c r="L559" s="86"/>
      <c r="M559" s="33" t="s">
        <v>106</v>
      </c>
      <c r="N559" s="34">
        <f>EXP(N557)</f>
        <v>768.74875530194765</v>
      </c>
      <c r="O559" s="34">
        <v>0</v>
      </c>
      <c r="P559" s="34">
        <f>EXP(P557)</f>
        <v>129.393739512005</v>
      </c>
      <c r="R559" s="69">
        <v>0</v>
      </c>
      <c r="S559" s="69">
        <v>0</v>
      </c>
      <c r="T559" s="69">
        <v>0</v>
      </c>
    </row>
    <row r="560" spans="1:68" s="67" customFormat="1" x14ac:dyDescent="0.25">
      <c r="A560" s="120"/>
      <c r="B560" s="67">
        <v>4.8628600000000004</v>
      </c>
      <c r="D560" s="86">
        <v>0</v>
      </c>
      <c r="E560" s="86">
        <v>0</v>
      </c>
      <c r="F560" s="86">
        <v>1</v>
      </c>
      <c r="G560" s="86"/>
      <c r="H560" s="86"/>
      <c r="I560" s="35">
        <f>B559*D559</f>
        <v>3.3716691999999999</v>
      </c>
      <c r="J560" s="35"/>
      <c r="K560" s="35">
        <v>0</v>
      </c>
      <c r="L560" s="86"/>
      <c r="M560" s="34"/>
      <c r="N560" s="34">
        <f>EXP(N557)+EXP(P557)</f>
        <v>898.14249481395268</v>
      </c>
      <c r="O560" s="34">
        <f>N560</f>
        <v>898.14249481395268</v>
      </c>
      <c r="P560" s="34">
        <f>O560</f>
        <v>898.14249481395268</v>
      </c>
      <c r="R560" s="69">
        <v>0</v>
      </c>
      <c r="S560" s="69">
        <v>0</v>
      </c>
      <c r="T560" s="69">
        <v>0</v>
      </c>
    </row>
    <row r="561" spans="1:68" s="67" customFormat="1" x14ac:dyDescent="0.25">
      <c r="D561" s="86"/>
      <c r="E561" s="86"/>
      <c r="F561" s="86"/>
      <c r="G561" s="86"/>
      <c r="H561" s="86"/>
      <c r="I561" s="64">
        <f>I557+I558+I559+I560</f>
        <v>6.6447641999999991</v>
      </c>
      <c r="J561" s="36"/>
      <c r="K561" s="64">
        <v>0</v>
      </c>
      <c r="L561" s="86"/>
      <c r="M561" s="34" t="s">
        <v>107</v>
      </c>
      <c r="N561" s="65">
        <f>N559/N560</f>
        <v>0.85593183680858065</v>
      </c>
      <c r="O561" s="65">
        <f>O559/O560</f>
        <v>0</v>
      </c>
      <c r="P561" s="65">
        <f>P559/P560</f>
        <v>0.1440681631914193</v>
      </c>
      <c r="R561" s="69">
        <v>1</v>
      </c>
      <c r="S561" s="69">
        <v>0</v>
      </c>
      <c r="T561" s="69">
        <v>0</v>
      </c>
      <c r="V561" s="67">
        <v>1</v>
      </c>
      <c r="W561" s="67">
        <v>1</v>
      </c>
      <c r="X561" s="67">
        <v>0</v>
      </c>
      <c r="Y561" s="67">
        <v>0</v>
      </c>
      <c r="Z561" s="67">
        <v>1</v>
      </c>
      <c r="AA561" s="67">
        <v>8</v>
      </c>
      <c r="AB561" s="67">
        <v>1</v>
      </c>
      <c r="AC561" s="67">
        <v>6</v>
      </c>
      <c r="AD561" s="67">
        <v>2</v>
      </c>
      <c r="AE561" s="67">
        <v>3</v>
      </c>
      <c r="AF561" s="67">
        <v>7</v>
      </c>
      <c r="AG561" s="67">
        <v>5</v>
      </c>
      <c r="AH561" s="67">
        <v>3</v>
      </c>
      <c r="AI561" s="67">
        <v>3</v>
      </c>
      <c r="AJ561" s="67">
        <v>5</v>
      </c>
      <c r="AK561" s="67">
        <v>6</v>
      </c>
      <c r="AL561" s="67">
        <v>3</v>
      </c>
      <c r="AM561" s="67">
        <v>2</v>
      </c>
      <c r="AN561" s="67">
        <v>1</v>
      </c>
      <c r="AO561" s="67">
        <v>1</v>
      </c>
      <c r="AP561" s="67">
        <v>0</v>
      </c>
      <c r="AQ561" s="67">
        <v>0</v>
      </c>
      <c r="AR561" s="67">
        <v>1</v>
      </c>
      <c r="AS561" s="67">
        <v>0</v>
      </c>
      <c r="AT561" s="67">
        <v>1</v>
      </c>
      <c r="AU561" s="67">
        <v>0</v>
      </c>
      <c r="AV561" s="67">
        <v>0</v>
      </c>
      <c r="AW561" s="67">
        <v>1</v>
      </c>
      <c r="AX561" s="67">
        <v>1</v>
      </c>
      <c r="AY561" s="67">
        <v>1</v>
      </c>
      <c r="AZ561" s="67">
        <v>0</v>
      </c>
      <c r="BA561" s="67">
        <v>0</v>
      </c>
      <c r="BB561" s="67">
        <v>0</v>
      </c>
      <c r="BC561" s="67">
        <v>0</v>
      </c>
      <c r="BD561" s="67">
        <v>0</v>
      </c>
      <c r="BE561" s="67">
        <v>1</v>
      </c>
      <c r="BF561" s="67">
        <v>1</v>
      </c>
      <c r="BG561" s="67">
        <v>0</v>
      </c>
      <c r="BH561" s="67">
        <v>0</v>
      </c>
      <c r="BI561" s="67">
        <v>-999</v>
      </c>
      <c r="BJ561" s="67">
        <v>-999</v>
      </c>
      <c r="BK561" s="67">
        <v>-999</v>
      </c>
      <c r="BL561" s="67">
        <v>-999</v>
      </c>
      <c r="BM561" s="67">
        <v>-999</v>
      </c>
      <c r="BN561" s="67">
        <v>-999</v>
      </c>
      <c r="BO561" s="67">
        <v>-999</v>
      </c>
      <c r="BP561" s="67">
        <v>-999</v>
      </c>
    </row>
    <row r="562" spans="1:68" s="67" customFormat="1" x14ac:dyDescent="0.25">
      <c r="R562" s="69">
        <v>0</v>
      </c>
      <c r="S562" s="69">
        <v>0</v>
      </c>
      <c r="T562" s="69">
        <v>0</v>
      </c>
    </row>
    <row r="563" spans="1:68" s="67" customFormat="1" x14ac:dyDescent="0.25">
      <c r="A563" s="120">
        <v>81</v>
      </c>
      <c r="B563" s="67">
        <v>-0.89174399999999998</v>
      </c>
      <c r="D563" s="86">
        <v>-1</v>
      </c>
      <c r="E563" s="86">
        <v>0</v>
      </c>
      <c r="F563" s="86">
        <v>0</v>
      </c>
      <c r="G563" s="86"/>
      <c r="H563" s="86"/>
      <c r="I563" s="35" t="s">
        <v>103</v>
      </c>
      <c r="J563" s="35"/>
      <c r="K563" s="35" t="s">
        <v>104</v>
      </c>
      <c r="L563" s="86"/>
      <c r="M563" s="31" t="s">
        <v>102</v>
      </c>
      <c r="N563" s="31" t="s">
        <v>103</v>
      </c>
      <c r="O563" s="31" t="s">
        <v>104</v>
      </c>
      <c r="P563" s="31" t="s">
        <v>105</v>
      </c>
      <c r="R563" s="69">
        <v>0</v>
      </c>
      <c r="S563" s="69">
        <v>0</v>
      </c>
      <c r="T563" s="69">
        <v>0</v>
      </c>
    </row>
    <row r="564" spans="1:68" s="67" customFormat="1" x14ac:dyDescent="0.25">
      <c r="A564" s="120"/>
      <c r="B564" s="67">
        <v>-0.80791500000000005</v>
      </c>
      <c r="D564" s="30">
        <v>1</v>
      </c>
      <c r="E564" s="30">
        <v>0</v>
      </c>
      <c r="F564" s="30">
        <v>0</v>
      </c>
      <c r="G564" s="86"/>
      <c r="H564" s="86"/>
      <c r="I564" s="62">
        <f>B563*D563</f>
        <v>0.89174399999999998</v>
      </c>
      <c r="J564" s="35"/>
      <c r="K564" s="62">
        <v>0</v>
      </c>
      <c r="L564" s="86"/>
      <c r="M564" s="32"/>
      <c r="N564" s="32">
        <f>I568</f>
        <v>6.8973138999999994</v>
      </c>
      <c r="O564" s="32">
        <f>K568</f>
        <v>0</v>
      </c>
      <c r="P564" s="40">
        <f>B567</f>
        <v>6.2348400000000002</v>
      </c>
      <c r="R564" s="69">
        <v>0</v>
      </c>
      <c r="S564" s="69">
        <v>0</v>
      </c>
      <c r="T564" s="69">
        <v>0</v>
      </c>
    </row>
    <row r="565" spans="1:68" s="67" customFormat="1" x14ac:dyDescent="0.25">
      <c r="A565" s="120"/>
      <c r="B565" s="67">
        <v>-2.6597</v>
      </c>
      <c r="D565" s="30">
        <v>-1</v>
      </c>
      <c r="E565" s="30">
        <v>0</v>
      </c>
      <c r="F565" s="30">
        <v>0</v>
      </c>
      <c r="G565" s="86"/>
      <c r="H565" s="86"/>
      <c r="I565" s="35">
        <f>B564*D564</f>
        <v>-0.80791500000000005</v>
      </c>
      <c r="J565" s="35"/>
      <c r="K565" s="62">
        <v>0</v>
      </c>
      <c r="L565" s="86"/>
      <c r="M565" s="86"/>
      <c r="N565" s="86"/>
      <c r="O565" s="86"/>
      <c r="P565" s="86"/>
      <c r="R565" s="69">
        <v>0</v>
      </c>
      <c r="S565" s="69">
        <v>0</v>
      </c>
      <c r="T565" s="69">
        <v>0</v>
      </c>
    </row>
    <row r="566" spans="1:68" s="67" customFormat="1" x14ac:dyDescent="0.25">
      <c r="A566" s="120"/>
      <c r="B566" s="67">
        <v>7.83733E-3</v>
      </c>
      <c r="D566" s="86">
        <v>530</v>
      </c>
      <c r="E566" s="86">
        <v>0</v>
      </c>
      <c r="F566" s="86">
        <v>0</v>
      </c>
      <c r="G566" s="86"/>
      <c r="H566" s="86"/>
      <c r="I566" s="62">
        <f>B565*D565</f>
        <v>2.6597</v>
      </c>
      <c r="J566" s="35"/>
      <c r="K566" s="62">
        <v>0</v>
      </c>
      <c r="L566" s="86"/>
      <c r="M566" s="33" t="s">
        <v>106</v>
      </c>
      <c r="N566" s="34">
        <f>EXP(N564)</f>
        <v>989.61294298557539</v>
      </c>
      <c r="O566" s="34">
        <v>0</v>
      </c>
      <c r="P566" s="34">
        <f>EXP(P564)</f>
        <v>510.21897688083953</v>
      </c>
      <c r="R566" s="69">
        <v>0</v>
      </c>
      <c r="S566" s="69">
        <v>0</v>
      </c>
      <c r="T566" s="69">
        <v>0</v>
      </c>
    </row>
    <row r="567" spans="1:68" s="67" customFormat="1" x14ac:dyDescent="0.25">
      <c r="A567" s="120"/>
      <c r="B567" s="67">
        <v>6.2348400000000002</v>
      </c>
      <c r="D567" s="86">
        <v>0</v>
      </c>
      <c r="E567" s="86">
        <v>0</v>
      </c>
      <c r="F567" s="86">
        <v>1</v>
      </c>
      <c r="G567" s="86"/>
      <c r="H567" s="86"/>
      <c r="I567" s="35">
        <f>B566*D566</f>
        <v>4.1537848999999998</v>
      </c>
      <c r="J567" s="35"/>
      <c r="K567" s="35">
        <v>0</v>
      </c>
      <c r="L567" s="86"/>
      <c r="M567" s="34"/>
      <c r="N567" s="34">
        <f>EXP(N564)+EXP(P564)</f>
        <v>1499.8319198664149</v>
      </c>
      <c r="O567" s="34">
        <f>N567</f>
        <v>1499.8319198664149</v>
      </c>
      <c r="P567" s="34">
        <f>O567</f>
        <v>1499.8319198664149</v>
      </c>
      <c r="R567" s="69">
        <v>0</v>
      </c>
      <c r="S567" s="69">
        <v>0</v>
      </c>
      <c r="T567" s="69">
        <v>0</v>
      </c>
    </row>
    <row r="568" spans="1:68" s="67" customFormat="1" x14ac:dyDescent="0.25">
      <c r="D568" s="86"/>
      <c r="E568" s="86"/>
      <c r="F568" s="86"/>
      <c r="G568" s="86"/>
      <c r="H568" s="86"/>
      <c r="I568" s="64">
        <f>I564+I565+I566+I567</f>
        <v>6.8973138999999994</v>
      </c>
      <c r="J568" s="36"/>
      <c r="K568" s="64">
        <v>0</v>
      </c>
      <c r="L568" s="86"/>
      <c r="M568" s="34" t="s">
        <v>107</v>
      </c>
      <c r="N568" s="65">
        <f>N566/N567</f>
        <v>0.65981589661974727</v>
      </c>
      <c r="O568" s="65">
        <f>O566/O567</f>
        <v>0</v>
      </c>
      <c r="P568" s="65">
        <f>P566/P567</f>
        <v>0.34018410338025284</v>
      </c>
      <c r="R568" s="69">
        <v>1</v>
      </c>
      <c r="S568" s="69">
        <v>0</v>
      </c>
      <c r="T568" s="69">
        <v>0</v>
      </c>
      <c r="V568" s="67">
        <v>1</v>
      </c>
      <c r="W568" s="67">
        <v>0</v>
      </c>
      <c r="X568" s="67">
        <v>0</v>
      </c>
      <c r="Y568" s="67">
        <v>0</v>
      </c>
      <c r="Z568" s="67">
        <v>1</v>
      </c>
      <c r="AA568" s="67">
        <v>8</v>
      </c>
      <c r="AB568" s="67">
        <v>2</v>
      </c>
      <c r="AC568" s="67">
        <v>6</v>
      </c>
      <c r="AD568" s="67">
        <v>3</v>
      </c>
      <c r="AE568" s="67">
        <v>7</v>
      </c>
      <c r="AF568" s="67">
        <v>5</v>
      </c>
      <c r="AG568" s="67">
        <v>1</v>
      </c>
      <c r="AH568" s="67">
        <v>1</v>
      </c>
      <c r="AI568" s="67">
        <v>4</v>
      </c>
      <c r="AJ568" s="67">
        <v>2</v>
      </c>
      <c r="AK568" s="67">
        <v>5</v>
      </c>
      <c r="AL568" s="67">
        <v>6</v>
      </c>
      <c r="AM568" s="67">
        <v>3</v>
      </c>
      <c r="AN568" s="67">
        <v>1</v>
      </c>
      <c r="AO568" s="67">
        <v>1</v>
      </c>
      <c r="AP568" s="67">
        <v>0</v>
      </c>
      <c r="AQ568" s="67">
        <v>0</v>
      </c>
      <c r="AR568" s="67">
        <v>0</v>
      </c>
      <c r="AS568" s="67">
        <v>0</v>
      </c>
      <c r="AT568" s="67">
        <v>1</v>
      </c>
      <c r="AU568" s="67">
        <v>0</v>
      </c>
      <c r="AV568" s="67">
        <v>0</v>
      </c>
      <c r="AW568" s="67">
        <v>1</v>
      </c>
      <c r="AX568" s="67">
        <v>1</v>
      </c>
      <c r="AY568" s="67">
        <v>0</v>
      </c>
      <c r="AZ568" s="67">
        <v>0</v>
      </c>
      <c r="BA568" s="67">
        <v>1</v>
      </c>
      <c r="BB568" s="67">
        <v>0</v>
      </c>
      <c r="BC568" s="67">
        <v>1</v>
      </c>
      <c r="BD568" s="67">
        <v>0</v>
      </c>
      <c r="BE568" s="67">
        <v>0</v>
      </c>
      <c r="BF568" s="67">
        <v>0</v>
      </c>
      <c r="BG568" s="67">
        <v>1</v>
      </c>
      <c r="BH568" s="67">
        <v>0</v>
      </c>
      <c r="BI568" s="67">
        <v>-999</v>
      </c>
      <c r="BJ568" s="67">
        <v>-999</v>
      </c>
      <c r="BK568" s="67">
        <v>-999</v>
      </c>
      <c r="BL568" s="67">
        <v>-999</v>
      </c>
      <c r="BM568" s="67">
        <v>-999</v>
      </c>
      <c r="BN568" s="67">
        <v>-999</v>
      </c>
      <c r="BO568" s="67">
        <v>-999</v>
      </c>
      <c r="BP568" s="67">
        <v>-999</v>
      </c>
    </row>
    <row r="569" spans="1:68" s="67" customFormat="1" x14ac:dyDescent="0.25">
      <c r="R569" s="69">
        <v>0</v>
      </c>
      <c r="S569" s="69">
        <v>0</v>
      </c>
      <c r="T569" s="69">
        <v>0</v>
      </c>
    </row>
    <row r="570" spans="1:68" s="67" customFormat="1" x14ac:dyDescent="0.25">
      <c r="A570" s="120">
        <v>82</v>
      </c>
      <c r="B570" s="67">
        <v>-0.89593900000000004</v>
      </c>
      <c r="D570" s="86">
        <v>-1</v>
      </c>
      <c r="E570" s="86">
        <v>0</v>
      </c>
      <c r="F570" s="86">
        <v>0</v>
      </c>
      <c r="G570" s="86"/>
      <c r="H570" s="86"/>
      <c r="I570" s="35" t="s">
        <v>103</v>
      </c>
      <c r="J570" s="35"/>
      <c r="K570" s="35" t="s">
        <v>104</v>
      </c>
      <c r="L570" s="86"/>
      <c r="M570" s="31" t="s">
        <v>102</v>
      </c>
      <c r="N570" s="31" t="s">
        <v>103</v>
      </c>
      <c r="O570" s="31" t="s">
        <v>104</v>
      </c>
      <c r="P570" s="31" t="s">
        <v>105</v>
      </c>
      <c r="R570" s="69">
        <v>0</v>
      </c>
      <c r="S570" s="69">
        <v>0</v>
      </c>
      <c r="T570" s="69">
        <v>0</v>
      </c>
    </row>
    <row r="571" spans="1:68" s="67" customFormat="1" x14ac:dyDescent="0.25">
      <c r="A571" s="120"/>
      <c r="B571" s="67">
        <v>-0.38255800000000001</v>
      </c>
      <c r="D571" s="30">
        <v>1</v>
      </c>
      <c r="E571" s="30">
        <v>0</v>
      </c>
      <c r="F571" s="30">
        <v>0</v>
      </c>
      <c r="G571" s="86"/>
      <c r="H571" s="86"/>
      <c r="I571" s="62">
        <f>B570*D570</f>
        <v>0.89593900000000004</v>
      </c>
      <c r="J571" s="35"/>
      <c r="K571" s="62">
        <v>0</v>
      </c>
      <c r="L571" s="86"/>
      <c r="M571" s="32"/>
      <c r="N571" s="32">
        <f>I575</f>
        <v>8.1113455999999999</v>
      </c>
      <c r="O571" s="32">
        <f>K575</f>
        <v>0</v>
      </c>
      <c r="P571" s="40">
        <f>B574</f>
        <v>5.8082000000000003</v>
      </c>
      <c r="R571" s="69">
        <v>0</v>
      </c>
      <c r="S571" s="69">
        <v>0</v>
      </c>
      <c r="T571" s="69">
        <v>0</v>
      </c>
    </row>
    <row r="572" spans="1:68" s="67" customFormat="1" x14ac:dyDescent="0.25">
      <c r="A572" s="120"/>
      <c r="B572" s="67">
        <v>-3.0649700000000002</v>
      </c>
      <c r="D572" s="30">
        <v>-1</v>
      </c>
      <c r="E572" s="30">
        <v>0</v>
      </c>
      <c r="F572" s="30">
        <v>0</v>
      </c>
      <c r="G572" s="86"/>
      <c r="H572" s="86"/>
      <c r="I572" s="35">
        <f>B571*D571</f>
        <v>-0.38255800000000001</v>
      </c>
      <c r="J572" s="35"/>
      <c r="K572" s="62">
        <v>0</v>
      </c>
      <c r="L572" s="86"/>
      <c r="M572" s="86"/>
      <c r="N572" s="86"/>
      <c r="O572" s="86"/>
      <c r="P572" s="86"/>
      <c r="R572" s="69">
        <v>0</v>
      </c>
      <c r="S572" s="69">
        <v>0</v>
      </c>
      <c r="T572" s="69">
        <v>0</v>
      </c>
    </row>
    <row r="573" spans="1:68" s="67" customFormat="1" x14ac:dyDescent="0.25">
      <c r="A573" s="120"/>
      <c r="B573" s="67">
        <v>8.5528199999999992E-3</v>
      </c>
      <c r="D573" s="86">
        <v>530</v>
      </c>
      <c r="E573" s="86">
        <v>0</v>
      </c>
      <c r="F573" s="86">
        <v>0</v>
      </c>
      <c r="G573" s="86"/>
      <c r="H573" s="86"/>
      <c r="I573" s="62">
        <f>B572*D572</f>
        <v>3.0649700000000002</v>
      </c>
      <c r="J573" s="35"/>
      <c r="K573" s="62">
        <v>0</v>
      </c>
      <c r="L573" s="86"/>
      <c r="M573" s="33" t="s">
        <v>106</v>
      </c>
      <c r="N573" s="34">
        <f>EXP(N571)</f>
        <v>3332.0586327644751</v>
      </c>
      <c r="O573" s="34">
        <v>0</v>
      </c>
      <c r="P573" s="34">
        <f>EXP(P571)</f>
        <v>333.01915138720534</v>
      </c>
      <c r="R573" s="69">
        <v>0</v>
      </c>
      <c r="S573" s="69">
        <v>0</v>
      </c>
      <c r="T573" s="69">
        <v>0</v>
      </c>
    </row>
    <row r="574" spans="1:68" s="67" customFormat="1" x14ac:dyDescent="0.25">
      <c r="A574" s="120"/>
      <c r="B574" s="67">
        <v>5.8082000000000003</v>
      </c>
      <c r="D574" s="86">
        <v>0</v>
      </c>
      <c r="E574" s="86">
        <v>0</v>
      </c>
      <c r="F574" s="86">
        <v>1</v>
      </c>
      <c r="G574" s="86"/>
      <c r="H574" s="86"/>
      <c r="I574" s="35">
        <f>B573*D573</f>
        <v>4.5329945999999994</v>
      </c>
      <c r="J574" s="35"/>
      <c r="K574" s="35">
        <v>0</v>
      </c>
      <c r="L574" s="86"/>
      <c r="M574" s="34"/>
      <c r="N574" s="34">
        <f>EXP(N571)+EXP(P571)</f>
        <v>3665.0777841516806</v>
      </c>
      <c r="O574" s="34">
        <f>N574</f>
        <v>3665.0777841516806</v>
      </c>
      <c r="P574" s="34">
        <f>O574</f>
        <v>3665.0777841516806</v>
      </c>
      <c r="R574" s="69">
        <v>0</v>
      </c>
      <c r="S574" s="69">
        <v>0</v>
      </c>
      <c r="T574" s="69">
        <v>0</v>
      </c>
    </row>
    <row r="575" spans="1:68" s="67" customFormat="1" x14ac:dyDescent="0.25">
      <c r="D575" s="86"/>
      <c r="E575" s="86"/>
      <c r="F575" s="86"/>
      <c r="G575" s="86"/>
      <c r="H575" s="86"/>
      <c r="I575" s="64">
        <f>I571+I572+I573+I574</f>
        <v>8.1113455999999999</v>
      </c>
      <c r="J575" s="36"/>
      <c r="K575" s="64">
        <v>0</v>
      </c>
      <c r="L575" s="86"/>
      <c r="M575" s="34" t="s">
        <v>107</v>
      </c>
      <c r="N575" s="65">
        <f>N573/N574</f>
        <v>0.90913722136342434</v>
      </c>
      <c r="O575" s="65">
        <f>O573/O574</f>
        <v>0</v>
      </c>
      <c r="P575" s="65">
        <f>P573/P574</f>
        <v>9.0862778636575645E-2</v>
      </c>
      <c r="R575" s="69">
        <v>1</v>
      </c>
      <c r="S575" s="69">
        <v>0</v>
      </c>
      <c r="T575" s="69">
        <v>0</v>
      </c>
      <c r="V575" s="67">
        <v>0</v>
      </c>
      <c r="W575" s="67">
        <v>0</v>
      </c>
      <c r="X575" s="67">
        <v>0</v>
      </c>
      <c r="Y575" s="67">
        <v>1</v>
      </c>
      <c r="Z575" s="67">
        <v>1</v>
      </c>
      <c r="AA575" s="67">
        <v>1</v>
      </c>
      <c r="AB575" s="67">
        <v>5</v>
      </c>
      <c r="AC575" s="67">
        <v>6</v>
      </c>
      <c r="AD575" s="67">
        <v>3</v>
      </c>
      <c r="AE575" s="67">
        <v>2</v>
      </c>
      <c r="AF575" s="67">
        <v>7</v>
      </c>
      <c r="AG575" s="67">
        <v>4</v>
      </c>
      <c r="AH575" s="67">
        <v>8</v>
      </c>
      <c r="AI575" s="67">
        <v>1</v>
      </c>
      <c r="AJ575" s="67">
        <v>2</v>
      </c>
      <c r="AK575" s="67">
        <v>5</v>
      </c>
      <c r="AL575" s="67">
        <v>3</v>
      </c>
      <c r="AM575" s="67">
        <v>4</v>
      </c>
      <c r="AN575" s="67">
        <v>6</v>
      </c>
      <c r="AO575" s="67">
        <v>1</v>
      </c>
      <c r="AP575" s="67">
        <v>0</v>
      </c>
      <c r="AQ575" s="67">
        <v>0</v>
      </c>
      <c r="AR575" s="67">
        <v>1</v>
      </c>
      <c r="AS575" s="67">
        <v>0</v>
      </c>
      <c r="AT575" s="67">
        <v>1</v>
      </c>
      <c r="AU575" s="67">
        <v>0</v>
      </c>
      <c r="AV575" s="67">
        <v>0</v>
      </c>
      <c r="AW575" s="67">
        <v>1</v>
      </c>
      <c r="AX575" s="67">
        <v>0</v>
      </c>
      <c r="AY575" s="67">
        <v>0</v>
      </c>
      <c r="AZ575" s="67">
        <v>0</v>
      </c>
      <c r="BA575" s="67">
        <v>1</v>
      </c>
      <c r="BB575" s="67">
        <v>0</v>
      </c>
      <c r="BC575" s="67">
        <v>0</v>
      </c>
      <c r="BD575" s="67">
        <v>0</v>
      </c>
      <c r="BE575" s="67">
        <v>1</v>
      </c>
      <c r="BF575" s="67">
        <v>1</v>
      </c>
      <c r="BG575" s="67">
        <v>0</v>
      </c>
      <c r="BH575" s="67">
        <v>0</v>
      </c>
      <c r="BI575" s="67">
        <v>-999</v>
      </c>
      <c r="BJ575" s="67">
        <v>-999</v>
      </c>
      <c r="BK575" s="67">
        <v>-999</v>
      </c>
      <c r="BL575" s="67">
        <v>-999</v>
      </c>
      <c r="BM575" s="67">
        <v>-999</v>
      </c>
      <c r="BN575" s="67">
        <v>-999</v>
      </c>
      <c r="BO575" s="67">
        <v>-999</v>
      </c>
      <c r="BP575" s="67">
        <v>-999</v>
      </c>
    </row>
    <row r="576" spans="1:68" s="67" customFormat="1" x14ac:dyDescent="0.25">
      <c r="R576" s="69">
        <v>0</v>
      </c>
      <c r="S576" s="69">
        <v>0</v>
      </c>
      <c r="T576" s="69">
        <v>0</v>
      </c>
    </row>
    <row r="577" spans="1:68" s="67" customFormat="1" x14ac:dyDescent="0.25">
      <c r="A577" s="120">
        <v>83</v>
      </c>
      <c r="B577" s="67">
        <v>-0.88829199999999997</v>
      </c>
      <c r="D577" s="86">
        <v>-1</v>
      </c>
      <c r="E577" s="86">
        <v>0</v>
      </c>
      <c r="F577" s="86">
        <v>0</v>
      </c>
      <c r="G577" s="86"/>
      <c r="H577" s="86"/>
      <c r="I577" s="35" t="s">
        <v>103</v>
      </c>
      <c r="J577" s="35"/>
      <c r="K577" s="35" t="s">
        <v>104</v>
      </c>
      <c r="L577" s="86"/>
      <c r="M577" s="31" t="s">
        <v>102</v>
      </c>
      <c r="N577" s="31" t="s">
        <v>103</v>
      </c>
      <c r="O577" s="31" t="s">
        <v>104</v>
      </c>
      <c r="P577" s="31" t="s">
        <v>105</v>
      </c>
      <c r="R577" s="69">
        <v>0</v>
      </c>
      <c r="S577" s="69">
        <v>0</v>
      </c>
      <c r="T577" s="69">
        <v>0</v>
      </c>
    </row>
    <row r="578" spans="1:68" s="67" customFormat="1" x14ac:dyDescent="0.25">
      <c r="A578" s="120"/>
      <c r="B578" s="67">
        <v>-1.0853999999999999</v>
      </c>
      <c r="D578" s="30">
        <v>1</v>
      </c>
      <c r="E578" s="30">
        <v>0</v>
      </c>
      <c r="F578" s="30">
        <v>0</v>
      </c>
      <c r="G578" s="86"/>
      <c r="H578" s="86"/>
      <c r="I578" s="62">
        <f>B577*D577</f>
        <v>0.88829199999999997</v>
      </c>
      <c r="J578" s="35"/>
      <c r="K578" s="62">
        <v>0</v>
      </c>
      <c r="L578" s="86"/>
      <c r="M578" s="32"/>
      <c r="N578" s="32">
        <f>I582</f>
        <v>5.9865069000000002</v>
      </c>
      <c r="O578" s="32">
        <f>K582</f>
        <v>0</v>
      </c>
      <c r="P578" s="40">
        <f>B581</f>
        <v>6.1542599999999998</v>
      </c>
      <c r="R578" s="69">
        <v>0</v>
      </c>
      <c r="S578" s="69">
        <v>0</v>
      </c>
      <c r="T578" s="69">
        <v>0</v>
      </c>
    </row>
    <row r="579" spans="1:68" s="67" customFormat="1" x14ac:dyDescent="0.25">
      <c r="A579" s="120"/>
      <c r="B579" s="67">
        <v>-2.5057700000000001</v>
      </c>
      <c r="D579" s="30">
        <v>-1</v>
      </c>
      <c r="E579" s="30">
        <v>0</v>
      </c>
      <c r="F579" s="30">
        <v>0</v>
      </c>
      <c r="G579" s="86"/>
      <c r="H579" s="86"/>
      <c r="I579" s="35">
        <f>B578*D578</f>
        <v>-1.0853999999999999</v>
      </c>
      <c r="J579" s="35"/>
      <c r="K579" s="62">
        <v>0</v>
      </c>
      <c r="L579" s="86"/>
      <c r="M579" s="86"/>
      <c r="N579" s="86"/>
      <c r="O579" s="86"/>
      <c r="P579" s="86"/>
      <c r="R579" s="69">
        <v>0</v>
      </c>
      <c r="S579" s="69">
        <v>0</v>
      </c>
      <c r="T579" s="69">
        <v>0</v>
      </c>
    </row>
    <row r="580" spans="1:68" s="67" customFormat="1" x14ac:dyDescent="0.25">
      <c r="A580" s="120"/>
      <c r="B580" s="67">
        <v>6.9393299999999996E-3</v>
      </c>
      <c r="D580" s="86">
        <v>530</v>
      </c>
      <c r="E580" s="86">
        <v>0</v>
      </c>
      <c r="F580" s="86">
        <v>0</v>
      </c>
      <c r="G580" s="86"/>
      <c r="H580" s="86"/>
      <c r="I580" s="62">
        <f>B579*D579</f>
        <v>2.5057700000000001</v>
      </c>
      <c r="J580" s="35"/>
      <c r="K580" s="62">
        <v>0</v>
      </c>
      <c r="L580" s="86"/>
      <c r="M580" s="33" t="s">
        <v>106</v>
      </c>
      <c r="N580" s="34">
        <f>EXP(N578)</f>
        <v>398.02184869647738</v>
      </c>
      <c r="O580" s="34">
        <v>0</v>
      </c>
      <c r="P580" s="34">
        <f>EXP(P578)</f>
        <v>470.71838194369928</v>
      </c>
      <c r="R580" s="69">
        <v>0</v>
      </c>
      <c r="S580" s="69">
        <v>0</v>
      </c>
      <c r="T580" s="69">
        <v>0</v>
      </c>
    </row>
    <row r="581" spans="1:68" s="67" customFormat="1" x14ac:dyDescent="0.25">
      <c r="A581" s="120"/>
      <c r="B581" s="67">
        <v>6.1542599999999998</v>
      </c>
      <c r="D581" s="86">
        <v>0</v>
      </c>
      <c r="E581" s="86">
        <v>0</v>
      </c>
      <c r="F581" s="86">
        <v>1</v>
      </c>
      <c r="G581" s="86"/>
      <c r="H581" s="86"/>
      <c r="I581" s="35">
        <f>B580*D580</f>
        <v>3.6778448999999998</v>
      </c>
      <c r="J581" s="35"/>
      <c r="K581" s="35">
        <v>0</v>
      </c>
      <c r="L581" s="86"/>
      <c r="M581" s="34"/>
      <c r="N581" s="34">
        <f>EXP(N578)+EXP(P578)</f>
        <v>868.74023064017661</v>
      </c>
      <c r="O581" s="34">
        <f>N581</f>
        <v>868.74023064017661</v>
      </c>
      <c r="P581" s="34">
        <f>O581</f>
        <v>868.74023064017661</v>
      </c>
      <c r="R581" s="69">
        <v>0</v>
      </c>
      <c r="S581" s="69">
        <v>0</v>
      </c>
      <c r="T581" s="69">
        <v>0</v>
      </c>
    </row>
    <row r="582" spans="1:68" s="67" customFormat="1" x14ac:dyDescent="0.25">
      <c r="D582" s="86"/>
      <c r="E582" s="86"/>
      <c r="F582" s="86"/>
      <c r="G582" s="86"/>
      <c r="H582" s="86"/>
      <c r="I582" s="64">
        <f>I578+I579+I580+I581</f>
        <v>5.9865069000000002</v>
      </c>
      <c r="J582" s="36"/>
      <c r="K582" s="64">
        <v>0</v>
      </c>
      <c r="L582" s="86"/>
      <c r="M582" s="34" t="s">
        <v>107</v>
      </c>
      <c r="N582" s="65">
        <f>N580/N581</f>
        <v>0.45815979812880797</v>
      </c>
      <c r="O582" s="65">
        <f>O580/O581</f>
        <v>0</v>
      </c>
      <c r="P582" s="65">
        <f>P580/P581</f>
        <v>0.54184020187119208</v>
      </c>
      <c r="R582" s="69">
        <v>0</v>
      </c>
      <c r="S582" s="69">
        <v>0</v>
      </c>
      <c r="T582" s="69">
        <v>1</v>
      </c>
      <c r="V582" s="67">
        <v>0</v>
      </c>
      <c r="W582" s="67">
        <v>1</v>
      </c>
      <c r="X582" s="67">
        <v>0</v>
      </c>
      <c r="Y582" s="67">
        <v>0</v>
      </c>
      <c r="Z582" s="67">
        <v>1</v>
      </c>
      <c r="AA582" s="67">
        <v>8</v>
      </c>
      <c r="AB582" s="67">
        <v>1</v>
      </c>
      <c r="AC582" s="67">
        <v>6</v>
      </c>
      <c r="AD582" s="67">
        <v>3</v>
      </c>
      <c r="AE582" s="67">
        <v>2</v>
      </c>
      <c r="AF582" s="67">
        <v>7</v>
      </c>
      <c r="AG582" s="67">
        <v>4</v>
      </c>
      <c r="AH582" s="67">
        <v>5</v>
      </c>
      <c r="AI582" s="67">
        <v>5</v>
      </c>
      <c r="AJ582" s="67">
        <v>4</v>
      </c>
      <c r="AK582" s="67">
        <v>1</v>
      </c>
      <c r="AL582" s="67">
        <v>6</v>
      </c>
      <c r="AM582" s="67">
        <v>2</v>
      </c>
      <c r="AN582" s="67">
        <v>3</v>
      </c>
      <c r="AO582" s="67">
        <v>1</v>
      </c>
      <c r="AP582" s="67">
        <v>0</v>
      </c>
      <c r="AQ582" s="67">
        <v>0</v>
      </c>
      <c r="AR582" s="67">
        <v>1</v>
      </c>
      <c r="AS582" s="67">
        <v>0</v>
      </c>
      <c r="AT582" s="67">
        <v>1</v>
      </c>
      <c r="AU582" s="67">
        <v>0</v>
      </c>
      <c r="AV582" s="67">
        <v>0</v>
      </c>
      <c r="AW582" s="67">
        <v>1</v>
      </c>
      <c r="AX582" s="67">
        <v>1</v>
      </c>
      <c r="AY582" s="67">
        <v>0</v>
      </c>
      <c r="AZ582" s="67">
        <v>0</v>
      </c>
      <c r="BA582" s="67">
        <v>0</v>
      </c>
      <c r="BB582" s="67">
        <v>1</v>
      </c>
      <c r="BC582" s="67">
        <v>1</v>
      </c>
      <c r="BD582" s="67">
        <v>0</v>
      </c>
      <c r="BE582" s="67">
        <v>0</v>
      </c>
      <c r="BF582" s="67">
        <v>1</v>
      </c>
      <c r="BG582" s="67">
        <v>0</v>
      </c>
      <c r="BH582" s="67">
        <v>0</v>
      </c>
      <c r="BI582" s="67">
        <v>-999</v>
      </c>
      <c r="BJ582" s="67">
        <v>-999</v>
      </c>
      <c r="BK582" s="67">
        <v>-999</v>
      </c>
      <c r="BL582" s="67">
        <v>-999</v>
      </c>
      <c r="BM582" s="67">
        <v>-999</v>
      </c>
      <c r="BN582" s="67">
        <v>-999</v>
      </c>
      <c r="BO582" s="67">
        <v>-999</v>
      </c>
      <c r="BP582" s="67">
        <v>-999</v>
      </c>
    </row>
    <row r="583" spans="1:68" s="67" customFormat="1" x14ac:dyDescent="0.25">
      <c r="R583" s="69">
        <v>0</v>
      </c>
      <c r="S583" s="69">
        <v>0</v>
      </c>
      <c r="T583" s="69">
        <v>0</v>
      </c>
    </row>
    <row r="584" spans="1:68" s="67" customFormat="1" x14ac:dyDescent="0.25">
      <c r="A584" s="120">
        <v>84</v>
      </c>
      <c r="B584" s="67">
        <v>-0.913184</v>
      </c>
      <c r="D584" s="86">
        <v>-1</v>
      </c>
      <c r="E584" s="86">
        <v>0</v>
      </c>
      <c r="F584" s="86">
        <v>0</v>
      </c>
      <c r="G584" s="86"/>
      <c r="H584" s="86"/>
      <c r="I584" s="35" t="s">
        <v>103</v>
      </c>
      <c r="J584" s="35"/>
      <c r="K584" s="35" t="s">
        <v>104</v>
      </c>
      <c r="L584" s="86"/>
      <c r="M584" s="31" t="s">
        <v>102</v>
      </c>
      <c r="N584" s="31" t="s">
        <v>103</v>
      </c>
      <c r="O584" s="31" t="s">
        <v>104</v>
      </c>
      <c r="P584" s="31" t="s">
        <v>105</v>
      </c>
      <c r="R584" s="69">
        <v>0</v>
      </c>
      <c r="S584" s="69">
        <v>0</v>
      </c>
      <c r="T584" s="69">
        <v>0</v>
      </c>
    </row>
    <row r="585" spans="1:68" s="67" customFormat="1" x14ac:dyDescent="0.25">
      <c r="A585" s="120"/>
      <c r="B585" s="67">
        <v>4.8935100000000002E-2</v>
      </c>
      <c r="D585" s="30">
        <v>1</v>
      </c>
      <c r="E585" s="30">
        <v>0</v>
      </c>
      <c r="F585" s="30">
        <v>0</v>
      </c>
      <c r="G585" s="86"/>
      <c r="H585" s="86"/>
      <c r="I585" s="62">
        <f>B584*D584</f>
        <v>0.913184</v>
      </c>
      <c r="J585" s="35"/>
      <c r="K585" s="62">
        <v>0</v>
      </c>
      <c r="L585" s="86"/>
      <c r="M585" s="32"/>
      <c r="N585" s="32">
        <f>I589</f>
        <v>5.7736967999999997</v>
      </c>
      <c r="O585" s="32">
        <f>K589</f>
        <v>0</v>
      </c>
      <c r="P585" s="40">
        <f>B588</f>
        <v>3.3601700000000001</v>
      </c>
      <c r="R585" s="69">
        <v>0</v>
      </c>
      <c r="S585" s="69">
        <v>0</v>
      </c>
      <c r="T585" s="69">
        <v>0</v>
      </c>
    </row>
    <row r="586" spans="1:68" s="67" customFormat="1" x14ac:dyDescent="0.25">
      <c r="A586" s="120"/>
      <c r="B586" s="67">
        <v>-1.13174</v>
      </c>
      <c r="D586" s="30">
        <v>-1</v>
      </c>
      <c r="E586" s="30">
        <v>0</v>
      </c>
      <c r="F586" s="30">
        <v>0</v>
      </c>
      <c r="G586" s="86"/>
      <c r="H586" s="86"/>
      <c r="I586" s="35">
        <f>B585*D585</f>
        <v>4.8935100000000002E-2</v>
      </c>
      <c r="J586" s="35"/>
      <c r="K586" s="62">
        <v>0</v>
      </c>
      <c r="L586" s="86"/>
      <c r="M586" s="86"/>
      <c r="N586" s="86"/>
      <c r="O586" s="86"/>
      <c r="P586" s="86"/>
      <c r="R586" s="69">
        <v>0</v>
      </c>
      <c r="S586" s="69">
        <v>0</v>
      </c>
      <c r="T586" s="69">
        <v>0</v>
      </c>
    </row>
    <row r="587" spans="1:68" s="67" customFormat="1" x14ac:dyDescent="0.25">
      <c r="A587" s="120"/>
      <c r="B587" s="67">
        <v>6.9430899999999999E-3</v>
      </c>
      <c r="D587" s="86">
        <v>530</v>
      </c>
      <c r="E587" s="86">
        <v>0</v>
      </c>
      <c r="F587" s="86">
        <v>0</v>
      </c>
      <c r="G587" s="86"/>
      <c r="H587" s="86"/>
      <c r="I587" s="62">
        <f>B586*D586</f>
        <v>1.13174</v>
      </c>
      <c r="J587" s="35"/>
      <c r="K587" s="62">
        <v>0</v>
      </c>
      <c r="L587" s="86"/>
      <c r="M587" s="33" t="s">
        <v>106</v>
      </c>
      <c r="N587" s="34">
        <f>EXP(N585)</f>
        <v>321.72488952617573</v>
      </c>
      <c r="O587" s="34">
        <v>0</v>
      </c>
      <c r="P587" s="34">
        <f>EXP(P585)</f>
        <v>28.794085457719536</v>
      </c>
      <c r="R587" s="69">
        <v>0</v>
      </c>
      <c r="S587" s="69">
        <v>0</v>
      </c>
      <c r="T587" s="69">
        <v>0</v>
      </c>
    </row>
    <row r="588" spans="1:68" s="67" customFormat="1" x14ac:dyDescent="0.25">
      <c r="A588" s="120"/>
      <c r="B588" s="67">
        <v>3.3601700000000001</v>
      </c>
      <c r="D588" s="86">
        <v>0</v>
      </c>
      <c r="E588" s="86">
        <v>0</v>
      </c>
      <c r="F588" s="86">
        <v>1</v>
      </c>
      <c r="G588" s="86"/>
      <c r="H588" s="86"/>
      <c r="I588" s="35">
        <f>B587*D587</f>
        <v>3.6798376999999998</v>
      </c>
      <c r="J588" s="35"/>
      <c r="K588" s="35">
        <v>0</v>
      </c>
      <c r="L588" s="86"/>
      <c r="M588" s="34"/>
      <c r="N588" s="34">
        <f>EXP(N585)+EXP(P585)</f>
        <v>350.51897498389525</v>
      </c>
      <c r="O588" s="34">
        <f>N588</f>
        <v>350.51897498389525</v>
      </c>
      <c r="P588" s="34">
        <f>O588</f>
        <v>350.51897498389525</v>
      </c>
      <c r="R588" s="69">
        <v>0</v>
      </c>
      <c r="S588" s="69">
        <v>0</v>
      </c>
      <c r="T588" s="69">
        <v>0</v>
      </c>
    </row>
    <row r="589" spans="1:68" s="67" customFormat="1" x14ac:dyDescent="0.25">
      <c r="D589" s="86"/>
      <c r="E589" s="86"/>
      <c r="F589" s="86"/>
      <c r="G589" s="86"/>
      <c r="H589" s="86"/>
      <c r="I589" s="64">
        <f>I585+I586+I587+I588</f>
        <v>5.7736967999999997</v>
      </c>
      <c r="J589" s="36"/>
      <c r="K589" s="64">
        <v>0</v>
      </c>
      <c r="L589" s="86"/>
      <c r="M589" s="34" t="s">
        <v>107</v>
      </c>
      <c r="N589" s="65">
        <f>N587/N588</f>
        <v>0.91785299081442739</v>
      </c>
      <c r="O589" s="65">
        <f>O587/O588</f>
        <v>0</v>
      </c>
      <c r="P589" s="65">
        <f>P587/P588</f>
        <v>8.2147009185572606E-2</v>
      </c>
      <c r="R589" s="69">
        <v>1</v>
      </c>
      <c r="S589" s="69">
        <v>1</v>
      </c>
      <c r="T589" s="69">
        <v>0</v>
      </c>
      <c r="V589" s="67">
        <v>0</v>
      </c>
      <c r="W589" s="67">
        <v>1</v>
      </c>
      <c r="X589" s="67">
        <v>1</v>
      </c>
      <c r="Y589" s="67">
        <v>0</v>
      </c>
      <c r="Z589" s="67">
        <v>1</v>
      </c>
      <c r="AA589" s="67">
        <v>8</v>
      </c>
      <c r="AB589" s="67">
        <v>3</v>
      </c>
      <c r="AC589" s="67">
        <v>2</v>
      </c>
      <c r="AD589" s="67">
        <v>1</v>
      </c>
      <c r="AE589" s="67">
        <v>6</v>
      </c>
      <c r="AF589" s="67">
        <v>7</v>
      </c>
      <c r="AG589" s="67">
        <v>5</v>
      </c>
      <c r="AH589" s="67">
        <v>4</v>
      </c>
      <c r="AI589" s="67">
        <v>1</v>
      </c>
      <c r="AJ589" s="67">
        <v>6</v>
      </c>
      <c r="AK589" s="67">
        <v>3</v>
      </c>
      <c r="AL589" s="67">
        <v>5</v>
      </c>
      <c r="AM589" s="67">
        <v>4</v>
      </c>
      <c r="AN589" s="67">
        <v>2</v>
      </c>
      <c r="AO589" s="67">
        <v>1</v>
      </c>
      <c r="AP589" s="67">
        <v>0</v>
      </c>
      <c r="AQ589" s="67">
        <v>0</v>
      </c>
      <c r="AR589" s="67">
        <v>1</v>
      </c>
      <c r="AS589" s="67">
        <v>0</v>
      </c>
      <c r="AT589" s="67">
        <v>1</v>
      </c>
      <c r="AU589" s="67">
        <v>0</v>
      </c>
      <c r="AV589" s="67">
        <v>0</v>
      </c>
      <c r="AW589" s="67">
        <v>1</v>
      </c>
      <c r="AX589" s="67">
        <v>1</v>
      </c>
      <c r="AY589" s="67">
        <v>0</v>
      </c>
      <c r="AZ589" s="67">
        <v>0</v>
      </c>
      <c r="BA589" s="67">
        <v>1</v>
      </c>
      <c r="BB589" s="67">
        <v>0</v>
      </c>
      <c r="BC589" s="67">
        <v>1</v>
      </c>
      <c r="BD589" s="67">
        <v>0</v>
      </c>
      <c r="BE589" s="67">
        <v>0</v>
      </c>
      <c r="BF589" s="67">
        <v>1</v>
      </c>
      <c r="BG589" s="67">
        <v>0</v>
      </c>
      <c r="BH589" s="67">
        <v>0</v>
      </c>
      <c r="BI589" s="67">
        <v>-999</v>
      </c>
      <c r="BJ589" s="67">
        <v>-999</v>
      </c>
      <c r="BK589" s="67">
        <v>-999</v>
      </c>
      <c r="BL589" s="67">
        <v>-999</v>
      </c>
      <c r="BM589" s="67">
        <v>-999</v>
      </c>
      <c r="BN589" s="67">
        <v>-999</v>
      </c>
      <c r="BO589" s="67">
        <v>-999</v>
      </c>
      <c r="BP589" s="67">
        <v>-999</v>
      </c>
    </row>
    <row r="590" spans="1:68" s="67" customFormat="1" x14ac:dyDescent="0.25">
      <c r="R590" s="69">
        <v>0</v>
      </c>
      <c r="S590" s="69">
        <v>0</v>
      </c>
      <c r="T590" s="69">
        <v>0</v>
      </c>
    </row>
    <row r="591" spans="1:68" s="67" customFormat="1" x14ac:dyDescent="0.25">
      <c r="A591" s="120">
        <v>85</v>
      </c>
      <c r="B591" s="67">
        <v>-0.89370499999999997</v>
      </c>
      <c r="D591" s="86">
        <v>-1</v>
      </c>
      <c r="E591" s="86">
        <v>0</v>
      </c>
      <c r="F591" s="86">
        <v>0</v>
      </c>
      <c r="G591" s="86"/>
      <c r="H591" s="86"/>
      <c r="I591" s="35" t="s">
        <v>103</v>
      </c>
      <c r="J591" s="35"/>
      <c r="K591" s="35" t="s">
        <v>104</v>
      </c>
      <c r="L591" s="86"/>
      <c r="M591" s="31" t="s">
        <v>102</v>
      </c>
      <c r="N591" s="31" t="s">
        <v>103</v>
      </c>
      <c r="O591" s="31" t="s">
        <v>104</v>
      </c>
      <c r="P591" s="31" t="s">
        <v>105</v>
      </c>
      <c r="R591" s="69">
        <v>0</v>
      </c>
      <c r="S591" s="69">
        <v>0</v>
      </c>
      <c r="T591" s="69">
        <v>0</v>
      </c>
    </row>
    <row r="592" spans="1:68" s="67" customFormat="1" x14ac:dyDescent="0.25">
      <c r="A592" s="120"/>
      <c r="B592" s="67">
        <v>-0.91169199999999995</v>
      </c>
      <c r="D592" s="30">
        <v>1</v>
      </c>
      <c r="E592" s="30">
        <v>0</v>
      </c>
      <c r="F592" s="30">
        <v>0</v>
      </c>
      <c r="G592" s="86"/>
      <c r="H592" s="86"/>
      <c r="I592" s="62">
        <f>B591*D591</f>
        <v>0.89370499999999997</v>
      </c>
      <c r="J592" s="35"/>
      <c r="K592" s="62">
        <v>0</v>
      </c>
      <c r="L592" s="86"/>
      <c r="M592" s="32"/>
      <c r="N592" s="32">
        <f>I596</f>
        <v>6.5873613999999998</v>
      </c>
      <c r="O592" s="32">
        <f>K596</f>
        <v>0</v>
      </c>
      <c r="P592" s="40">
        <f>B595</f>
        <v>6.5569199999999999</v>
      </c>
      <c r="R592" s="69">
        <v>0</v>
      </c>
      <c r="S592" s="69">
        <v>0</v>
      </c>
      <c r="T592" s="69">
        <v>0</v>
      </c>
    </row>
    <row r="593" spans="1:68" s="67" customFormat="1" x14ac:dyDescent="0.25">
      <c r="A593" s="120"/>
      <c r="B593" s="67">
        <v>-2.1632699999999998</v>
      </c>
      <c r="D593" s="30">
        <v>-1</v>
      </c>
      <c r="E593" s="30">
        <v>0</v>
      </c>
      <c r="F593" s="30">
        <v>0</v>
      </c>
      <c r="G593" s="86"/>
      <c r="H593" s="86"/>
      <c r="I593" s="35">
        <f>B592*D592</f>
        <v>-0.91169199999999995</v>
      </c>
      <c r="J593" s="35"/>
      <c r="K593" s="62">
        <v>0</v>
      </c>
      <c r="L593" s="86"/>
      <c r="M593" s="86"/>
      <c r="N593" s="86"/>
      <c r="O593" s="86"/>
      <c r="P593" s="86"/>
      <c r="R593" s="69">
        <v>0</v>
      </c>
      <c r="S593" s="69">
        <v>0</v>
      </c>
      <c r="T593" s="69">
        <v>0</v>
      </c>
    </row>
    <row r="594" spans="1:68" s="67" customFormat="1" x14ac:dyDescent="0.25">
      <c r="A594" s="120"/>
      <c r="B594" s="67">
        <v>8.3812799999999996E-3</v>
      </c>
      <c r="D594" s="86">
        <v>530</v>
      </c>
      <c r="E594" s="86">
        <v>0</v>
      </c>
      <c r="F594" s="86">
        <v>0</v>
      </c>
      <c r="G594" s="86"/>
      <c r="H594" s="86"/>
      <c r="I594" s="62">
        <f>B593*D593</f>
        <v>2.1632699999999998</v>
      </c>
      <c r="J594" s="35"/>
      <c r="K594" s="62">
        <v>0</v>
      </c>
      <c r="L594" s="86"/>
      <c r="M594" s="33" t="s">
        <v>106</v>
      </c>
      <c r="N594" s="34">
        <f>EXP(N592)</f>
        <v>725.86307855031146</v>
      </c>
      <c r="O594" s="34">
        <v>0</v>
      </c>
      <c r="P594" s="34">
        <f>EXP(P592)</f>
        <v>704.09972432723976</v>
      </c>
      <c r="R594" s="69">
        <v>0</v>
      </c>
      <c r="S594" s="69">
        <v>0</v>
      </c>
      <c r="T594" s="69">
        <v>0</v>
      </c>
    </row>
    <row r="595" spans="1:68" s="67" customFormat="1" x14ac:dyDescent="0.25">
      <c r="A595" s="120"/>
      <c r="B595" s="67">
        <v>6.5569199999999999</v>
      </c>
      <c r="D595" s="86">
        <v>0</v>
      </c>
      <c r="E595" s="86">
        <v>0</v>
      </c>
      <c r="F595" s="86">
        <v>1</v>
      </c>
      <c r="G595" s="86"/>
      <c r="H595" s="86"/>
      <c r="I595" s="35">
        <f>B594*D594</f>
        <v>4.4420783999999998</v>
      </c>
      <c r="J595" s="35"/>
      <c r="K595" s="35">
        <v>0</v>
      </c>
      <c r="L595" s="86"/>
      <c r="M595" s="34"/>
      <c r="N595" s="34">
        <f>EXP(N592)+EXP(P592)</f>
        <v>1429.9628028775512</v>
      </c>
      <c r="O595" s="34">
        <f>N595</f>
        <v>1429.9628028775512</v>
      </c>
      <c r="P595" s="34">
        <f>O595</f>
        <v>1429.9628028775512</v>
      </c>
      <c r="R595" s="69">
        <v>0</v>
      </c>
      <c r="S595" s="69">
        <v>0</v>
      </c>
      <c r="T595" s="69">
        <v>0</v>
      </c>
    </row>
    <row r="596" spans="1:68" s="67" customFormat="1" x14ac:dyDescent="0.25">
      <c r="D596" s="86"/>
      <c r="E596" s="86"/>
      <c r="F596" s="86"/>
      <c r="G596" s="86"/>
      <c r="H596" s="86"/>
      <c r="I596" s="64">
        <f>I592+I593+I594+I595</f>
        <v>6.5873613999999998</v>
      </c>
      <c r="J596" s="36"/>
      <c r="K596" s="64">
        <v>0</v>
      </c>
      <c r="L596" s="86"/>
      <c r="M596" s="34" t="s">
        <v>107</v>
      </c>
      <c r="N596" s="65">
        <f>N594/N595</f>
        <v>0.50760976235860011</v>
      </c>
      <c r="O596" s="65">
        <f>O594/O595</f>
        <v>0</v>
      </c>
      <c r="P596" s="65">
        <f>P594/P595</f>
        <v>0.49239023764139994</v>
      </c>
      <c r="R596" s="69">
        <v>1</v>
      </c>
      <c r="S596" s="69">
        <v>0</v>
      </c>
      <c r="T596" s="69">
        <v>0</v>
      </c>
      <c r="V596" s="67">
        <v>1</v>
      </c>
      <c r="W596" s="67">
        <v>1</v>
      </c>
      <c r="X596" s="67">
        <v>0</v>
      </c>
      <c r="Y596" s="67">
        <v>0</v>
      </c>
      <c r="Z596" s="67">
        <v>1</v>
      </c>
      <c r="AA596" s="67">
        <v>7</v>
      </c>
      <c r="AB596" s="67">
        <v>3</v>
      </c>
      <c r="AC596" s="67">
        <v>4</v>
      </c>
      <c r="AD596" s="67">
        <v>1</v>
      </c>
      <c r="AE596" s="67">
        <v>5</v>
      </c>
      <c r="AF596" s="67">
        <v>8</v>
      </c>
      <c r="AG596" s="67">
        <v>2</v>
      </c>
      <c r="AH596" s="67">
        <v>6</v>
      </c>
      <c r="AI596" s="67">
        <v>4</v>
      </c>
      <c r="AJ596" s="67">
        <v>1</v>
      </c>
      <c r="AK596" s="67">
        <v>2</v>
      </c>
      <c r="AL596" s="67">
        <v>5</v>
      </c>
      <c r="AM596" s="67">
        <v>3</v>
      </c>
      <c r="AN596" s="67">
        <v>6</v>
      </c>
      <c r="AO596" s="67">
        <v>1</v>
      </c>
      <c r="AP596" s="67">
        <v>0</v>
      </c>
      <c r="AQ596" s="67">
        <v>0</v>
      </c>
      <c r="AR596" s="67">
        <v>1</v>
      </c>
      <c r="AS596" s="67">
        <v>1</v>
      </c>
      <c r="AT596" s="67">
        <v>0</v>
      </c>
      <c r="AU596" s="67">
        <v>0</v>
      </c>
      <c r="AV596" s="67">
        <v>1</v>
      </c>
      <c r="AW596" s="67">
        <v>0</v>
      </c>
      <c r="AX596" s="67">
        <v>0</v>
      </c>
      <c r="AY596" s="67">
        <v>0</v>
      </c>
      <c r="AZ596" s="67">
        <v>1</v>
      </c>
      <c r="BA596" s="67">
        <v>0</v>
      </c>
      <c r="BB596" s="67">
        <v>0</v>
      </c>
      <c r="BC596" s="67">
        <v>0</v>
      </c>
      <c r="BD596" s="67">
        <v>1</v>
      </c>
      <c r="BE596" s="67">
        <v>0</v>
      </c>
      <c r="BF596" s="67">
        <v>0</v>
      </c>
      <c r="BG596" s="67">
        <v>1</v>
      </c>
      <c r="BH596" s="67">
        <v>0</v>
      </c>
      <c r="BI596" s="67">
        <v>-999</v>
      </c>
      <c r="BJ596" s="67">
        <v>-999</v>
      </c>
      <c r="BK596" s="67">
        <v>-999</v>
      </c>
      <c r="BL596" s="67">
        <v>-999</v>
      </c>
      <c r="BM596" s="67">
        <v>-999</v>
      </c>
      <c r="BN596" s="67">
        <v>-999</v>
      </c>
      <c r="BO596" s="67">
        <v>-999</v>
      </c>
      <c r="BP596" s="67">
        <v>-999</v>
      </c>
    </row>
    <row r="597" spans="1:68" s="67" customFormat="1" x14ac:dyDescent="0.25">
      <c r="R597" s="69">
        <v>0</v>
      </c>
      <c r="S597" s="69">
        <v>0</v>
      </c>
      <c r="T597" s="69">
        <v>0</v>
      </c>
    </row>
    <row r="598" spans="1:68" s="67" customFormat="1" x14ac:dyDescent="0.25">
      <c r="A598" s="120">
        <v>86</v>
      </c>
      <c r="B598" s="67">
        <v>-0.89674900000000002</v>
      </c>
      <c r="D598" s="86">
        <v>-1</v>
      </c>
      <c r="E598" s="86">
        <v>0</v>
      </c>
      <c r="F598" s="86">
        <v>0</v>
      </c>
      <c r="G598" s="86"/>
      <c r="H598" s="86"/>
      <c r="I598" s="35" t="s">
        <v>103</v>
      </c>
      <c r="J598" s="35"/>
      <c r="K598" s="35" t="s">
        <v>104</v>
      </c>
      <c r="L598" s="86"/>
      <c r="M598" s="31" t="s">
        <v>102</v>
      </c>
      <c r="N598" s="31" t="s">
        <v>103</v>
      </c>
      <c r="O598" s="31" t="s">
        <v>104</v>
      </c>
      <c r="P598" s="31" t="s">
        <v>105</v>
      </c>
      <c r="R598" s="69">
        <v>0</v>
      </c>
      <c r="S598" s="69">
        <v>0</v>
      </c>
      <c r="T598" s="69">
        <v>0</v>
      </c>
    </row>
    <row r="599" spans="1:68" s="67" customFormat="1" x14ac:dyDescent="0.25">
      <c r="A599" s="120"/>
      <c r="B599" s="67">
        <v>-1.3117200000000001E-2</v>
      </c>
      <c r="D599" s="30">
        <v>1</v>
      </c>
      <c r="E599" s="30">
        <v>0</v>
      </c>
      <c r="F599" s="30">
        <v>0</v>
      </c>
      <c r="G599" s="86"/>
      <c r="H599" s="86"/>
      <c r="I599" s="62">
        <f>B598*D598</f>
        <v>0.89674900000000002</v>
      </c>
      <c r="J599" s="35"/>
      <c r="K599" s="62">
        <v>0</v>
      </c>
      <c r="L599" s="86"/>
      <c r="M599" s="32"/>
      <c r="N599" s="32">
        <f>I603</f>
        <v>8.8514440000000008</v>
      </c>
      <c r="O599" s="32">
        <f>K603</f>
        <v>0</v>
      </c>
      <c r="P599" s="40">
        <f>B602</f>
        <v>4.2380199999999997</v>
      </c>
      <c r="R599" s="69">
        <v>0</v>
      </c>
      <c r="S599" s="69">
        <v>0</v>
      </c>
      <c r="T599" s="69">
        <v>0</v>
      </c>
    </row>
    <row r="600" spans="1:68" s="67" customFormat="1" x14ac:dyDescent="0.25">
      <c r="A600" s="120"/>
      <c r="B600" s="67">
        <v>-3.8472</v>
      </c>
      <c r="D600" s="30">
        <v>-1</v>
      </c>
      <c r="E600" s="30">
        <v>0</v>
      </c>
      <c r="F600" s="30">
        <v>0</v>
      </c>
      <c r="G600" s="86"/>
      <c r="H600" s="86"/>
      <c r="I600" s="35">
        <f>B599*D599</f>
        <v>-1.3117200000000001E-2</v>
      </c>
      <c r="J600" s="35"/>
      <c r="K600" s="62">
        <v>0</v>
      </c>
      <c r="L600" s="86"/>
      <c r="M600" s="86"/>
      <c r="N600" s="86"/>
      <c r="O600" s="86"/>
      <c r="P600" s="86"/>
      <c r="R600" s="69">
        <v>0</v>
      </c>
      <c r="S600" s="69">
        <v>0</v>
      </c>
      <c r="T600" s="69">
        <v>0</v>
      </c>
    </row>
    <row r="601" spans="1:68" s="67" customFormat="1" x14ac:dyDescent="0.25">
      <c r="A601" s="120"/>
      <c r="B601" s="67">
        <v>7.7747399999999996E-3</v>
      </c>
      <c r="D601" s="86">
        <v>530</v>
      </c>
      <c r="E601" s="86">
        <v>0</v>
      </c>
      <c r="F601" s="86">
        <v>0</v>
      </c>
      <c r="G601" s="86"/>
      <c r="H601" s="86"/>
      <c r="I601" s="62">
        <f>B600*D600</f>
        <v>3.8472</v>
      </c>
      <c r="J601" s="35"/>
      <c r="K601" s="62">
        <v>0</v>
      </c>
      <c r="L601" s="86"/>
      <c r="M601" s="33" t="s">
        <v>106</v>
      </c>
      <c r="N601" s="34">
        <f>EXP(N599)</f>
        <v>6984.4672625545873</v>
      </c>
      <c r="O601" s="34">
        <v>0</v>
      </c>
      <c r="P601" s="34">
        <f>EXP(P599)</f>
        <v>69.270560255634877</v>
      </c>
      <c r="R601" s="69">
        <v>0</v>
      </c>
      <c r="S601" s="69">
        <v>0</v>
      </c>
      <c r="T601" s="69">
        <v>0</v>
      </c>
    </row>
    <row r="602" spans="1:68" s="67" customFormat="1" x14ac:dyDescent="0.25">
      <c r="A602" s="120"/>
      <c r="B602" s="67">
        <v>4.2380199999999997</v>
      </c>
      <c r="D602" s="86">
        <v>0</v>
      </c>
      <c r="E602" s="86">
        <v>0</v>
      </c>
      <c r="F602" s="86">
        <v>1</v>
      </c>
      <c r="G602" s="86"/>
      <c r="H602" s="86"/>
      <c r="I602" s="35">
        <f>B601*D601</f>
        <v>4.1206122000000001</v>
      </c>
      <c r="J602" s="35"/>
      <c r="K602" s="35">
        <v>0</v>
      </c>
      <c r="L602" s="86"/>
      <c r="M602" s="34"/>
      <c r="N602" s="34">
        <f>EXP(N599)+EXP(P599)</f>
        <v>7053.7378228102225</v>
      </c>
      <c r="O602" s="34">
        <f>N602</f>
        <v>7053.7378228102225</v>
      </c>
      <c r="P602" s="34">
        <f>O602</f>
        <v>7053.7378228102225</v>
      </c>
      <c r="R602" s="69">
        <v>0</v>
      </c>
      <c r="S602" s="69">
        <v>0</v>
      </c>
      <c r="T602" s="69">
        <v>0</v>
      </c>
    </row>
    <row r="603" spans="1:68" s="67" customFormat="1" x14ac:dyDescent="0.25">
      <c r="D603" s="86"/>
      <c r="E603" s="86"/>
      <c r="F603" s="86"/>
      <c r="G603" s="86"/>
      <c r="H603" s="86"/>
      <c r="I603" s="64">
        <f>I599+I600+I601+I602</f>
        <v>8.8514440000000008</v>
      </c>
      <c r="J603" s="36"/>
      <c r="K603" s="64">
        <v>0</v>
      </c>
      <c r="L603" s="86"/>
      <c r="M603" s="34" t="s">
        <v>107</v>
      </c>
      <c r="N603" s="65">
        <f>N601/N602</f>
        <v>0.99017959527335564</v>
      </c>
      <c r="O603" s="65">
        <f>O601/O602</f>
        <v>0</v>
      </c>
      <c r="P603" s="65">
        <f>P601/P602</f>
        <v>9.8204047266442565E-3</v>
      </c>
      <c r="R603" s="69">
        <v>1</v>
      </c>
      <c r="S603" s="69">
        <v>0</v>
      </c>
      <c r="T603" s="69">
        <v>0</v>
      </c>
      <c r="V603" s="67">
        <v>0</v>
      </c>
      <c r="W603" s="67">
        <v>1</v>
      </c>
      <c r="X603" s="67">
        <v>0</v>
      </c>
      <c r="Y603" s="67">
        <v>1</v>
      </c>
      <c r="Z603" s="67">
        <v>1</v>
      </c>
      <c r="AA603" s="67">
        <v>6</v>
      </c>
      <c r="AB603" s="67">
        <v>8</v>
      </c>
      <c r="AC603" s="67">
        <v>3</v>
      </c>
      <c r="AD603" s="67">
        <v>2</v>
      </c>
      <c r="AE603" s="67">
        <v>5</v>
      </c>
      <c r="AF603" s="67">
        <v>7</v>
      </c>
      <c r="AG603" s="67">
        <v>4</v>
      </c>
      <c r="AH603" s="67">
        <v>1</v>
      </c>
      <c r="AI603" s="67">
        <v>1</v>
      </c>
      <c r="AJ603" s="67">
        <v>2</v>
      </c>
      <c r="AK603" s="67">
        <v>5</v>
      </c>
      <c r="AL603" s="67">
        <v>3</v>
      </c>
      <c r="AM603" s="67">
        <v>6</v>
      </c>
      <c r="AN603" s="67">
        <v>4</v>
      </c>
      <c r="AO603" s="67">
        <v>1</v>
      </c>
      <c r="AP603" s="67">
        <v>0</v>
      </c>
      <c r="AQ603" s="67">
        <v>0</v>
      </c>
      <c r="AR603" s="67">
        <v>1</v>
      </c>
      <c r="AS603" s="67">
        <v>1</v>
      </c>
      <c r="AT603" s="67">
        <v>0</v>
      </c>
      <c r="AU603" s="67">
        <v>0</v>
      </c>
      <c r="AV603" s="67">
        <v>0</v>
      </c>
      <c r="AW603" s="67">
        <v>1</v>
      </c>
      <c r="AX603" s="67">
        <v>1</v>
      </c>
      <c r="AY603" s="67">
        <v>0</v>
      </c>
      <c r="AZ603" s="67">
        <v>1</v>
      </c>
      <c r="BA603" s="67">
        <v>0</v>
      </c>
      <c r="BB603" s="67">
        <v>0</v>
      </c>
      <c r="BC603" s="67">
        <v>0</v>
      </c>
      <c r="BD603" s="67">
        <v>1</v>
      </c>
      <c r="BE603" s="67">
        <v>0</v>
      </c>
      <c r="BF603" s="67">
        <v>1</v>
      </c>
      <c r="BG603" s="67">
        <v>0</v>
      </c>
      <c r="BH603" s="67">
        <v>0</v>
      </c>
      <c r="BI603" s="67">
        <v>-999</v>
      </c>
      <c r="BJ603" s="67">
        <v>-999</v>
      </c>
      <c r="BK603" s="67">
        <v>-999</v>
      </c>
      <c r="BL603" s="67">
        <v>-999</v>
      </c>
      <c r="BM603" s="67">
        <v>-999</v>
      </c>
      <c r="BN603" s="67">
        <v>-999</v>
      </c>
      <c r="BO603" s="67">
        <v>-999</v>
      </c>
      <c r="BP603" s="67">
        <v>-999</v>
      </c>
    </row>
    <row r="604" spans="1:68" s="67" customFormat="1" x14ac:dyDescent="0.25">
      <c r="R604" s="69">
        <v>0</v>
      </c>
      <c r="S604" s="69">
        <v>0</v>
      </c>
      <c r="T604" s="69">
        <v>0</v>
      </c>
    </row>
    <row r="605" spans="1:68" s="67" customFormat="1" x14ac:dyDescent="0.25">
      <c r="A605" s="120">
        <v>87</v>
      </c>
      <c r="B605" s="67">
        <v>-0.915018</v>
      </c>
      <c r="D605" s="86">
        <v>-1</v>
      </c>
      <c r="E605" s="86">
        <v>0</v>
      </c>
      <c r="F605" s="86">
        <v>0</v>
      </c>
      <c r="G605" s="86"/>
      <c r="H605" s="86"/>
      <c r="I605" s="35" t="s">
        <v>103</v>
      </c>
      <c r="J605" s="35"/>
      <c r="K605" s="35" t="s">
        <v>104</v>
      </c>
      <c r="L605" s="86"/>
      <c r="M605" s="31" t="s">
        <v>102</v>
      </c>
      <c r="N605" s="31" t="s">
        <v>103</v>
      </c>
      <c r="O605" s="31" t="s">
        <v>104</v>
      </c>
      <c r="P605" s="31" t="s">
        <v>105</v>
      </c>
      <c r="R605" s="69">
        <v>0</v>
      </c>
      <c r="S605" s="69">
        <v>0</v>
      </c>
      <c r="T605" s="69">
        <v>0</v>
      </c>
    </row>
    <row r="606" spans="1:68" s="67" customFormat="1" x14ac:dyDescent="0.25">
      <c r="A606" s="120"/>
      <c r="B606" s="67">
        <v>-7.1920100000000001E-2</v>
      </c>
      <c r="D606" s="30">
        <v>1</v>
      </c>
      <c r="E606" s="30">
        <v>0</v>
      </c>
      <c r="F606" s="30">
        <v>0</v>
      </c>
      <c r="G606" s="86"/>
      <c r="H606" s="86"/>
      <c r="I606" s="62">
        <f>B605*D605</f>
        <v>0.915018</v>
      </c>
      <c r="J606" s="35"/>
      <c r="K606" s="62">
        <v>0</v>
      </c>
      <c r="L606" s="86"/>
      <c r="M606" s="32"/>
      <c r="N606" s="32">
        <f>I610</f>
        <v>5.7995780999999997</v>
      </c>
      <c r="O606" s="32">
        <f>K610</f>
        <v>0</v>
      </c>
      <c r="P606" s="40">
        <f>B609</f>
        <v>2.0974400000000002</v>
      </c>
      <c r="R606" s="69">
        <v>0</v>
      </c>
      <c r="S606" s="69">
        <v>0</v>
      </c>
      <c r="T606" s="69">
        <v>0</v>
      </c>
    </row>
    <row r="607" spans="1:68" s="67" customFormat="1" x14ac:dyDescent="0.25">
      <c r="A607" s="120"/>
      <c r="B607" s="67">
        <v>-0.96057700000000001</v>
      </c>
      <c r="D607" s="30">
        <v>-1</v>
      </c>
      <c r="E607" s="30">
        <v>0</v>
      </c>
      <c r="F607" s="30">
        <v>0</v>
      </c>
      <c r="G607" s="86"/>
      <c r="H607" s="86"/>
      <c r="I607" s="35">
        <f>B606*D606</f>
        <v>-7.1920100000000001E-2</v>
      </c>
      <c r="J607" s="35"/>
      <c r="K607" s="62">
        <v>0</v>
      </c>
      <c r="L607" s="86"/>
      <c r="M607" s="86"/>
      <c r="N607" s="86"/>
      <c r="O607" s="86"/>
      <c r="P607" s="86"/>
      <c r="R607" s="69">
        <v>0</v>
      </c>
      <c r="S607" s="69">
        <v>0</v>
      </c>
      <c r="T607" s="69">
        <v>0</v>
      </c>
    </row>
    <row r="608" spans="1:68" s="67" customFormat="1" x14ac:dyDescent="0.25">
      <c r="A608" s="120"/>
      <c r="B608" s="67">
        <v>7.5394399999999997E-3</v>
      </c>
      <c r="D608" s="86">
        <v>530</v>
      </c>
      <c r="E608" s="86">
        <v>0</v>
      </c>
      <c r="F608" s="86">
        <v>0</v>
      </c>
      <c r="G608" s="86"/>
      <c r="H608" s="86"/>
      <c r="I608" s="62">
        <f>B607*D607</f>
        <v>0.96057700000000001</v>
      </c>
      <c r="J608" s="35"/>
      <c r="K608" s="62">
        <v>0</v>
      </c>
      <c r="L608" s="86"/>
      <c r="M608" s="33" t="s">
        <v>106</v>
      </c>
      <c r="N608" s="34">
        <f>EXP(N606)</f>
        <v>330.16023591778543</v>
      </c>
      <c r="O608" s="34">
        <v>0</v>
      </c>
      <c r="P608" s="34">
        <f>EXP(P606)</f>
        <v>8.1452912536773887</v>
      </c>
      <c r="R608" s="69">
        <v>0</v>
      </c>
      <c r="S608" s="69">
        <v>0</v>
      </c>
      <c r="T608" s="69">
        <v>0</v>
      </c>
    </row>
    <row r="609" spans="1:68" s="67" customFormat="1" x14ac:dyDescent="0.25">
      <c r="A609" s="120"/>
      <c r="B609" s="67">
        <v>2.0974400000000002</v>
      </c>
      <c r="D609" s="86">
        <v>0</v>
      </c>
      <c r="E609" s="86">
        <v>0</v>
      </c>
      <c r="F609" s="86">
        <v>1</v>
      </c>
      <c r="G609" s="86"/>
      <c r="H609" s="86"/>
      <c r="I609" s="35">
        <f>B608*D608</f>
        <v>3.9959031999999999</v>
      </c>
      <c r="J609" s="35"/>
      <c r="K609" s="35">
        <v>0</v>
      </c>
      <c r="L609" s="86"/>
      <c r="M609" s="34"/>
      <c r="N609" s="34">
        <f>EXP(N606)+EXP(P606)</f>
        <v>338.30552717146281</v>
      </c>
      <c r="O609" s="34">
        <f>N609</f>
        <v>338.30552717146281</v>
      </c>
      <c r="P609" s="34">
        <f>O609</f>
        <v>338.30552717146281</v>
      </c>
      <c r="R609" s="69">
        <v>0</v>
      </c>
      <c r="S609" s="69">
        <v>0</v>
      </c>
      <c r="T609" s="69">
        <v>0</v>
      </c>
    </row>
    <row r="610" spans="1:68" s="67" customFormat="1" x14ac:dyDescent="0.25">
      <c r="D610" s="86"/>
      <c r="E610" s="86"/>
      <c r="F610" s="86"/>
      <c r="G610" s="86"/>
      <c r="H610" s="86"/>
      <c r="I610" s="64">
        <f>I606+I607+I608+I609</f>
        <v>5.7995780999999997</v>
      </c>
      <c r="J610" s="36"/>
      <c r="K610" s="64">
        <v>0</v>
      </c>
      <c r="L610" s="86"/>
      <c r="M610" s="34" t="s">
        <v>107</v>
      </c>
      <c r="N610" s="65">
        <f>N608/N609</f>
        <v>0.97592326876306368</v>
      </c>
      <c r="O610" s="65">
        <f>O608/O609</f>
        <v>0</v>
      </c>
      <c r="P610" s="65">
        <f>P608/P609</f>
        <v>2.4076731236936381E-2</v>
      </c>
      <c r="R610" s="69">
        <v>1</v>
      </c>
      <c r="S610" s="69">
        <v>1</v>
      </c>
      <c r="T610" s="69">
        <v>0</v>
      </c>
      <c r="V610" s="67">
        <v>1</v>
      </c>
      <c r="W610" s="67">
        <v>0</v>
      </c>
      <c r="X610" s="67">
        <v>1</v>
      </c>
      <c r="Y610" s="67">
        <v>1</v>
      </c>
      <c r="Z610" s="67">
        <v>1</v>
      </c>
      <c r="AA610" s="67">
        <v>8</v>
      </c>
      <c r="AB610" s="67">
        <v>1</v>
      </c>
      <c r="AC610" s="67">
        <v>6</v>
      </c>
      <c r="AD610" s="67">
        <v>2</v>
      </c>
      <c r="AE610" s="67">
        <v>5</v>
      </c>
      <c r="AF610" s="67">
        <v>7</v>
      </c>
      <c r="AG610" s="67">
        <v>4</v>
      </c>
      <c r="AH610" s="67">
        <v>3</v>
      </c>
      <c r="AI610" s="67">
        <v>1</v>
      </c>
      <c r="AJ610" s="67">
        <v>4</v>
      </c>
      <c r="AK610" s="67">
        <v>5</v>
      </c>
      <c r="AL610" s="67">
        <v>3</v>
      </c>
      <c r="AM610" s="67">
        <v>6</v>
      </c>
      <c r="AN610" s="67">
        <v>2</v>
      </c>
      <c r="AO610" s="67">
        <v>1</v>
      </c>
      <c r="AP610" s="67">
        <v>0</v>
      </c>
      <c r="AQ610" s="67">
        <v>0</v>
      </c>
      <c r="AR610" s="67">
        <v>1</v>
      </c>
      <c r="AS610" s="67">
        <v>0</v>
      </c>
      <c r="AT610" s="67">
        <v>1</v>
      </c>
      <c r="AU610" s="67">
        <v>0</v>
      </c>
      <c r="AV610" s="67">
        <v>1</v>
      </c>
      <c r="AW610" s="67">
        <v>0</v>
      </c>
      <c r="AX610" s="67">
        <v>0</v>
      </c>
      <c r="AY610" s="67">
        <v>0</v>
      </c>
      <c r="AZ610" s="67">
        <v>1</v>
      </c>
      <c r="BA610" s="67">
        <v>0</v>
      </c>
      <c r="BB610" s="67">
        <v>0</v>
      </c>
      <c r="BC610" s="67">
        <v>0</v>
      </c>
      <c r="BD610" s="67">
        <v>1</v>
      </c>
      <c r="BE610" s="67">
        <v>0</v>
      </c>
      <c r="BF610" s="67">
        <v>1</v>
      </c>
      <c r="BG610" s="67">
        <v>0</v>
      </c>
      <c r="BH610" s="67">
        <v>0</v>
      </c>
      <c r="BI610" s="67">
        <v>-999</v>
      </c>
      <c r="BJ610" s="67">
        <v>-999</v>
      </c>
      <c r="BK610" s="67">
        <v>-999</v>
      </c>
      <c r="BL610" s="67">
        <v>-999</v>
      </c>
      <c r="BM610" s="67">
        <v>-999</v>
      </c>
      <c r="BN610" s="67">
        <v>-999</v>
      </c>
      <c r="BO610" s="67">
        <v>-999</v>
      </c>
      <c r="BP610" s="67">
        <v>-999</v>
      </c>
    </row>
    <row r="611" spans="1:68" s="67" customFormat="1" x14ac:dyDescent="0.25">
      <c r="R611" s="69">
        <v>0</v>
      </c>
      <c r="S611" s="69">
        <v>0</v>
      </c>
      <c r="T611" s="69">
        <v>0</v>
      </c>
    </row>
    <row r="612" spans="1:68" s="67" customFormat="1" x14ac:dyDescent="0.25">
      <c r="A612" s="120">
        <v>88</v>
      </c>
      <c r="B612" s="67">
        <v>-0.89597099999999996</v>
      </c>
      <c r="D612" s="86">
        <v>-1</v>
      </c>
      <c r="E612" s="86">
        <v>0</v>
      </c>
      <c r="F612" s="86">
        <v>0</v>
      </c>
      <c r="G612" s="86"/>
      <c r="H612" s="86"/>
      <c r="I612" s="35" t="s">
        <v>103</v>
      </c>
      <c r="J612" s="35"/>
      <c r="K612" s="35" t="s">
        <v>104</v>
      </c>
      <c r="L612" s="86"/>
      <c r="M612" s="31" t="s">
        <v>102</v>
      </c>
      <c r="N612" s="31" t="s">
        <v>103</v>
      </c>
      <c r="O612" s="31" t="s">
        <v>104</v>
      </c>
      <c r="P612" s="31" t="s">
        <v>105</v>
      </c>
      <c r="R612" s="69">
        <v>0</v>
      </c>
      <c r="S612" s="69">
        <v>0</v>
      </c>
      <c r="T612" s="69">
        <v>0</v>
      </c>
    </row>
    <row r="613" spans="1:68" s="67" customFormat="1" x14ac:dyDescent="0.25">
      <c r="A613" s="120"/>
      <c r="B613" s="67">
        <v>-0.37843700000000002</v>
      </c>
      <c r="D613" s="30">
        <v>1</v>
      </c>
      <c r="E613" s="30">
        <v>0</v>
      </c>
      <c r="F613" s="30">
        <v>0</v>
      </c>
      <c r="G613" s="86"/>
      <c r="H613" s="86"/>
      <c r="I613" s="62">
        <f>B612*D612</f>
        <v>0.89597099999999996</v>
      </c>
      <c r="J613" s="35"/>
      <c r="K613" s="62">
        <v>0</v>
      </c>
      <c r="L613" s="86"/>
      <c r="M613" s="32"/>
      <c r="N613" s="32">
        <f>I617</f>
        <v>8.1322042000000003</v>
      </c>
      <c r="O613" s="32">
        <f>K617</f>
        <v>0</v>
      </c>
      <c r="P613" s="40">
        <f>B616</f>
        <v>5.8117400000000004</v>
      </c>
      <c r="R613" s="69">
        <v>0</v>
      </c>
      <c r="S613" s="69">
        <v>0</v>
      </c>
      <c r="T613" s="69">
        <v>0</v>
      </c>
    </row>
    <row r="614" spans="1:68" s="67" customFormat="1" x14ac:dyDescent="0.25">
      <c r="A614" s="120"/>
      <c r="B614" s="67">
        <v>-3.0713300000000001</v>
      </c>
      <c r="D614" s="30">
        <v>-1</v>
      </c>
      <c r="E614" s="30">
        <v>0</v>
      </c>
      <c r="F614" s="30">
        <v>0</v>
      </c>
      <c r="G614" s="86"/>
      <c r="H614" s="86"/>
      <c r="I614" s="35">
        <f>B613*D613</f>
        <v>-0.37843700000000002</v>
      </c>
      <c r="J614" s="35"/>
      <c r="K614" s="62">
        <v>0</v>
      </c>
      <c r="L614" s="86"/>
      <c r="M614" s="86"/>
      <c r="N614" s="86"/>
      <c r="O614" s="86"/>
      <c r="P614" s="86"/>
      <c r="R614" s="69">
        <v>0</v>
      </c>
      <c r="S614" s="69">
        <v>0</v>
      </c>
      <c r="T614" s="69">
        <v>0</v>
      </c>
    </row>
    <row r="615" spans="1:68" s="67" customFormat="1" x14ac:dyDescent="0.25">
      <c r="A615" s="120"/>
      <c r="B615" s="67">
        <v>8.5723399999999995E-3</v>
      </c>
      <c r="D615" s="86">
        <v>530</v>
      </c>
      <c r="E615" s="86">
        <v>0</v>
      </c>
      <c r="F615" s="86">
        <v>0</v>
      </c>
      <c r="G615" s="86"/>
      <c r="H615" s="86"/>
      <c r="I615" s="62">
        <f>B614*D614</f>
        <v>3.0713300000000001</v>
      </c>
      <c r="J615" s="35"/>
      <c r="K615" s="62">
        <v>0</v>
      </c>
      <c r="L615" s="86"/>
      <c r="M615" s="33" t="s">
        <v>106</v>
      </c>
      <c r="N615" s="34">
        <f>EXP(N613)</f>
        <v>3402.2906352182226</v>
      </c>
      <c r="O615" s="34">
        <v>0</v>
      </c>
      <c r="P615" s="34">
        <f>EXP(P613)</f>
        <v>334.20012827892049</v>
      </c>
      <c r="R615" s="69">
        <v>0</v>
      </c>
      <c r="S615" s="69">
        <v>0</v>
      </c>
      <c r="T615" s="69">
        <v>0</v>
      </c>
    </row>
    <row r="616" spans="1:68" s="67" customFormat="1" x14ac:dyDescent="0.25">
      <c r="A616" s="120"/>
      <c r="B616" s="67">
        <v>5.8117400000000004</v>
      </c>
      <c r="D616" s="86">
        <v>0</v>
      </c>
      <c r="E616" s="86">
        <v>0</v>
      </c>
      <c r="F616" s="86">
        <v>1</v>
      </c>
      <c r="G616" s="86"/>
      <c r="H616" s="86"/>
      <c r="I616" s="35">
        <f>B615*D615</f>
        <v>4.5433401999999994</v>
      </c>
      <c r="J616" s="35"/>
      <c r="K616" s="35">
        <v>0</v>
      </c>
      <c r="L616" s="86"/>
      <c r="M616" s="34"/>
      <c r="N616" s="34">
        <f>EXP(N613)+EXP(P613)</f>
        <v>3736.4907634971432</v>
      </c>
      <c r="O616" s="34">
        <f>N616</f>
        <v>3736.4907634971432</v>
      </c>
      <c r="P616" s="34">
        <f>O616</f>
        <v>3736.4907634971432</v>
      </c>
      <c r="R616" s="69">
        <v>0</v>
      </c>
      <c r="S616" s="69">
        <v>0</v>
      </c>
      <c r="T616" s="69">
        <v>0</v>
      </c>
    </row>
    <row r="617" spans="1:68" s="67" customFormat="1" x14ac:dyDescent="0.25">
      <c r="D617" s="86"/>
      <c r="E617" s="86"/>
      <c r="F617" s="86"/>
      <c r="G617" s="86"/>
      <c r="H617" s="86"/>
      <c r="I617" s="64">
        <f>I613+I614+I615+I616</f>
        <v>8.1322042000000003</v>
      </c>
      <c r="J617" s="36"/>
      <c r="K617" s="64">
        <v>0</v>
      </c>
      <c r="L617" s="86"/>
      <c r="M617" s="34" t="s">
        <v>107</v>
      </c>
      <c r="N617" s="65">
        <f>N615/N616</f>
        <v>0.91055775340225165</v>
      </c>
      <c r="O617" s="65">
        <f>O615/O616</f>
        <v>0</v>
      </c>
      <c r="P617" s="65">
        <f>P615/P616</f>
        <v>8.9442246597748354E-2</v>
      </c>
      <c r="R617" s="69">
        <v>1</v>
      </c>
      <c r="S617" s="69">
        <v>0</v>
      </c>
      <c r="T617" s="69">
        <v>0</v>
      </c>
      <c r="V617" s="67">
        <v>1</v>
      </c>
      <c r="W617" s="67">
        <v>0</v>
      </c>
      <c r="X617" s="67">
        <v>0</v>
      </c>
      <c r="Y617" s="67">
        <v>0</v>
      </c>
      <c r="Z617" s="67">
        <v>1</v>
      </c>
      <c r="AA617" s="67">
        <v>8</v>
      </c>
      <c r="AB617" s="67">
        <v>1</v>
      </c>
      <c r="AC617" s="67">
        <v>5</v>
      </c>
      <c r="AD617" s="67">
        <v>2</v>
      </c>
      <c r="AE617" s="67">
        <v>4</v>
      </c>
      <c r="AF617" s="67">
        <v>7</v>
      </c>
      <c r="AG617" s="67">
        <v>6</v>
      </c>
      <c r="AH617" s="67">
        <v>3</v>
      </c>
      <c r="AI617" s="67">
        <v>6</v>
      </c>
      <c r="AJ617" s="67">
        <v>4</v>
      </c>
      <c r="AK617" s="67">
        <v>2</v>
      </c>
      <c r="AL617" s="67">
        <v>5</v>
      </c>
      <c r="AM617" s="67">
        <v>3</v>
      </c>
      <c r="AN617" s="67">
        <v>1</v>
      </c>
      <c r="AO617" s="67">
        <v>1</v>
      </c>
      <c r="AP617" s="67">
        <v>0</v>
      </c>
      <c r="AQ617" s="67">
        <v>0</v>
      </c>
      <c r="AR617" s="67">
        <v>1</v>
      </c>
      <c r="AS617" s="67">
        <v>0</v>
      </c>
      <c r="AT617" s="67">
        <v>1</v>
      </c>
      <c r="AU617" s="67">
        <v>0</v>
      </c>
      <c r="AV617" s="67">
        <v>0</v>
      </c>
      <c r="AW617" s="67">
        <v>1</v>
      </c>
      <c r="AX617" s="67">
        <v>1</v>
      </c>
      <c r="AY617" s="67">
        <v>0</v>
      </c>
      <c r="AZ617" s="67">
        <v>0</v>
      </c>
      <c r="BA617" s="67">
        <v>0</v>
      </c>
      <c r="BB617" s="67">
        <v>1</v>
      </c>
      <c r="BC617" s="67">
        <v>0</v>
      </c>
      <c r="BD617" s="67">
        <v>1</v>
      </c>
      <c r="BE617" s="67">
        <v>0</v>
      </c>
      <c r="BF617" s="67">
        <v>0</v>
      </c>
      <c r="BG617" s="67">
        <v>1</v>
      </c>
      <c r="BH617" s="67">
        <v>0</v>
      </c>
      <c r="BI617" s="67">
        <v>-999</v>
      </c>
      <c r="BJ617" s="67">
        <v>-999</v>
      </c>
      <c r="BK617" s="67">
        <v>-999</v>
      </c>
      <c r="BL617" s="67">
        <v>-999</v>
      </c>
      <c r="BM617" s="67">
        <v>-999</v>
      </c>
      <c r="BN617" s="67">
        <v>-999</v>
      </c>
      <c r="BO617" s="67">
        <v>-999</v>
      </c>
      <c r="BP617" s="67">
        <v>-999</v>
      </c>
    </row>
    <row r="618" spans="1:68" s="67" customFormat="1" x14ac:dyDescent="0.25">
      <c r="R618" s="69">
        <v>0</v>
      </c>
      <c r="S618" s="69">
        <v>0</v>
      </c>
      <c r="T618" s="69">
        <v>0</v>
      </c>
    </row>
    <row r="619" spans="1:68" s="67" customFormat="1" x14ac:dyDescent="0.25">
      <c r="A619" s="120">
        <v>89</v>
      </c>
      <c r="B619" s="67">
        <v>-0.89525699999999997</v>
      </c>
      <c r="D619" s="86">
        <v>-1</v>
      </c>
      <c r="E619" s="86">
        <v>0</v>
      </c>
      <c r="F619" s="86">
        <v>0</v>
      </c>
      <c r="G619" s="86"/>
      <c r="H619" s="86"/>
      <c r="I619" s="35" t="s">
        <v>103</v>
      </c>
      <c r="J619" s="35"/>
      <c r="K619" s="35" t="s">
        <v>104</v>
      </c>
      <c r="L619" s="86"/>
      <c r="M619" s="31" t="s">
        <v>102</v>
      </c>
      <c r="N619" s="31" t="s">
        <v>103</v>
      </c>
      <c r="O619" s="31" t="s">
        <v>104</v>
      </c>
      <c r="P619" s="31" t="s">
        <v>105</v>
      </c>
      <c r="R619" s="69">
        <v>0</v>
      </c>
      <c r="S619" s="69">
        <v>0</v>
      </c>
      <c r="T619" s="69">
        <v>0</v>
      </c>
    </row>
    <row r="620" spans="1:68" s="67" customFormat="1" x14ac:dyDescent="0.25">
      <c r="A620" s="120"/>
      <c r="B620" s="67">
        <v>-1.26481</v>
      </c>
      <c r="D620" s="30">
        <v>1</v>
      </c>
      <c r="E620" s="30">
        <v>0</v>
      </c>
      <c r="F620" s="30">
        <v>0</v>
      </c>
      <c r="G620" s="86"/>
      <c r="H620" s="86"/>
      <c r="I620" s="62">
        <f>B619*D619</f>
        <v>0.89525699999999997</v>
      </c>
      <c r="J620" s="35"/>
      <c r="K620" s="62">
        <v>0</v>
      </c>
      <c r="L620" s="86"/>
      <c r="M620" s="32"/>
      <c r="N620" s="32">
        <f>I624</f>
        <v>2.9346270999999997</v>
      </c>
      <c r="O620" s="32">
        <f>K624</f>
        <v>0</v>
      </c>
      <c r="P620" s="40">
        <f>B623</f>
        <v>5.8520599999999998</v>
      </c>
      <c r="R620" s="69">
        <v>0</v>
      </c>
      <c r="S620" s="69">
        <v>0</v>
      </c>
      <c r="T620" s="69">
        <v>0</v>
      </c>
    </row>
    <row r="621" spans="1:68" s="67" customFormat="1" x14ac:dyDescent="0.25">
      <c r="A621" s="120"/>
      <c r="B621" s="67">
        <v>-0.58625000000000005</v>
      </c>
      <c r="D621" s="30">
        <v>-1</v>
      </c>
      <c r="E621" s="30">
        <v>0</v>
      </c>
      <c r="F621" s="30">
        <v>0</v>
      </c>
      <c r="G621" s="86"/>
      <c r="H621" s="86"/>
      <c r="I621" s="35">
        <f>B620*D620</f>
        <v>-1.26481</v>
      </c>
      <c r="J621" s="35"/>
      <c r="K621" s="62">
        <v>0</v>
      </c>
      <c r="L621" s="86"/>
      <c r="M621" s="86"/>
      <c r="N621" s="86"/>
      <c r="O621" s="86"/>
      <c r="P621" s="86"/>
      <c r="R621" s="69">
        <v>0</v>
      </c>
      <c r="S621" s="69">
        <v>0</v>
      </c>
      <c r="T621" s="69">
        <v>0</v>
      </c>
    </row>
    <row r="622" spans="1:68" s="67" customFormat="1" x14ac:dyDescent="0.25">
      <c r="A622" s="120"/>
      <c r="B622" s="67">
        <v>5.1281699999999996E-3</v>
      </c>
      <c r="D622" s="86">
        <v>530</v>
      </c>
      <c r="E622" s="86">
        <v>0</v>
      </c>
      <c r="F622" s="86">
        <v>0</v>
      </c>
      <c r="G622" s="86"/>
      <c r="H622" s="86"/>
      <c r="I622" s="62">
        <f>B621*D621</f>
        <v>0.58625000000000005</v>
      </c>
      <c r="J622" s="35"/>
      <c r="K622" s="62">
        <v>0</v>
      </c>
      <c r="L622" s="86"/>
      <c r="M622" s="33" t="s">
        <v>106</v>
      </c>
      <c r="N622" s="34">
        <f>EXP(N620)</f>
        <v>18.81448590510939</v>
      </c>
      <c r="O622" s="34">
        <v>0</v>
      </c>
      <c r="P622" s="34">
        <f>EXP(P620)</f>
        <v>347.9504205705997</v>
      </c>
      <c r="R622" s="69">
        <v>0</v>
      </c>
      <c r="S622" s="69">
        <v>0</v>
      </c>
      <c r="T622" s="69">
        <v>0</v>
      </c>
    </row>
    <row r="623" spans="1:68" s="67" customFormat="1" x14ac:dyDescent="0.25">
      <c r="A623" s="120"/>
      <c r="B623" s="67">
        <v>5.8520599999999998</v>
      </c>
      <c r="D623" s="86">
        <v>0</v>
      </c>
      <c r="E623" s="86">
        <v>0</v>
      </c>
      <c r="F623" s="86">
        <v>1</v>
      </c>
      <c r="G623" s="86"/>
      <c r="H623" s="86"/>
      <c r="I623" s="35">
        <f>B622*D622</f>
        <v>2.7179300999999998</v>
      </c>
      <c r="J623" s="35"/>
      <c r="K623" s="35">
        <v>0</v>
      </c>
      <c r="L623" s="86"/>
      <c r="M623" s="34"/>
      <c r="N623" s="34">
        <f>EXP(N620)+EXP(P620)</f>
        <v>366.7649064757091</v>
      </c>
      <c r="O623" s="34">
        <f>N623</f>
        <v>366.7649064757091</v>
      </c>
      <c r="P623" s="34">
        <f>O623</f>
        <v>366.7649064757091</v>
      </c>
      <c r="R623" s="69">
        <v>0</v>
      </c>
      <c r="S623" s="69">
        <v>0</v>
      </c>
      <c r="T623" s="69">
        <v>0</v>
      </c>
    </row>
    <row r="624" spans="1:68" s="67" customFormat="1" x14ac:dyDescent="0.25">
      <c r="D624" s="86"/>
      <c r="E624" s="86"/>
      <c r="F624" s="86"/>
      <c r="G624" s="86"/>
      <c r="H624" s="86"/>
      <c r="I624" s="64">
        <f>I620+I621+I622+I623</f>
        <v>2.9346270999999997</v>
      </c>
      <c r="J624" s="36"/>
      <c r="K624" s="64">
        <v>0</v>
      </c>
      <c r="L624" s="86"/>
      <c r="M624" s="34" t="s">
        <v>107</v>
      </c>
      <c r="N624" s="65">
        <f>N622/N623</f>
        <v>5.129849004884407E-2</v>
      </c>
      <c r="O624" s="65">
        <f>O622/O623</f>
        <v>0</v>
      </c>
      <c r="P624" s="65">
        <f>P622/P623</f>
        <v>0.94870150995115587</v>
      </c>
      <c r="R624" s="69">
        <v>0</v>
      </c>
      <c r="S624" s="69">
        <v>0</v>
      </c>
      <c r="T624" s="69">
        <v>1</v>
      </c>
      <c r="V624" s="67">
        <v>1</v>
      </c>
      <c r="W624" s="67">
        <v>0</v>
      </c>
      <c r="X624" s="67">
        <v>0</v>
      </c>
      <c r="Y624" s="67">
        <v>0</v>
      </c>
      <c r="Z624" s="67">
        <v>1</v>
      </c>
      <c r="AA624" s="67">
        <v>8</v>
      </c>
      <c r="AB624" s="67">
        <v>1</v>
      </c>
      <c r="AC624" s="67">
        <v>2</v>
      </c>
      <c r="AD624" s="67">
        <v>3</v>
      </c>
      <c r="AE624" s="67">
        <v>4</v>
      </c>
      <c r="AF624" s="67">
        <v>7</v>
      </c>
      <c r="AG624" s="67">
        <v>6</v>
      </c>
      <c r="AH624" s="67">
        <v>5</v>
      </c>
      <c r="AI624" s="67">
        <v>4</v>
      </c>
      <c r="AJ624" s="67">
        <v>5</v>
      </c>
      <c r="AK624" s="67">
        <v>2</v>
      </c>
      <c r="AL624" s="67">
        <v>6</v>
      </c>
      <c r="AM624" s="67">
        <v>1</v>
      </c>
      <c r="AN624" s="67">
        <v>3</v>
      </c>
      <c r="AO624" s="67">
        <v>1</v>
      </c>
      <c r="AP624" s="67">
        <v>0</v>
      </c>
      <c r="AQ624" s="67">
        <v>0</v>
      </c>
      <c r="AR624" s="67">
        <v>1</v>
      </c>
      <c r="AS624" s="67">
        <v>0</v>
      </c>
      <c r="AT624" s="67">
        <v>1</v>
      </c>
      <c r="AU624" s="67">
        <v>0</v>
      </c>
      <c r="AV624" s="67">
        <v>0</v>
      </c>
      <c r="AW624" s="67">
        <v>1</v>
      </c>
      <c r="AX624" s="67">
        <v>1</v>
      </c>
      <c r="AY624" s="67">
        <v>0</v>
      </c>
      <c r="AZ624" s="67">
        <v>0</v>
      </c>
      <c r="BA624" s="67">
        <v>1</v>
      </c>
      <c r="BB624" s="67">
        <v>0</v>
      </c>
      <c r="BC624" s="67">
        <v>1</v>
      </c>
      <c r="BD624" s="67">
        <v>0</v>
      </c>
      <c r="BE624" s="67">
        <v>0</v>
      </c>
      <c r="BF624" s="67">
        <v>0</v>
      </c>
      <c r="BG624" s="67">
        <v>1</v>
      </c>
      <c r="BH624" s="67">
        <v>0</v>
      </c>
      <c r="BI624" s="67">
        <v>-999</v>
      </c>
      <c r="BJ624" s="67">
        <v>-999</v>
      </c>
      <c r="BK624" s="67">
        <v>-999</v>
      </c>
      <c r="BL624" s="67">
        <v>-999</v>
      </c>
      <c r="BM624" s="67">
        <v>-999</v>
      </c>
      <c r="BN624" s="67">
        <v>-999</v>
      </c>
      <c r="BO624" s="67">
        <v>-999</v>
      </c>
      <c r="BP624" s="67">
        <v>-999</v>
      </c>
    </row>
    <row r="625" spans="1:68" s="67" customFormat="1" x14ac:dyDescent="0.25">
      <c r="R625" s="69">
        <v>0</v>
      </c>
      <c r="S625" s="69">
        <v>0</v>
      </c>
      <c r="T625" s="69">
        <v>0</v>
      </c>
    </row>
    <row r="626" spans="1:68" s="67" customFormat="1" x14ac:dyDescent="0.25">
      <c r="A626" s="120">
        <v>90</v>
      </c>
      <c r="B626" s="67">
        <v>-0.92793499999999995</v>
      </c>
      <c r="D626" s="86">
        <v>-1</v>
      </c>
      <c r="E626" s="86">
        <v>0</v>
      </c>
      <c r="F626" s="86">
        <v>0</v>
      </c>
      <c r="G626" s="86"/>
      <c r="H626" s="86"/>
      <c r="I626" s="35" t="s">
        <v>103</v>
      </c>
      <c r="J626" s="35"/>
      <c r="K626" s="35" t="s">
        <v>104</v>
      </c>
      <c r="L626" s="86"/>
      <c r="M626" s="31" t="s">
        <v>102</v>
      </c>
      <c r="N626" s="31" t="s">
        <v>103</v>
      </c>
      <c r="O626" s="31" t="s">
        <v>104</v>
      </c>
      <c r="P626" s="31" t="s">
        <v>105</v>
      </c>
      <c r="R626" s="69">
        <v>0</v>
      </c>
      <c r="S626" s="69">
        <v>0</v>
      </c>
      <c r="T626" s="69">
        <v>0</v>
      </c>
    </row>
    <row r="627" spans="1:68" s="67" customFormat="1" x14ac:dyDescent="0.25">
      <c r="A627" s="120"/>
      <c r="B627" s="67">
        <v>-0.33498699999999998</v>
      </c>
      <c r="D627" s="30">
        <v>1</v>
      </c>
      <c r="E627" s="30">
        <v>0</v>
      </c>
      <c r="F627" s="30">
        <v>0</v>
      </c>
      <c r="G627" s="86"/>
      <c r="H627" s="86"/>
      <c r="I627" s="62">
        <f>B626*D626</f>
        <v>0.92793499999999995</v>
      </c>
      <c r="J627" s="35"/>
      <c r="K627" s="62">
        <v>0</v>
      </c>
      <c r="L627" s="86"/>
      <c r="M627" s="32"/>
      <c r="N627" s="32">
        <f>I631</f>
        <v>2.0161695000000002</v>
      </c>
      <c r="O627" s="32">
        <f>K631</f>
        <v>0</v>
      </c>
      <c r="P627" s="40">
        <f>B630</f>
        <v>0.62781500000000001</v>
      </c>
      <c r="R627" s="69">
        <v>0</v>
      </c>
      <c r="S627" s="69">
        <v>0</v>
      </c>
      <c r="T627" s="69">
        <v>0</v>
      </c>
    </row>
    <row r="628" spans="1:68" s="67" customFormat="1" x14ac:dyDescent="0.25">
      <c r="A628" s="120"/>
      <c r="B628" s="67">
        <v>1.83392</v>
      </c>
      <c r="D628" s="30">
        <v>-1</v>
      </c>
      <c r="E628" s="30">
        <v>0</v>
      </c>
      <c r="F628" s="30">
        <v>0</v>
      </c>
      <c r="G628" s="86"/>
      <c r="H628" s="86"/>
      <c r="I628" s="35">
        <f>B627*D627</f>
        <v>-0.33498699999999998</v>
      </c>
      <c r="J628" s="35"/>
      <c r="K628" s="62">
        <v>0</v>
      </c>
      <c r="L628" s="86"/>
      <c r="M628" s="86"/>
      <c r="N628" s="86"/>
      <c r="O628" s="86"/>
      <c r="P628" s="86"/>
      <c r="R628" s="69">
        <v>0</v>
      </c>
      <c r="S628" s="69">
        <v>0</v>
      </c>
      <c r="T628" s="69">
        <v>0</v>
      </c>
    </row>
    <row r="629" spans="1:68" s="67" customFormat="1" x14ac:dyDescent="0.25">
      <c r="A629" s="120"/>
      <c r="B629" s="67">
        <v>6.1455499999999996E-3</v>
      </c>
      <c r="D629" s="86">
        <v>530</v>
      </c>
      <c r="E629" s="86">
        <v>0</v>
      </c>
      <c r="F629" s="86">
        <v>0</v>
      </c>
      <c r="G629" s="86"/>
      <c r="H629" s="86"/>
      <c r="I629" s="62">
        <f>B628*D628</f>
        <v>-1.83392</v>
      </c>
      <c r="J629" s="35"/>
      <c r="K629" s="62">
        <v>0</v>
      </c>
      <c r="L629" s="86"/>
      <c r="M629" s="33" t="s">
        <v>106</v>
      </c>
      <c r="N629" s="34">
        <f>EXP(N627)</f>
        <v>7.5095046133613774</v>
      </c>
      <c r="O629" s="34">
        <v>0</v>
      </c>
      <c r="P629" s="34">
        <f>EXP(P627)</f>
        <v>1.8735124789536777</v>
      </c>
      <c r="R629" s="69">
        <v>0</v>
      </c>
      <c r="S629" s="69">
        <v>0</v>
      </c>
      <c r="T629" s="69">
        <v>0</v>
      </c>
    </row>
    <row r="630" spans="1:68" s="67" customFormat="1" x14ac:dyDescent="0.25">
      <c r="A630" s="120"/>
      <c r="B630" s="67">
        <v>0.62781500000000001</v>
      </c>
      <c r="D630" s="86">
        <v>0</v>
      </c>
      <c r="E630" s="86">
        <v>0</v>
      </c>
      <c r="F630" s="86">
        <v>1</v>
      </c>
      <c r="G630" s="86"/>
      <c r="H630" s="86"/>
      <c r="I630" s="35">
        <f>B629*D629</f>
        <v>3.2571414999999999</v>
      </c>
      <c r="J630" s="35"/>
      <c r="K630" s="35">
        <v>0</v>
      </c>
      <c r="L630" s="86"/>
      <c r="M630" s="34"/>
      <c r="N630" s="34">
        <f>EXP(N627)+EXP(P627)</f>
        <v>9.3830170923150558</v>
      </c>
      <c r="O630" s="34">
        <f>N630</f>
        <v>9.3830170923150558</v>
      </c>
      <c r="P630" s="34">
        <f>O630</f>
        <v>9.3830170923150558</v>
      </c>
      <c r="R630" s="69">
        <v>0</v>
      </c>
      <c r="S630" s="69">
        <v>0</v>
      </c>
      <c r="T630" s="69">
        <v>0</v>
      </c>
    </row>
    <row r="631" spans="1:68" s="67" customFormat="1" x14ac:dyDescent="0.25">
      <c r="D631" s="86"/>
      <c r="E631" s="86"/>
      <c r="F631" s="86"/>
      <c r="G631" s="86"/>
      <c r="H631" s="86"/>
      <c r="I631" s="64">
        <f>I627+I628+I629+I630</f>
        <v>2.0161695000000002</v>
      </c>
      <c r="J631" s="36"/>
      <c r="K631" s="64">
        <v>0</v>
      </c>
      <c r="L631" s="86"/>
      <c r="M631" s="34" t="s">
        <v>107</v>
      </c>
      <c r="N631" s="65">
        <f>N629/N630</f>
        <v>0.80032941850994432</v>
      </c>
      <c r="O631" s="65">
        <f>O629/O630</f>
        <v>0</v>
      </c>
      <c r="P631" s="65">
        <f>P629/P630</f>
        <v>0.19967058149005557</v>
      </c>
      <c r="R631" s="69">
        <v>1</v>
      </c>
      <c r="S631" s="69">
        <v>1</v>
      </c>
      <c r="T631" s="69">
        <v>0</v>
      </c>
      <c r="V631" s="67">
        <v>1</v>
      </c>
      <c r="W631" s="67">
        <v>0</v>
      </c>
      <c r="X631" s="67">
        <v>0</v>
      </c>
      <c r="Y631" s="67">
        <v>0</v>
      </c>
      <c r="Z631" s="67">
        <v>1</v>
      </c>
      <c r="AA631" s="67">
        <v>8</v>
      </c>
      <c r="AB631" s="67">
        <v>1</v>
      </c>
      <c r="AC631" s="67">
        <v>6</v>
      </c>
      <c r="AD631" s="67">
        <v>2</v>
      </c>
      <c r="AE631" s="67">
        <v>5</v>
      </c>
      <c r="AF631" s="67">
        <v>1</v>
      </c>
      <c r="AG631" s="67">
        <v>4</v>
      </c>
      <c r="AH631" s="67">
        <v>3</v>
      </c>
      <c r="AI631" s="67">
        <v>1</v>
      </c>
      <c r="AJ631" s="67">
        <v>5</v>
      </c>
      <c r="AK631" s="67">
        <v>2</v>
      </c>
      <c r="AL631" s="67">
        <v>4</v>
      </c>
      <c r="AM631" s="67">
        <v>3</v>
      </c>
      <c r="AN631" s="67">
        <v>6</v>
      </c>
      <c r="AO631" s="67">
        <v>1</v>
      </c>
      <c r="AP631" s="67">
        <v>0</v>
      </c>
      <c r="AQ631" s="67">
        <v>0</v>
      </c>
      <c r="AR631" s="67">
        <v>1</v>
      </c>
      <c r="AS631" s="67">
        <v>0</v>
      </c>
      <c r="AT631" s="67">
        <v>1</v>
      </c>
      <c r="AU631" s="67">
        <v>0</v>
      </c>
      <c r="AV631" s="67">
        <v>0</v>
      </c>
      <c r="AW631" s="67">
        <v>1</v>
      </c>
      <c r="AX631" s="67">
        <v>1</v>
      </c>
      <c r="AY631" s="67">
        <v>0</v>
      </c>
      <c r="AZ631" s="67">
        <v>0</v>
      </c>
      <c r="BA631" s="67">
        <v>0</v>
      </c>
      <c r="BB631" s="67">
        <v>1</v>
      </c>
      <c r="BC631" s="67">
        <v>1</v>
      </c>
      <c r="BD631" s="67">
        <v>0</v>
      </c>
      <c r="BE631" s="67">
        <v>0</v>
      </c>
      <c r="BF631" s="67">
        <v>0</v>
      </c>
      <c r="BG631" s="67">
        <v>1</v>
      </c>
      <c r="BH631" s="67">
        <v>0</v>
      </c>
      <c r="BI631" s="67">
        <v>-999</v>
      </c>
      <c r="BJ631" s="67">
        <v>-999</v>
      </c>
      <c r="BK631" s="67">
        <v>-999</v>
      </c>
      <c r="BL631" s="67">
        <v>-999</v>
      </c>
      <c r="BM631" s="67">
        <v>-999</v>
      </c>
      <c r="BN631" s="67">
        <v>-999</v>
      </c>
      <c r="BO631" s="67">
        <v>-999</v>
      </c>
      <c r="BP631" s="67">
        <v>-999</v>
      </c>
    </row>
    <row r="632" spans="1:68" s="67" customFormat="1" x14ac:dyDescent="0.25">
      <c r="R632" s="69">
        <v>0</v>
      </c>
      <c r="S632" s="69">
        <v>0</v>
      </c>
      <c r="T632" s="69">
        <v>0</v>
      </c>
    </row>
    <row r="633" spans="1:68" s="67" customFormat="1" x14ac:dyDescent="0.25">
      <c r="A633" s="120">
        <v>91</v>
      </c>
      <c r="B633" s="67">
        <v>-0.91248399999999996</v>
      </c>
      <c r="D633" s="86">
        <v>-1</v>
      </c>
      <c r="E633" s="86">
        <v>0</v>
      </c>
      <c r="F633" s="86">
        <v>0</v>
      </c>
      <c r="G633" s="86"/>
      <c r="H633" s="86"/>
      <c r="I633" s="35" t="s">
        <v>103</v>
      </c>
      <c r="J633" s="35"/>
      <c r="K633" s="35" t="s">
        <v>104</v>
      </c>
      <c r="L633" s="86"/>
      <c r="M633" s="31" t="s">
        <v>102</v>
      </c>
      <c r="N633" s="31" t="s">
        <v>103</v>
      </c>
      <c r="O633" s="31" t="s">
        <v>104</v>
      </c>
      <c r="P633" s="31" t="s">
        <v>105</v>
      </c>
      <c r="R633" s="69">
        <v>0</v>
      </c>
      <c r="S633" s="69">
        <v>0</v>
      </c>
      <c r="T633" s="69">
        <v>0</v>
      </c>
    </row>
    <row r="634" spans="1:68" s="67" customFormat="1" x14ac:dyDescent="0.25">
      <c r="A634" s="120"/>
      <c r="B634" s="67">
        <v>-0.77072300000000005</v>
      </c>
      <c r="D634" s="30">
        <v>1</v>
      </c>
      <c r="E634" s="30">
        <v>0</v>
      </c>
      <c r="F634" s="30">
        <v>0</v>
      </c>
      <c r="G634" s="86"/>
      <c r="H634" s="86"/>
      <c r="I634" s="62">
        <f>B633*D633</f>
        <v>0.91248399999999996</v>
      </c>
      <c r="J634" s="35"/>
      <c r="K634" s="62">
        <v>0</v>
      </c>
      <c r="L634" s="86"/>
      <c r="M634" s="32"/>
      <c r="N634" s="32">
        <f>I638</f>
        <v>-1.4094558900000003</v>
      </c>
      <c r="O634" s="32">
        <f>K638</f>
        <v>0</v>
      </c>
      <c r="P634" s="40">
        <f>B637</f>
        <v>-0.52955700000000006</v>
      </c>
      <c r="R634" s="69">
        <v>0</v>
      </c>
      <c r="S634" s="69">
        <v>0</v>
      </c>
      <c r="T634" s="69">
        <v>0</v>
      </c>
    </row>
    <row r="635" spans="1:68" s="67" customFormat="1" x14ac:dyDescent="0.25">
      <c r="A635" s="120"/>
      <c r="B635" s="67">
        <v>1.2607699999999999</v>
      </c>
      <c r="D635" s="30">
        <v>-1</v>
      </c>
      <c r="E635" s="30">
        <v>0</v>
      </c>
      <c r="F635" s="30">
        <v>0</v>
      </c>
      <c r="G635" s="86"/>
      <c r="H635" s="86"/>
      <c r="I635" s="35">
        <f>B634*D634</f>
        <v>-0.77072300000000005</v>
      </c>
      <c r="J635" s="35"/>
      <c r="K635" s="62">
        <v>0</v>
      </c>
      <c r="L635" s="86"/>
      <c r="M635" s="86"/>
      <c r="N635" s="86"/>
      <c r="O635" s="86"/>
      <c r="P635" s="86"/>
      <c r="R635" s="69">
        <v>0</v>
      </c>
      <c r="S635" s="69">
        <v>0</v>
      </c>
      <c r="T635" s="69">
        <v>0</v>
      </c>
    </row>
    <row r="636" spans="1:68" s="67" customFormat="1" x14ac:dyDescent="0.25">
      <c r="A636" s="120"/>
      <c r="B636" s="67">
        <v>-5.4801299999999997E-4</v>
      </c>
      <c r="D636" s="86">
        <v>530</v>
      </c>
      <c r="E636" s="86">
        <v>0</v>
      </c>
      <c r="F636" s="86">
        <v>0</v>
      </c>
      <c r="G636" s="86"/>
      <c r="H636" s="86"/>
      <c r="I636" s="62">
        <f>B635*D635</f>
        <v>-1.2607699999999999</v>
      </c>
      <c r="J636" s="35"/>
      <c r="K636" s="62">
        <v>0</v>
      </c>
      <c r="L636" s="86"/>
      <c r="M636" s="33" t="s">
        <v>106</v>
      </c>
      <c r="N636" s="34">
        <f>EXP(N634)</f>
        <v>0.24427616010179357</v>
      </c>
      <c r="O636" s="34">
        <v>0</v>
      </c>
      <c r="P636" s="34">
        <f>EXP(P634)</f>
        <v>0.58886577944502072</v>
      </c>
      <c r="R636" s="69">
        <v>0</v>
      </c>
      <c r="S636" s="69">
        <v>0</v>
      </c>
      <c r="T636" s="69">
        <v>0</v>
      </c>
    </row>
    <row r="637" spans="1:68" s="67" customFormat="1" x14ac:dyDescent="0.25">
      <c r="A637" s="120"/>
      <c r="B637" s="67">
        <v>-0.52955700000000006</v>
      </c>
      <c r="D637" s="86">
        <v>0</v>
      </c>
      <c r="E637" s="86">
        <v>0</v>
      </c>
      <c r="F637" s="86">
        <v>1</v>
      </c>
      <c r="G637" s="86"/>
      <c r="H637" s="86"/>
      <c r="I637" s="35">
        <f>B636*D636</f>
        <v>-0.29044689000000001</v>
      </c>
      <c r="J637" s="35"/>
      <c r="K637" s="35">
        <v>0</v>
      </c>
      <c r="L637" s="86"/>
      <c r="M637" s="34"/>
      <c r="N637" s="34">
        <f>EXP(N634)+EXP(P634)</f>
        <v>0.83314193954681426</v>
      </c>
      <c r="O637" s="34">
        <f>N637</f>
        <v>0.83314193954681426</v>
      </c>
      <c r="P637" s="34">
        <f>O637</f>
        <v>0.83314193954681426</v>
      </c>
      <c r="R637" s="69">
        <v>0</v>
      </c>
      <c r="S637" s="69">
        <v>0</v>
      </c>
      <c r="T637" s="69">
        <v>0</v>
      </c>
    </row>
    <row r="638" spans="1:68" s="67" customFormat="1" x14ac:dyDescent="0.25">
      <c r="D638" s="86"/>
      <c r="E638" s="86"/>
      <c r="F638" s="86"/>
      <c r="G638" s="86"/>
      <c r="H638" s="86"/>
      <c r="I638" s="64">
        <f>I634+I635+I636+I637</f>
        <v>-1.4094558900000003</v>
      </c>
      <c r="J638" s="36"/>
      <c r="K638" s="64">
        <v>0</v>
      </c>
      <c r="L638" s="86"/>
      <c r="M638" s="34" t="s">
        <v>107</v>
      </c>
      <c r="N638" s="65">
        <f>N636/N637</f>
        <v>0.29319873182073519</v>
      </c>
      <c r="O638" s="65">
        <f>O636/O637</f>
        <v>0</v>
      </c>
      <c r="P638" s="65">
        <f>P636/P637</f>
        <v>0.70680126817926481</v>
      </c>
      <c r="R638" s="69">
        <v>0</v>
      </c>
      <c r="S638" s="69">
        <v>1</v>
      </c>
      <c r="T638" s="69">
        <v>1</v>
      </c>
      <c r="V638" s="67">
        <v>1</v>
      </c>
      <c r="W638" s="67">
        <v>0</v>
      </c>
      <c r="X638" s="67">
        <v>0</v>
      </c>
      <c r="Y638" s="67">
        <v>0</v>
      </c>
      <c r="Z638" s="67">
        <v>1</v>
      </c>
      <c r="AA638" s="67">
        <v>2</v>
      </c>
      <c r="AB638" s="67">
        <v>3</v>
      </c>
      <c r="AC638" s="67">
        <v>5</v>
      </c>
      <c r="AD638" s="67">
        <v>6</v>
      </c>
      <c r="AE638" s="67">
        <v>4</v>
      </c>
      <c r="AF638" s="67">
        <v>7</v>
      </c>
      <c r="AG638" s="67">
        <v>8</v>
      </c>
      <c r="AH638" s="67">
        <v>1</v>
      </c>
      <c r="AI638" s="67">
        <v>2</v>
      </c>
      <c r="AJ638" s="67">
        <v>3</v>
      </c>
      <c r="AK638" s="67">
        <v>5</v>
      </c>
      <c r="AL638" s="67">
        <v>6</v>
      </c>
      <c r="AM638" s="67">
        <v>4</v>
      </c>
      <c r="AN638" s="67">
        <v>1</v>
      </c>
      <c r="AO638" s="67">
        <v>0</v>
      </c>
      <c r="AP638" s="67">
        <v>1</v>
      </c>
      <c r="AQ638" s="67">
        <v>0</v>
      </c>
      <c r="AR638" s="67">
        <v>1</v>
      </c>
      <c r="AS638" s="67">
        <v>1</v>
      </c>
      <c r="AT638" s="67">
        <v>0</v>
      </c>
      <c r="AU638" s="67">
        <v>0</v>
      </c>
      <c r="AV638" s="67">
        <v>0</v>
      </c>
      <c r="AW638" s="67">
        <v>1</v>
      </c>
      <c r="AX638" s="67">
        <v>0</v>
      </c>
      <c r="AY638" s="67">
        <v>1</v>
      </c>
      <c r="AZ638" s="67">
        <v>0</v>
      </c>
      <c r="BA638" s="67">
        <v>0</v>
      </c>
      <c r="BB638" s="67">
        <v>0</v>
      </c>
      <c r="BC638" s="67">
        <v>0</v>
      </c>
      <c r="BD638" s="67">
        <v>1</v>
      </c>
      <c r="BE638" s="67">
        <v>0</v>
      </c>
      <c r="BF638" s="67">
        <v>0</v>
      </c>
      <c r="BG638" s="67">
        <v>1</v>
      </c>
      <c r="BH638" s="67">
        <v>0</v>
      </c>
      <c r="BI638" s="67">
        <v>-999</v>
      </c>
      <c r="BJ638" s="67">
        <v>-999</v>
      </c>
      <c r="BK638" s="67">
        <v>-999</v>
      </c>
      <c r="BL638" s="67">
        <v>-999</v>
      </c>
      <c r="BM638" s="67">
        <v>-999</v>
      </c>
      <c r="BN638" s="67">
        <v>-999</v>
      </c>
      <c r="BO638" s="67">
        <v>-999</v>
      </c>
      <c r="BP638" s="67">
        <v>-999</v>
      </c>
    </row>
    <row r="639" spans="1:68" s="67" customFormat="1" x14ac:dyDescent="0.25">
      <c r="R639" s="69">
        <v>0</v>
      </c>
      <c r="S639" s="69">
        <v>0</v>
      </c>
      <c r="T639" s="69">
        <v>0</v>
      </c>
    </row>
    <row r="640" spans="1:68" s="67" customFormat="1" x14ac:dyDescent="0.25">
      <c r="A640" s="120">
        <v>92</v>
      </c>
      <c r="B640" s="67">
        <v>-0.92794299999999996</v>
      </c>
      <c r="D640" s="86">
        <v>-1</v>
      </c>
      <c r="E640" s="86">
        <v>0</v>
      </c>
      <c r="F640" s="86">
        <v>0</v>
      </c>
      <c r="G640" s="86"/>
      <c r="H640" s="86"/>
      <c r="I640" s="35" t="s">
        <v>103</v>
      </c>
      <c r="J640" s="35"/>
      <c r="K640" s="35" t="s">
        <v>104</v>
      </c>
      <c r="L640" s="86"/>
      <c r="M640" s="31" t="s">
        <v>102</v>
      </c>
      <c r="N640" s="31" t="s">
        <v>103</v>
      </c>
      <c r="O640" s="31" t="s">
        <v>104</v>
      </c>
      <c r="P640" s="31" t="s">
        <v>105</v>
      </c>
      <c r="R640" s="69">
        <v>0</v>
      </c>
      <c r="S640" s="69">
        <v>0</v>
      </c>
      <c r="T640" s="69">
        <v>0</v>
      </c>
    </row>
    <row r="641" spans="1:68" s="67" customFormat="1" x14ac:dyDescent="0.25">
      <c r="A641" s="120"/>
      <c r="B641" s="67">
        <v>-0.33405400000000002</v>
      </c>
      <c r="D641" s="30">
        <v>1</v>
      </c>
      <c r="E641" s="30">
        <v>0</v>
      </c>
      <c r="F641" s="30">
        <v>0</v>
      </c>
      <c r="G641" s="86"/>
      <c r="H641" s="86"/>
      <c r="I641" s="62">
        <f>B640*D640</f>
        <v>0.92794299999999996</v>
      </c>
      <c r="J641" s="35"/>
      <c r="K641" s="62">
        <v>0</v>
      </c>
      <c r="L641" s="86"/>
      <c r="M641" s="32"/>
      <c r="N641" s="32">
        <f>I645</f>
        <v>2.0431061999999995</v>
      </c>
      <c r="O641" s="32">
        <f>K645</f>
        <v>0</v>
      </c>
      <c r="P641" s="40">
        <f>B644</f>
        <v>0.63073299999999999</v>
      </c>
      <c r="R641" s="69">
        <v>0</v>
      </c>
      <c r="S641" s="69">
        <v>0</v>
      </c>
      <c r="T641" s="69">
        <v>0</v>
      </c>
    </row>
    <row r="642" spans="1:68" s="67" customFormat="1" x14ac:dyDescent="0.25">
      <c r="A642" s="120"/>
      <c r="B642" s="67">
        <v>1.8279000000000001</v>
      </c>
      <c r="D642" s="30">
        <v>-1</v>
      </c>
      <c r="E642" s="30">
        <v>0</v>
      </c>
      <c r="F642" s="30">
        <v>0</v>
      </c>
      <c r="G642" s="86"/>
      <c r="H642" s="86"/>
      <c r="I642" s="35">
        <f>B641*D641</f>
        <v>-0.33405400000000002</v>
      </c>
      <c r="J642" s="35"/>
      <c r="K642" s="62">
        <v>0</v>
      </c>
      <c r="L642" s="86"/>
      <c r="M642" s="86"/>
      <c r="N642" s="86"/>
      <c r="O642" s="86"/>
      <c r="P642" s="86"/>
      <c r="R642" s="69">
        <v>0</v>
      </c>
      <c r="S642" s="69">
        <v>0</v>
      </c>
      <c r="T642" s="69">
        <v>0</v>
      </c>
    </row>
    <row r="643" spans="1:68" s="67" customFormat="1" x14ac:dyDescent="0.25">
      <c r="A643" s="120"/>
      <c r="B643" s="67">
        <v>6.1832399999999996E-3</v>
      </c>
      <c r="D643" s="86">
        <v>530</v>
      </c>
      <c r="E643" s="86">
        <v>0</v>
      </c>
      <c r="F643" s="86">
        <v>0</v>
      </c>
      <c r="G643" s="86"/>
      <c r="H643" s="86"/>
      <c r="I643" s="62">
        <f>B642*D642</f>
        <v>-1.8279000000000001</v>
      </c>
      <c r="J643" s="35"/>
      <c r="K643" s="62">
        <v>0</v>
      </c>
      <c r="L643" s="86"/>
      <c r="M643" s="33" t="s">
        <v>106</v>
      </c>
      <c r="N643" s="34">
        <f>EXP(N641)</f>
        <v>7.7145349089556507</v>
      </c>
      <c r="O643" s="34">
        <v>0</v>
      </c>
      <c r="P643" s="34">
        <f>EXP(P641)</f>
        <v>1.8789873723519659</v>
      </c>
      <c r="R643" s="69">
        <v>0</v>
      </c>
      <c r="S643" s="69">
        <v>0</v>
      </c>
      <c r="T643" s="69">
        <v>0</v>
      </c>
    </row>
    <row r="644" spans="1:68" s="67" customFormat="1" x14ac:dyDescent="0.25">
      <c r="A644" s="120"/>
      <c r="B644" s="67">
        <v>0.63073299999999999</v>
      </c>
      <c r="D644" s="86">
        <v>0</v>
      </c>
      <c r="E644" s="86">
        <v>0</v>
      </c>
      <c r="F644" s="86">
        <v>1</v>
      </c>
      <c r="G644" s="86"/>
      <c r="H644" s="86"/>
      <c r="I644" s="35">
        <f>B643*D643</f>
        <v>3.2771171999999997</v>
      </c>
      <c r="J644" s="35"/>
      <c r="K644" s="35">
        <v>0</v>
      </c>
      <c r="L644" s="86"/>
      <c r="M644" s="34"/>
      <c r="N644" s="34">
        <f>EXP(N641)+EXP(P641)</f>
        <v>9.5935222813076173</v>
      </c>
      <c r="O644" s="34">
        <f>N644</f>
        <v>9.5935222813076173</v>
      </c>
      <c r="P644" s="34">
        <f>O644</f>
        <v>9.5935222813076173</v>
      </c>
      <c r="R644" s="69">
        <v>0</v>
      </c>
      <c r="S644" s="69">
        <v>0</v>
      </c>
      <c r="T644" s="69">
        <v>0</v>
      </c>
    </row>
    <row r="645" spans="1:68" s="67" customFormat="1" x14ac:dyDescent="0.25">
      <c r="D645" s="86"/>
      <c r="E645" s="86"/>
      <c r="F645" s="86"/>
      <c r="G645" s="86"/>
      <c r="H645" s="86"/>
      <c r="I645" s="64">
        <f>I641+I642+I643+I644</f>
        <v>2.0431061999999995</v>
      </c>
      <c r="J645" s="36"/>
      <c r="K645" s="64">
        <v>0</v>
      </c>
      <c r="L645" s="86"/>
      <c r="M645" s="34" t="s">
        <v>107</v>
      </c>
      <c r="N645" s="65">
        <f>N643/N644</f>
        <v>0.80413998974984857</v>
      </c>
      <c r="O645" s="65">
        <f>O643/O644</f>
        <v>0</v>
      </c>
      <c r="P645" s="65">
        <f>P643/P644</f>
        <v>0.1958600102501514</v>
      </c>
      <c r="R645" s="69">
        <v>1</v>
      </c>
      <c r="S645" s="69">
        <v>1</v>
      </c>
      <c r="T645" s="69">
        <v>0</v>
      </c>
      <c r="V645" s="67">
        <v>0</v>
      </c>
      <c r="W645" s="67">
        <v>0</v>
      </c>
      <c r="X645" s="67">
        <v>0</v>
      </c>
      <c r="Y645" s="67">
        <v>0</v>
      </c>
      <c r="Z645" s="67">
        <v>1</v>
      </c>
      <c r="AA645" s="67">
        <v>8</v>
      </c>
      <c r="AB645" s="67">
        <v>3</v>
      </c>
      <c r="AC645" s="67">
        <v>6</v>
      </c>
      <c r="AD645" s="67">
        <v>5</v>
      </c>
      <c r="AE645" s="67">
        <v>1</v>
      </c>
      <c r="AF645" s="67">
        <v>7</v>
      </c>
      <c r="AG645" s="67">
        <v>2</v>
      </c>
      <c r="AH645" s="67">
        <v>4</v>
      </c>
      <c r="AI645" s="67">
        <v>2</v>
      </c>
      <c r="AJ645" s="67">
        <v>4</v>
      </c>
      <c r="AK645" s="67">
        <v>6</v>
      </c>
      <c r="AL645" s="67">
        <v>3</v>
      </c>
      <c r="AM645" s="67">
        <v>5</v>
      </c>
      <c r="AN645" s="67">
        <v>1</v>
      </c>
      <c r="AO645" s="67">
        <v>0</v>
      </c>
      <c r="AP645" s="67">
        <v>1</v>
      </c>
      <c r="AQ645" s="67">
        <v>0</v>
      </c>
      <c r="AR645" s="67">
        <v>1</v>
      </c>
      <c r="AS645" s="67">
        <v>0</v>
      </c>
      <c r="AT645" s="67">
        <v>1</v>
      </c>
      <c r="AU645" s="67">
        <v>1</v>
      </c>
      <c r="AV645" s="67">
        <v>1</v>
      </c>
      <c r="AW645" s="67">
        <v>0</v>
      </c>
      <c r="AX645" s="67">
        <v>1</v>
      </c>
      <c r="AY645" s="67">
        <v>1</v>
      </c>
      <c r="AZ645" s="67">
        <v>0</v>
      </c>
      <c r="BA645" s="67">
        <v>0</v>
      </c>
      <c r="BB645" s="67">
        <v>0</v>
      </c>
      <c r="BC645" s="67">
        <v>0</v>
      </c>
      <c r="BD645" s="67">
        <v>0</v>
      </c>
      <c r="BE645" s="67">
        <v>1</v>
      </c>
      <c r="BF645" s="67">
        <v>0</v>
      </c>
      <c r="BG645" s="67">
        <v>1</v>
      </c>
      <c r="BH645" s="67">
        <v>0</v>
      </c>
      <c r="BI645" s="67">
        <v>0</v>
      </c>
      <c r="BJ645" s="67">
        <v>0</v>
      </c>
      <c r="BK645" s="67">
        <v>1</v>
      </c>
      <c r="BL645" s="67">
        <v>0</v>
      </c>
      <c r="BM645" s="67">
        <v>0</v>
      </c>
      <c r="BN645" s="67">
        <v>1</v>
      </c>
      <c r="BO645" s="67">
        <v>1</v>
      </c>
      <c r="BP645" s="67">
        <v>0</v>
      </c>
    </row>
    <row r="646" spans="1:68" s="67" customFormat="1" x14ac:dyDescent="0.25">
      <c r="A646" s="120">
        <v>93</v>
      </c>
      <c r="R646" s="69">
        <v>0</v>
      </c>
      <c r="S646" s="69">
        <v>0</v>
      </c>
      <c r="T646" s="69">
        <v>0</v>
      </c>
    </row>
    <row r="647" spans="1:68" s="67" customFormat="1" x14ac:dyDescent="0.25">
      <c r="A647" s="120"/>
      <c r="B647" s="67">
        <v>-0.89378800000000003</v>
      </c>
      <c r="D647" s="86">
        <v>-1</v>
      </c>
      <c r="E647" s="86">
        <v>0</v>
      </c>
      <c r="F647" s="86">
        <v>0</v>
      </c>
      <c r="G647" s="86"/>
      <c r="H647" s="86"/>
      <c r="I647" s="35" t="s">
        <v>103</v>
      </c>
      <c r="J647" s="35"/>
      <c r="K647" s="35" t="s">
        <v>104</v>
      </c>
      <c r="L647" s="86"/>
      <c r="M647" s="31" t="s">
        <v>102</v>
      </c>
      <c r="N647" s="31" t="s">
        <v>103</v>
      </c>
      <c r="O647" s="31" t="s">
        <v>104</v>
      </c>
      <c r="P647" s="31" t="s">
        <v>105</v>
      </c>
      <c r="R647" s="69">
        <v>0</v>
      </c>
      <c r="S647" s="69">
        <v>0</v>
      </c>
      <c r="T647" s="69">
        <v>0</v>
      </c>
    </row>
    <row r="648" spans="1:68" s="67" customFormat="1" x14ac:dyDescent="0.25">
      <c r="A648" s="120"/>
      <c r="B648" s="67">
        <v>-0.90219800000000006</v>
      </c>
      <c r="D648" s="30">
        <v>1</v>
      </c>
      <c r="E648" s="30">
        <v>0</v>
      </c>
      <c r="F648" s="30">
        <v>0</v>
      </c>
      <c r="G648" s="86"/>
      <c r="H648" s="86"/>
      <c r="I648" s="62">
        <f>B647*D647</f>
        <v>0.89378800000000003</v>
      </c>
      <c r="J648" s="35"/>
      <c r="K648" s="62">
        <v>0</v>
      </c>
      <c r="L648" s="86"/>
      <c r="M648" s="32"/>
      <c r="N648" s="32">
        <f>I652</f>
        <v>6.6109781999999999</v>
      </c>
      <c r="O648" s="32">
        <f>K652</f>
        <v>0</v>
      </c>
      <c r="P648" s="40">
        <f>B651</f>
        <v>6.5565499999999997</v>
      </c>
      <c r="R648" s="69">
        <v>0</v>
      </c>
      <c r="S648" s="69">
        <v>0</v>
      </c>
      <c r="T648" s="69">
        <v>0</v>
      </c>
    </row>
    <row r="649" spans="1:68" s="67" customFormat="1" x14ac:dyDescent="0.25">
      <c r="A649" s="120"/>
      <c r="B649" s="67">
        <v>-2.1705999999999999</v>
      </c>
      <c r="D649" s="30">
        <v>-1</v>
      </c>
      <c r="E649" s="30">
        <v>0</v>
      </c>
      <c r="F649" s="30">
        <v>0</v>
      </c>
      <c r="G649" s="86"/>
      <c r="H649" s="86"/>
      <c r="I649" s="35">
        <f>B648*D648</f>
        <v>-0.90219800000000006</v>
      </c>
      <c r="J649" s="35"/>
      <c r="K649" s="62">
        <v>0</v>
      </c>
      <c r="L649" s="86"/>
      <c r="M649" s="86"/>
      <c r="N649" s="86"/>
      <c r="O649" s="86"/>
      <c r="P649" s="86"/>
      <c r="R649" s="69">
        <v>0</v>
      </c>
      <c r="S649" s="69">
        <v>0</v>
      </c>
      <c r="T649" s="69">
        <v>0</v>
      </c>
    </row>
    <row r="650" spans="1:68" s="67" customFormat="1" x14ac:dyDescent="0.25">
      <c r="A650" s="120"/>
      <c r="B650" s="67">
        <v>8.3939400000000008E-3</v>
      </c>
      <c r="D650" s="86">
        <v>530</v>
      </c>
      <c r="E650" s="86">
        <v>0</v>
      </c>
      <c r="F650" s="86">
        <v>0</v>
      </c>
      <c r="G650" s="86"/>
      <c r="H650" s="86"/>
      <c r="I650" s="62">
        <f>B649*D649</f>
        <v>2.1705999999999999</v>
      </c>
      <c r="J650" s="35"/>
      <c r="K650" s="62">
        <v>0</v>
      </c>
      <c r="L650" s="86"/>
      <c r="M650" s="33" t="s">
        <v>106</v>
      </c>
      <c r="N650" s="34">
        <f>EXP(N648)</f>
        <v>743.20967095319736</v>
      </c>
      <c r="O650" s="34">
        <v>0</v>
      </c>
      <c r="P650" s="34">
        <f>EXP(P648)</f>
        <v>703.83925561892113</v>
      </c>
      <c r="R650" s="69">
        <v>0</v>
      </c>
      <c r="S650" s="69">
        <v>0</v>
      </c>
      <c r="T650" s="69">
        <v>0</v>
      </c>
    </row>
    <row r="651" spans="1:68" s="67" customFormat="1" x14ac:dyDescent="0.25">
      <c r="B651" s="67">
        <v>6.5565499999999997</v>
      </c>
      <c r="D651" s="86">
        <v>0</v>
      </c>
      <c r="E651" s="86">
        <v>0</v>
      </c>
      <c r="F651" s="86">
        <v>1</v>
      </c>
      <c r="G651" s="86"/>
      <c r="H651" s="86"/>
      <c r="I651" s="35">
        <f>B650*D650</f>
        <v>4.4487882000000001</v>
      </c>
      <c r="J651" s="35"/>
      <c r="K651" s="35">
        <v>0</v>
      </c>
      <c r="L651" s="86"/>
      <c r="M651" s="34"/>
      <c r="N651" s="34">
        <f>EXP(N648)+EXP(P648)</f>
        <v>1447.0489265721185</v>
      </c>
      <c r="O651" s="34">
        <f>N651</f>
        <v>1447.0489265721185</v>
      </c>
      <c r="P651" s="34">
        <f>O651</f>
        <v>1447.0489265721185</v>
      </c>
      <c r="R651" s="69">
        <v>0</v>
      </c>
      <c r="S651" s="69">
        <v>0</v>
      </c>
      <c r="T651" s="69">
        <v>0</v>
      </c>
    </row>
    <row r="652" spans="1:68" s="67" customFormat="1" x14ac:dyDescent="0.25">
      <c r="D652" s="86"/>
      <c r="E652" s="86"/>
      <c r="F652" s="86"/>
      <c r="G652" s="86"/>
      <c r="H652" s="86"/>
      <c r="I652" s="64">
        <f>I648+I649+I650+I651</f>
        <v>6.6109781999999999</v>
      </c>
      <c r="J652" s="36"/>
      <c r="K652" s="64">
        <v>0</v>
      </c>
      <c r="L652" s="86"/>
      <c r="M652" s="34" t="s">
        <v>107</v>
      </c>
      <c r="N652" s="65">
        <f>N650/N651</f>
        <v>0.5136036918349195</v>
      </c>
      <c r="O652" s="65">
        <f>O650/O651</f>
        <v>0</v>
      </c>
      <c r="P652" s="65">
        <f>P650/P651</f>
        <v>0.4863963081650805</v>
      </c>
      <c r="R652" s="69">
        <v>1</v>
      </c>
      <c r="S652" s="69">
        <v>0</v>
      </c>
      <c r="T652" s="69">
        <v>0</v>
      </c>
      <c r="V652" s="67">
        <v>0</v>
      </c>
      <c r="W652" s="67">
        <v>0</v>
      </c>
      <c r="X652" s="67">
        <v>1</v>
      </c>
      <c r="Y652" s="67">
        <v>0</v>
      </c>
      <c r="Z652" s="67">
        <v>1</v>
      </c>
      <c r="AA652" s="67">
        <v>5</v>
      </c>
      <c r="AB652" s="67">
        <v>1</v>
      </c>
      <c r="AC652" s="67">
        <v>2</v>
      </c>
      <c r="AD652" s="67">
        <v>4</v>
      </c>
      <c r="AE652" s="67">
        <v>3</v>
      </c>
      <c r="AF652" s="67">
        <v>6</v>
      </c>
      <c r="AG652" s="67">
        <v>8</v>
      </c>
      <c r="AH652" s="67">
        <v>7</v>
      </c>
      <c r="AI652" s="67">
        <v>2</v>
      </c>
      <c r="AJ652" s="67">
        <v>3</v>
      </c>
      <c r="AK652" s="67">
        <v>4</v>
      </c>
      <c r="AL652" s="67">
        <v>6</v>
      </c>
      <c r="AM652" s="67">
        <v>5</v>
      </c>
      <c r="AN652" s="67">
        <v>1</v>
      </c>
      <c r="AO652" s="67">
        <v>1</v>
      </c>
      <c r="AP652" s="67">
        <v>0</v>
      </c>
      <c r="AQ652" s="67">
        <v>0</v>
      </c>
      <c r="AR652" s="67">
        <v>1</v>
      </c>
      <c r="AS652" s="67">
        <v>0</v>
      </c>
      <c r="AT652" s="67">
        <v>1</v>
      </c>
      <c r="AU652" s="67">
        <v>0</v>
      </c>
      <c r="AV652" s="67">
        <v>0</v>
      </c>
      <c r="AW652" s="67">
        <v>1</v>
      </c>
      <c r="AX652" s="67">
        <v>0</v>
      </c>
      <c r="AY652" s="67">
        <v>0</v>
      </c>
      <c r="AZ652" s="67">
        <v>0</v>
      </c>
      <c r="BA652" s="67">
        <v>0</v>
      </c>
      <c r="BB652" s="67">
        <v>1</v>
      </c>
      <c r="BC652" s="67">
        <v>0</v>
      </c>
      <c r="BD652" s="67">
        <v>0</v>
      </c>
      <c r="BE652" s="67">
        <v>1</v>
      </c>
      <c r="BF652" s="67">
        <v>0</v>
      </c>
      <c r="BG652" s="67">
        <v>1</v>
      </c>
      <c r="BH652" s="67">
        <v>0</v>
      </c>
      <c r="BI652" s="67">
        <v>-999</v>
      </c>
      <c r="BJ652" s="67">
        <v>-999</v>
      </c>
      <c r="BK652" s="67">
        <v>-999</v>
      </c>
      <c r="BL652" s="67">
        <v>-999</v>
      </c>
      <c r="BM652" s="67">
        <v>-999</v>
      </c>
      <c r="BN652" s="67">
        <v>-999</v>
      </c>
      <c r="BO652" s="67">
        <v>-999</v>
      </c>
      <c r="BP652" s="67">
        <v>-999</v>
      </c>
    </row>
    <row r="653" spans="1:68" s="67" customFormat="1" x14ac:dyDescent="0.25">
      <c r="R653" s="69">
        <v>0</v>
      </c>
      <c r="S653" s="69">
        <v>0</v>
      </c>
      <c r="T653" s="69">
        <v>0</v>
      </c>
    </row>
    <row r="654" spans="1:68" s="67" customFormat="1" x14ac:dyDescent="0.25">
      <c r="A654" s="120">
        <v>94</v>
      </c>
      <c r="B654" s="67">
        <v>-0.91528799999999999</v>
      </c>
      <c r="D654" s="86">
        <v>-1</v>
      </c>
      <c r="E654" s="86">
        <v>0</v>
      </c>
      <c r="F654" s="86">
        <v>0</v>
      </c>
      <c r="G654" s="86"/>
      <c r="H654" s="86"/>
      <c r="I654" s="35" t="s">
        <v>103</v>
      </c>
      <c r="J654" s="35"/>
      <c r="K654" s="35" t="s">
        <v>104</v>
      </c>
      <c r="L654" s="86"/>
      <c r="M654" s="31" t="s">
        <v>102</v>
      </c>
      <c r="N654" s="31" t="s">
        <v>103</v>
      </c>
      <c r="O654" s="31" t="s">
        <v>104</v>
      </c>
      <c r="P654" s="31" t="s">
        <v>105</v>
      </c>
      <c r="R654" s="69">
        <v>0</v>
      </c>
      <c r="S654" s="69">
        <v>0</v>
      </c>
      <c r="T654" s="69">
        <v>0</v>
      </c>
    </row>
    <row r="655" spans="1:68" s="67" customFormat="1" x14ac:dyDescent="0.25">
      <c r="A655" s="120"/>
      <c r="B655" s="67">
        <v>0.62143499999999996</v>
      </c>
      <c r="D655" s="30">
        <v>1</v>
      </c>
      <c r="E655" s="30">
        <v>0</v>
      </c>
      <c r="F655" s="30">
        <v>0</v>
      </c>
      <c r="G655" s="86"/>
      <c r="H655" s="86"/>
      <c r="I655" s="62">
        <f>B654*D654</f>
        <v>0.91528799999999999</v>
      </c>
      <c r="J655" s="35"/>
      <c r="K655" s="62">
        <v>0</v>
      </c>
      <c r="L655" s="86"/>
      <c r="M655" s="32"/>
      <c r="N655" s="32">
        <f>I659</f>
        <v>8.3806037</v>
      </c>
      <c r="O655" s="32">
        <f>K659</f>
        <v>0</v>
      </c>
      <c r="P655" s="40">
        <f>B658</f>
        <v>3.2339000000000002</v>
      </c>
      <c r="R655" s="69">
        <v>0</v>
      </c>
      <c r="S655" s="69">
        <v>0</v>
      </c>
      <c r="T655" s="69">
        <v>0</v>
      </c>
    </row>
    <row r="656" spans="1:68" s="67" customFormat="1" x14ac:dyDescent="0.25">
      <c r="A656" s="120"/>
      <c r="B656" s="67">
        <v>-2.3276500000000002</v>
      </c>
      <c r="D656" s="30">
        <v>-1</v>
      </c>
      <c r="E656" s="30">
        <v>0</v>
      </c>
      <c r="F656" s="30">
        <v>0</v>
      </c>
      <c r="G656" s="86"/>
      <c r="H656" s="86"/>
      <c r="I656" s="35">
        <f>B655*D655</f>
        <v>0.62143499999999996</v>
      </c>
      <c r="J656" s="35"/>
      <c r="K656" s="62">
        <v>0</v>
      </c>
      <c r="L656" s="86"/>
      <c r="M656" s="86"/>
      <c r="N656" s="86"/>
      <c r="O656" s="86"/>
      <c r="P656" s="86"/>
      <c r="R656" s="69">
        <v>0</v>
      </c>
      <c r="S656" s="69">
        <v>0</v>
      </c>
      <c r="T656" s="69">
        <v>0</v>
      </c>
    </row>
    <row r="657" spans="1:68" s="67" customFormat="1" x14ac:dyDescent="0.25">
      <c r="A657" s="120"/>
      <c r="B657" s="67">
        <v>8.5211899999999997E-3</v>
      </c>
      <c r="D657" s="86">
        <v>530</v>
      </c>
      <c r="E657" s="86">
        <v>0</v>
      </c>
      <c r="F657" s="86">
        <v>0</v>
      </c>
      <c r="G657" s="86"/>
      <c r="H657" s="86"/>
      <c r="I657" s="62">
        <f>B656*D656</f>
        <v>2.3276500000000002</v>
      </c>
      <c r="J657" s="35"/>
      <c r="K657" s="62">
        <v>0</v>
      </c>
      <c r="L657" s="86"/>
      <c r="M657" s="33" t="s">
        <v>106</v>
      </c>
      <c r="N657" s="34">
        <f>EXP(N655)</f>
        <v>4361.6412543790475</v>
      </c>
      <c r="O657" s="34">
        <v>0</v>
      </c>
      <c r="P657" s="34">
        <f>EXP(P655)</f>
        <v>25.378440135112115</v>
      </c>
      <c r="R657" s="69">
        <v>0</v>
      </c>
      <c r="S657" s="69">
        <v>0</v>
      </c>
      <c r="T657" s="69">
        <v>0</v>
      </c>
    </row>
    <row r="658" spans="1:68" s="67" customFormat="1" x14ac:dyDescent="0.25">
      <c r="A658" s="120"/>
      <c r="B658" s="67">
        <v>3.2339000000000002</v>
      </c>
      <c r="D658" s="86">
        <v>0</v>
      </c>
      <c r="E658" s="86">
        <v>0</v>
      </c>
      <c r="F658" s="86">
        <v>1</v>
      </c>
      <c r="G658" s="86"/>
      <c r="H658" s="86"/>
      <c r="I658" s="35">
        <f>B657*D657</f>
        <v>4.5162306999999995</v>
      </c>
      <c r="J658" s="35"/>
      <c r="K658" s="35">
        <v>0</v>
      </c>
      <c r="L658" s="86"/>
      <c r="M658" s="34"/>
      <c r="N658" s="34">
        <f>EXP(N655)+EXP(P655)</f>
        <v>4387.0196945141597</v>
      </c>
      <c r="O658" s="34">
        <f>N658</f>
        <v>4387.0196945141597</v>
      </c>
      <c r="P658" s="34">
        <f>O658</f>
        <v>4387.0196945141597</v>
      </c>
      <c r="R658" s="69">
        <v>0</v>
      </c>
      <c r="S658" s="69">
        <v>0</v>
      </c>
      <c r="T658" s="69">
        <v>0</v>
      </c>
    </row>
    <row r="659" spans="1:68" s="67" customFormat="1" x14ac:dyDescent="0.25">
      <c r="D659" s="86"/>
      <c r="E659" s="86"/>
      <c r="F659" s="86"/>
      <c r="G659" s="86"/>
      <c r="H659" s="86"/>
      <c r="I659" s="64">
        <f>I655+I656+I657+I658</f>
        <v>8.3806037</v>
      </c>
      <c r="J659" s="36"/>
      <c r="K659" s="64">
        <v>0</v>
      </c>
      <c r="L659" s="86"/>
      <c r="M659" s="34" t="s">
        <v>107</v>
      </c>
      <c r="N659" s="65">
        <f>N657/N658</f>
        <v>0.9942151068601659</v>
      </c>
      <c r="O659" s="65">
        <f>O657/O658</f>
        <v>0</v>
      </c>
      <c r="P659" s="65">
        <f>P657/P658</f>
        <v>5.7848931398341141E-3</v>
      </c>
      <c r="R659" s="69">
        <v>1</v>
      </c>
      <c r="S659" s="69">
        <v>0</v>
      </c>
      <c r="T659" s="69">
        <v>0</v>
      </c>
      <c r="V659" s="67">
        <v>0</v>
      </c>
      <c r="W659" s="67">
        <v>0</v>
      </c>
      <c r="X659" s="67">
        <v>0</v>
      </c>
      <c r="Y659" s="67">
        <v>0</v>
      </c>
      <c r="Z659" s="67">
        <v>1</v>
      </c>
      <c r="AA659" s="67">
        <v>-999</v>
      </c>
      <c r="AB659" s="67">
        <v>-999</v>
      </c>
      <c r="AC659" s="67">
        <v>-999</v>
      </c>
      <c r="AD659" s="67">
        <v>-999</v>
      </c>
      <c r="AE659" s="67">
        <v>-999</v>
      </c>
      <c r="AF659" s="67">
        <v>-999</v>
      </c>
      <c r="AG659" s="67">
        <v>-999</v>
      </c>
      <c r="AH659" s="67">
        <v>-999</v>
      </c>
      <c r="AI659" s="67">
        <v>-999</v>
      </c>
      <c r="AJ659" s="67">
        <v>-999</v>
      </c>
      <c r="AK659" s="67">
        <v>-999</v>
      </c>
      <c r="AL659" s="67">
        <v>-999</v>
      </c>
      <c r="AM659" s="67">
        <v>-999</v>
      </c>
      <c r="AN659" s="67">
        <v>-999</v>
      </c>
      <c r="AO659" s="67">
        <v>1</v>
      </c>
      <c r="AP659" s="67">
        <v>0</v>
      </c>
      <c r="AQ659" s="67">
        <v>0</v>
      </c>
      <c r="AR659" s="67">
        <v>1</v>
      </c>
      <c r="AS659" s="67">
        <v>1</v>
      </c>
      <c r="AT659" s="67">
        <v>0</v>
      </c>
      <c r="AU659" s="67">
        <v>1</v>
      </c>
      <c r="AV659" s="67">
        <v>1</v>
      </c>
      <c r="AW659" s="67">
        <v>0</v>
      </c>
      <c r="AX659" s="67">
        <v>0</v>
      </c>
      <c r="AY659" s="67">
        <v>0</v>
      </c>
      <c r="AZ659" s="67">
        <v>0</v>
      </c>
      <c r="BA659" s="67">
        <v>1</v>
      </c>
      <c r="BB659" s="67">
        <v>0</v>
      </c>
      <c r="BC659" s="67">
        <v>0</v>
      </c>
      <c r="BD659" s="67">
        <v>1</v>
      </c>
      <c r="BE659" s="67">
        <v>0</v>
      </c>
      <c r="BF659" s="67">
        <v>1</v>
      </c>
      <c r="BG659" s="67">
        <v>0</v>
      </c>
      <c r="BH659" s="67">
        <v>0</v>
      </c>
      <c r="BI659" s="67">
        <v>0</v>
      </c>
      <c r="BJ659" s="67">
        <v>0</v>
      </c>
      <c r="BK659" s="67">
        <v>1</v>
      </c>
      <c r="BL659" s="67">
        <v>0</v>
      </c>
      <c r="BM659" s="67">
        <v>1</v>
      </c>
      <c r="BN659" s="67">
        <v>0</v>
      </c>
      <c r="BO659" s="67">
        <v>0</v>
      </c>
      <c r="BP659" s="67">
        <v>0</v>
      </c>
    </row>
    <row r="660" spans="1:68" s="67" customFormat="1" x14ac:dyDescent="0.25">
      <c r="R660" s="69">
        <v>0</v>
      </c>
      <c r="S660" s="69">
        <v>0</v>
      </c>
      <c r="T660" s="69">
        <v>0</v>
      </c>
    </row>
    <row r="661" spans="1:68" s="67" customFormat="1" x14ac:dyDescent="0.25">
      <c r="A661" s="120">
        <v>95</v>
      </c>
      <c r="B661" s="67">
        <v>-0.91482699999999995</v>
      </c>
      <c r="D661" s="86">
        <v>-1</v>
      </c>
      <c r="E661" s="86">
        <v>0</v>
      </c>
      <c r="F661" s="86">
        <v>0</v>
      </c>
      <c r="G661" s="86"/>
      <c r="H661" s="86"/>
      <c r="I661" s="35" t="s">
        <v>103</v>
      </c>
      <c r="J661" s="35"/>
      <c r="K661" s="35" t="s">
        <v>104</v>
      </c>
      <c r="L661" s="86"/>
      <c r="M661" s="31" t="s">
        <v>102</v>
      </c>
      <c r="N661" s="31" t="s">
        <v>103</v>
      </c>
      <c r="O661" s="31" t="s">
        <v>104</v>
      </c>
      <c r="P661" s="31" t="s">
        <v>105</v>
      </c>
      <c r="R661" s="69">
        <v>0</v>
      </c>
      <c r="S661" s="69">
        <v>0</v>
      </c>
      <c r="T661" s="69">
        <v>0</v>
      </c>
    </row>
    <row r="662" spans="1:68" s="67" customFormat="1" x14ac:dyDescent="0.25">
      <c r="A662" s="120"/>
      <c r="B662" s="67">
        <v>-0.79150500000000001</v>
      </c>
      <c r="D662" s="30">
        <v>1</v>
      </c>
      <c r="E662" s="30">
        <v>0</v>
      </c>
      <c r="F662" s="30">
        <v>0</v>
      </c>
      <c r="G662" s="86"/>
      <c r="H662" s="86"/>
      <c r="I662" s="62">
        <f>B661*D661</f>
        <v>0.91482699999999995</v>
      </c>
      <c r="J662" s="35"/>
      <c r="K662" s="62">
        <v>0</v>
      </c>
      <c r="L662" s="86"/>
      <c r="M662" s="32"/>
      <c r="N662" s="32">
        <f>I666</f>
        <v>1.9028160999999997</v>
      </c>
      <c r="O662" s="32">
        <f>K666</f>
        <v>0</v>
      </c>
      <c r="P662" s="40">
        <f>B665</f>
        <v>2.8889999999999998</v>
      </c>
      <c r="R662" s="69">
        <v>0</v>
      </c>
      <c r="S662" s="69">
        <v>0</v>
      </c>
      <c r="T662" s="69">
        <v>0</v>
      </c>
    </row>
    <row r="663" spans="1:68" s="67" customFormat="1" x14ac:dyDescent="0.25">
      <c r="A663" s="120"/>
      <c r="B663" s="67">
        <v>1.1296600000000001</v>
      </c>
      <c r="D663" s="30">
        <v>-1</v>
      </c>
      <c r="E663" s="30">
        <v>0</v>
      </c>
      <c r="F663" s="30">
        <v>0</v>
      </c>
      <c r="G663" s="86"/>
      <c r="H663" s="86"/>
      <c r="I663" s="35">
        <f>B662*D662</f>
        <v>-0.79150500000000001</v>
      </c>
      <c r="J663" s="35"/>
      <c r="K663" s="62">
        <v>0</v>
      </c>
      <c r="L663" s="86"/>
      <c r="M663" s="86"/>
      <c r="N663" s="86"/>
      <c r="O663" s="86"/>
      <c r="P663" s="86"/>
      <c r="R663" s="69">
        <v>0</v>
      </c>
      <c r="S663" s="69">
        <v>0</v>
      </c>
      <c r="T663" s="69">
        <v>0</v>
      </c>
    </row>
    <row r="664" spans="1:68" s="67" customFormat="1" x14ac:dyDescent="0.25">
      <c r="A664" s="120"/>
      <c r="B664" s="67">
        <v>5.4889700000000001E-3</v>
      </c>
      <c r="D664" s="86">
        <v>530</v>
      </c>
      <c r="E664" s="86">
        <v>0</v>
      </c>
      <c r="F664" s="86">
        <v>0</v>
      </c>
      <c r="G664" s="86"/>
      <c r="H664" s="86"/>
      <c r="I664" s="62">
        <f>B663*D663</f>
        <v>-1.1296600000000001</v>
      </c>
      <c r="J664" s="35"/>
      <c r="K664" s="62">
        <v>0</v>
      </c>
      <c r="L664" s="86"/>
      <c r="M664" s="33" t="s">
        <v>106</v>
      </c>
      <c r="N664" s="34">
        <f>EXP(N662)</f>
        <v>6.7047491254944109</v>
      </c>
      <c r="O664" s="34">
        <v>0</v>
      </c>
      <c r="P664" s="34">
        <f>EXP(P662)</f>
        <v>17.975325285605425</v>
      </c>
      <c r="R664" s="69">
        <v>0</v>
      </c>
      <c r="S664" s="69">
        <v>0</v>
      </c>
      <c r="T664" s="69">
        <v>0</v>
      </c>
    </row>
    <row r="665" spans="1:68" s="67" customFormat="1" x14ac:dyDescent="0.25">
      <c r="A665" s="120"/>
      <c r="B665" s="67">
        <v>2.8889999999999998</v>
      </c>
      <c r="D665" s="86">
        <v>0</v>
      </c>
      <c r="E665" s="86">
        <v>0</v>
      </c>
      <c r="F665" s="86">
        <v>1</v>
      </c>
      <c r="G665" s="86"/>
      <c r="H665" s="86"/>
      <c r="I665" s="35">
        <f>B664*D664</f>
        <v>2.9091540999999999</v>
      </c>
      <c r="J665" s="35"/>
      <c r="K665" s="35">
        <v>0</v>
      </c>
      <c r="L665" s="86"/>
      <c r="M665" s="34"/>
      <c r="N665" s="34">
        <f>EXP(N662)+EXP(P662)</f>
        <v>24.680074411099838</v>
      </c>
      <c r="O665" s="34">
        <f>N665</f>
        <v>24.680074411099838</v>
      </c>
      <c r="P665" s="34">
        <f>O665</f>
        <v>24.680074411099838</v>
      </c>
      <c r="R665" s="69">
        <v>0</v>
      </c>
      <c r="S665" s="69">
        <v>0</v>
      </c>
      <c r="T665" s="69">
        <v>0</v>
      </c>
    </row>
    <row r="666" spans="1:68" s="67" customFormat="1" x14ac:dyDescent="0.25">
      <c r="D666" s="86"/>
      <c r="E666" s="86"/>
      <c r="F666" s="86"/>
      <c r="G666" s="86"/>
      <c r="H666" s="86"/>
      <c r="I666" s="64">
        <f>I662+I663+I664+I665</f>
        <v>1.9028160999999997</v>
      </c>
      <c r="J666" s="36"/>
      <c r="K666" s="64">
        <v>0</v>
      </c>
      <c r="L666" s="86"/>
      <c r="M666" s="34" t="s">
        <v>107</v>
      </c>
      <c r="N666" s="65">
        <f>N664/N665</f>
        <v>0.27166648745916894</v>
      </c>
      <c r="O666" s="65">
        <f>O664/O665</f>
        <v>0</v>
      </c>
      <c r="P666" s="65">
        <f>P664/P665</f>
        <v>0.72833351254083101</v>
      </c>
      <c r="R666" s="69">
        <v>0</v>
      </c>
      <c r="S666" s="69">
        <v>1</v>
      </c>
      <c r="T666" s="69">
        <v>1</v>
      </c>
      <c r="V666" s="67">
        <v>0</v>
      </c>
      <c r="W666" s="67">
        <v>0</v>
      </c>
      <c r="X666" s="67">
        <v>0</v>
      </c>
      <c r="Y666" s="67">
        <v>0</v>
      </c>
      <c r="Z666" s="67">
        <v>1</v>
      </c>
      <c r="AA666" s="67">
        <v>7</v>
      </c>
      <c r="AB666" s="67">
        <v>3</v>
      </c>
      <c r="AC666" s="67">
        <v>8</v>
      </c>
      <c r="AD666" s="67">
        <v>2</v>
      </c>
      <c r="AE666" s="67">
        <v>1</v>
      </c>
      <c r="AF666" s="67">
        <v>5</v>
      </c>
      <c r="AG666" s="67">
        <v>6</v>
      </c>
      <c r="AH666" s="67">
        <v>4</v>
      </c>
      <c r="AI666" s="67">
        <v>5</v>
      </c>
      <c r="AJ666" s="67">
        <v>3</v>
      </c>
      <c r="AK666" s="67">
        <v>2</v>
      </c>
      <c r="AL666" s="67">
        <v>6</v>
      </c>
      <c r="AM666" s="67">
        <v>4</v>
      </c>
      <c r="AN666" s="67">
        <v>1</v>
      </c>
      <c r="AO666" s="67">
        <v>1</v>
      </c>
      <c r="AP666" s="67">
        <v>0</v>
      </c>
      <c r="AQ666" s="67">
        <v>0</v>
      </c>
      <c r="AR666" s="67">
        <v>1</v>
      </c>
      <c r="AS666" s="67">
        <v>1</v>
      </c>
      <c r="AT666" s="67">
        <v>0</v>
      </c>
      <c r="AU666" s="67">
        <v>0</v>
      </c>
      <c r="AV666" s="67">
        <v>0</v>
      </c>
      <c r="AW666" s="67">
        <v>1</v>
      </c>
      <c r="AX666" s="67">
        <v>0</v>
      </c>
      <c r="AY666" s="67">
        <v>0</v>
      </c>
      <c r="AZ666" s="67">
        <v>0</v>
      </c>
      <c r="BA666" s="67">
        <v>0</v>
      </c>
      <c r="BB666" s="67">
        <v>1</v>
      </c>
      <c r="BC666" s="67">
        <v>0</v>
      </c>
      <c r="BD666" s="67">
        <v>0</v>
      </c>
      <c r="BE666" s="67">
        <v>1</v>
      </c>
      <c r="BF666" s="67">
        <v>0</v>
      </c>
      <c r="BG666" s="67">
        <v>1</v>
      </c>
      <c r="BH666" s="67">
        <v>0</v>
      </c>
      <c r="BI666" s="67">
        <v>-999</v>
      </c>
      <c r="BJ666" s="67">
        <v>-999</v>
      </c>
      <c r="BK666" s="67">
        <v>-999</v>
      </c>
      <c r="BL666" s="67">
        <v>-999</v>
      </c>
      <c r="BM666" s="67">
        <v>-999</v>
      </c>
      <c r="BN666" s="67">
        <v>-999</v>
      </c>
      <c r="BO666" s="67">
        <v>-999</v>
      </c>
      <c r="BP666" s="67">
        <v>-999</v>
      </c>
    </row>
    <row r="667" spans="1:68" s="67" customFormat="1" x14ac:dyDescent="0.25">
      <c r="R667" s="69">
        <v>0</v>
      </c>
      <c r="S667" s="69">
        <v>0</v>
      </c>
      <c r="T667" s="69">
        <v>0</v>
      </c>
    </row>
    <row r="668" spans="1:68" s="67" customFormat="1" x14ac:dyDescent="0.25">
      <c r="A668" s="120">
        <v>96</v>
      </c>
      <c r="B668" s="67">
        <v>-0.92770200000000003</v>
      </c>
      <c r="D668" s="86">
        <v>-1</v>
      </c>
      <c r="E668" s="86">
        <v>0</v>
      </c>
      <c r="F668" s="86">
        <v>0</v>
      </c>
      <c r="G668" s="86"/>
      <c r="H668" s="86"/>
      <c r="I668" s="35" t="s">
        <v>103</v>
      </c>
      <c r="J668" s="35"/>
      <c r="K668" s="35" t="s">
        <v>104</v>
      </c>
      <c r="L668" s="86"/>
      <c r="M668" s="31" t="s">
        <v>102</v>
      </c>
      <c r="N668" s="31" t="s">
        <v>103</v>
      </c>
      <c r="O668" s="31" t="s">
        <v>104</v>
      </c>
      <c r="P668" s="31" t="s">
        <v>105</v>
      </c>
      <c r="R668" s="69">
        <v>0</v>
      </c>
      <c r="S668" s="69">
        <v>0</v>
      </c>
      <c r="T668" s="69">
        <v>0</v>
      </c>
    </row>
    <row r="669" spans="1:68" s="67" customFormat="1" x14ac:dyDescent="0.25">
      <c r="A669" s="120"/>
      <c r="B669" s="67">
        <v>9.6318399999999998E-2</v>
      </c>
      <c r="D669" s="30">
        <v>1</v>
      </c>
      <c r="E669" s="30">
        <v>0</v>
      </c>
      <c r="F669" s="30">
        <v>0</v>
      </c>
      <c r="G669" s="86"/>
      <c r="H669" s="86"/>
      <c r="I669" s="62">
        <f>B668*D668</f>
        <v>0.92770200000000003</v>
      </c>
      <c r="J669" s="35"/>
      <c r="K669" s="62">
        <v>0</v>
      </c>
      <c r="L669" s="86"/>
      <c r="M669" s="32"/>
      <c r="N669" s="32">
        <f>I673</f>
        <v>3.2160215000000001</v>
      </c>
      <c r="O669" s="32">
        <f>K673</f>
        <v>0</v>
      </c>
      <c r="P669" s="40">
        <f>B672</f>
        <v>0.60803499999999999</v>
      </c>
      <c r="R669" s="69">
        <v>0</v>
      </c>
      <c r="S669" s="69">
        <v>0</v>
      </c>
      <c r="T669" s="69">
        <v>0</v>
      </c>
    </row>
    <row r="670" spans="1:68" s="67" customFormat="1" x14ac:dyDescent="0.25">
      <c r="A670" s="120"/>
      <c r="B670" s="67">
        <v>0.94616599999999995</v>
      </c>
      <c r="D670" s="30">
        <v>-1</v>
      </c>
      <c r="E670" s="30">
        <v>0</v>
      </c>
      <c r="F670" s="30">
        <v>0</v>
      </c>
      <c r="G670" s="86"/>
      <c r="H670" s="86"/>
      <c r="I670" s="35">
        <f>B669*D669</f>
        <v>9.6318399999999998E-2</v>
      </c>
      <c r="J670" s="35"/>
      <c r="K670" s="62">
        <v>0</v>
      </c>
      <c r="L670" s="86"/>
      <c r="M670" s="86"/>
      <c r="N670" s="86"/>
      <c r="O670" s="86"/>
      <c r="P670" s="86"/>
      <c r="R670" s="69">
        <v>0</v>
      </c>
      <c r="S670" s="69">
        <v>0</v>
      </c>
      <c r="T670" s="69">
        <v>0</v>
      </c>
    </row>
    <row r="671" spans="1:68" s="67" customFormat="1" x14ac:dyDescent="0.25">
      <c r="A671" s="120"/>
      <c r="B671" s="67">
        <v>5.9210699999999996E-3</v>
      </c>
      <c r="D671" s="86">
        <v>530</v>
      </c>
      <c r="E671" s="86">
        <v>0</v>
      </c>
      <c r="F671" s="86">
        <v>0</v>
      </c>
      <c r="G671" s="86"/>
      <c r="H671" s="86"/>
      <c r="I671" s="62">
        <f>B670*D670</f>
        <v>-0.94616599999999995</v>
      </c>
      <c r="J671" s="35"/>
      <c r="K671" s="62">
        <v>0</v>
      </c>
      <c r="L671" s="86"/>
      <c r="M671" s="33" t="s">
        <v>106</v>
      </c>
      <c r="N671" s="34">
        <f>EXP(N669)</f>
        <v>24.928743621100288</v>
      </c>
      <c r="O671" s="34">
        <v>0</v>
      </c>
      <c r="P671" s="34">
        <f>EXP(P669)</f>
        <v>1.8368185019167185</v>
      </c>
      <c r="R671" s="69">
        <v>0</v>
      </c>
      <c r="S671" s="69">
        <v>0</v>
      </c>
      <c r="T671" s="69">
        <v>0</v>
      </c>
    </row>
    <row r="672" spans="1:68" s="67" customFormat="1" x14ac:dyDescent="0.25">
      <c r="A672" s="120"/>
      <c r="B672" s="67">
        <v>0.60803499999999999</v>
      </c>
      <c r="D672" s="86">
        <v>0</v>
      </c>
      <c r="E672" s="86">
        <v>0</v>
      </c>
      <c r="F672" s="86">
        <v>1</v>
      </c>
      <c r="G672" s="86"/>
      <c r="H672" s="86"/>
      <c r="I672" s="35">
        <f>B671*D671</f>
        <v>3.1381671</v>
      </c>
      <c r="J672" s="35"/>
      <c r="K672" s="35">
        <v>0</v>
      </c>
      <c r="L672" s="86"/>
      <c r="M672" s="34"/>
      <c r="N672" s="34">
        <f>EXP(N669)+EXP(P669)</f>
        <v>26.765562123017006</v>
      </c>
      <c r="O672" s="34">
        <f>N672</f>
        <v>26.765562123017006</v>
      </c>
      <c r="P672" s="34">
        <f>O672</f>
        <v>26.765562123017006</v>
      </c>
      <c r="R672" s="69">
        <v>0</v>
      </c>
      <c r="S672" s="69">
        <v>0</v>
      </c>
      <c r="T672" s="69">
        <v>0</v>
      </c>
    </row>
    <row r="673" spans="1:68" s="67" customFormat="1" x14ac:dyDescent="0.25">
      <c r="D673" s="86"/>
      <c r="E673" s="86"/>
      <c r="F673" s="86"/>
      <c r="G673" s="86"/>
      <c r="H673" s="86"/>
      <c r="I673" s="64">
        <f>I669+I670+I671+I672</f>
        <v>3.2160215000000001</v>
      </c>
      <c r="J673" s="36"/>
      <c r="K673" s="64">
        <v>0</v>
      </c>
      <c r="L673" s="86"/>
      <c r="M673" s="34" t="s">
        <v>107</v>
      </c>
      <c r="N673" s="65">
        <f>N671/N672</f>
        <v>0.93137381186038504</v>
      </c>
      <c r="O673" s="65">
        <f>O671/O672</f>
        <v>0</v>
      </c>
      <c r="P673" s="65">
        <f>P671/P672</f>
        <v>6.8626188139615019E-2</v>
      </c>
      <c r="R673" s="69">
        <v>1</v>
      </c>
      <c r="S673" s="69">
        <v>1</v>
      </c>
      <c r="T673" s="69">
        <v>0</v>
      </c>
      <c r="V673" s="67">
        <v>0</v>
      </c>
      <c r="W673" s="67">
        <v>0</v>
      </c>
      <c r="X673" s="67">
        <v>1</v>
      </c>
      <c r="Y673" s="67">
        <v>0</v>
      </c>
      <c r="Z673" s="67">
        <v>1</v>
      </c>
      <c r="AA673" s="67">
        <v>4</v>
      </c>
      <c r="AB673" s="67">
        <v>3</v>
      </c>
      <c r="AC673" s="67">
        <v>7</v>
      </c>
      <c r="AD673" s="67">
        <v>6</v>
      </c>
      <c r="AE673" s="67">
        <v>2</v>
      </c>
      <c r="AF673" s="67">
        <v>8</v>
      </c>
      <c r="AG673" s="67">
        <v>5</v>
      </c>
      <c r="AH673" s="67">
        <v>1</v>
      </c>
      <c r="AI673" s="67">
        <v>3</v>
      </c>
      <c r="AJ673" s="67">
        <v>4</v>
      </c>
      <c r="AK673" s="67">
        <v>6</v>
      </c>
      <c r="AL673" s="67">
        <v>2</v>
      </c>
      <c r="AM673" s="67">
        <v>5</v>
      </c>
      <c r="AN673" s="67">
        <v>1</v>
      </c>
      <c r="AO673" s="67">
        <v>1</v>
      </c>
      <c r="AP673" s="67">
        <v>0</v>
      </c>
      <c r="AQ673" s="67">
        <v>0</v>
      </c>
      <c r="AR673" s="67">
        <v>1</v>
      </c>
      <c r="AS673" s="67">
        <v>1</v>
      </c>
      <c r="AT673" s="67">
        <v>0</v>
      </c>
      <c r="AU673" s="67">
        <v>0</v>
      </c>
      <c r="AV673" s="67">
        <v>0</v>
      </c>
      <c r="AW673" s="67">
        <v>1</v>
      </c>
      <c r="AX673" s="67">
        <v>0</v>
      </c>
      <c r="AY673" s="67">
        <v>0</v>
      </c>
      <c r="AZ673" s="67">
        <v>1</v>
      </c>
      <c r="BA673" s="67">
        <v>0</v>
      </c>
      <c r="BB673" s="67">
        <v>0</v>
      </c>
      <c r="BC673" s="67">
        <v>0</v>
      </c>
      <c r="BD673" s="67">
        <v>0</v>
      </c>
      <c r="BE673" s="67">
        <v>1</v>
      </c>
      <c r="BF673" s="67">
        <v>0</v>
      </c>
      <c r="BG673" s="67">
        <v>1</v>
      </c>
      <c r="BH673" s="67">
        <v>0</v>
      </c>
      <c r="BI673" s="67">
        <v>-999</v>
      </c>
      <c r="BJ673" s="67">
        <v>-999</v>
      </c>
      <c r="BK673" s="67">
        <v>-999</v>
      </c>
      <c r="BL673" s="67">
        <v>-999</v>
      </c>
      <c r="BM673" s="67">
        <v>-999</v>
      </c>
      <c r="BN673" s="67">
        <v>-999</v>
      </c>
      <c r="BO673" s="67">
        <v>-999</v>
      </c>
      <c r="BP673" s="67">
        <v>-999</v>
      </c>
    </row>
    <row r="674" spans="1:68" s="67" customFormat="1" x14ac:dyDescent="0.25">
      <c r="R674" s="69">
        <v>0</v>
      </c>
      <c r="S674" s="69">
        <v>0</v>
      </c>
      <c r="T674" s="69">
        <v>0</v>
      </c>
    </row>
    <row r="675" spans="1:68" s="67" customFormat="1" x14ac:dyDescent="0.25">
      <c r="A675" s="120">
        <v>97</v>
      </c>
      <c r="B675" s="67">
        <v>-0.91655500000000001</v>
      </c>
      <c r="D675" s="86">
        <v>-1</v>
      </c>
      <c r="E675" s="86">
        <v>0</v>
      </c>
      <c r="F675" s="86">
        <v>0</v>
      </c>
      <c r="G675" s="86"/>
      <c r="H675" s="86"/>
      <c r="I675" s="35" t="s">
        <v>103</v>
      </c>
      <c r="J675" s="35"/>
      <c r="K675" s="35" t="s">
        <v>104</v>
      </c>
      <c r="L675" s="86"/>
      <c r="M675" s="31" t="s">
        <v>102</v>
      </c>
      <c r="N675" s="31" t="s">
        <v>103</v>
      </c>
      <c r="O675" s="31" t="s">
        <v>104</v>
      </c>
      <c r="P675" s="31" t="s">
        <v>105</v>
      </c>
      <c r="R675" s="69">
        <v>0</v>
      </c>
      <c r="S675" s="69">
        <v>0</v>
      </c>
      <c r="T675" s="69">
        <v>0</v>
      </c>
    </row>
    <row r="676" spans="1:68" s="67" customFormat="1" x14ac:dyDescent="0.25">
      <c r="A676" s="120"/>
      <c r="B676" s="67">
        <v>0.113078</v>
      </c>
      <c r="D676" s="30">
        <v>1</v>
      </c>
      <c r="E676" s="30">
        <v>0</v>
      </c>
      <c r="F676" s="30">
        <v>0</v>
      </c>
      <c r="G676" s="86"/>
      <c r="H676" s="86"/>
      <c r="I676" s="62">
        <f>B675*D675</f>
        <v>0.91655500000000001</v>
      </c>
      <c r="J676" s="35"/>
      <c r="K676" s="62">
        <v>0</v>
      </c>
      <c r="L676" s="86"/>
      <c r="M676" s="32"/>
      <c r="N676" s="32">
        <f>I680</f>
        <v>6.1210760000000004</v>
      </c>
      <c r="O676" s="32">
        <f>K680</f>
        <v>0</v>
      </c>
      <c r="P676" s="40">
        <f>B679</f>
        <v>2.6518600000000001</v>
      </c>
      <c r="R676" s="69">
        <v>0</v>
      </c>
      <c r="S676" s="69">
        <v>0</v>
      </c>
      <c r="T676" s="69">
        <v>0</v>
      </c>
    </row>
    <row r="677" spans="1:68" s="67" customFormat="1" x14ac:dyDescent="0.25">
      <c r="A677" s="120"/>
      <c r="B677" s="67">
        <v>-0.99830600000000003</v>
      </c>
      <c r="D677" s="30">
        <v>-1</v>
      </c>
      <c r="E677" s="30">
        <v>0</v>
      </c>
      <c r="F677" s="30">
        <v>0</v>
      </c>
      <c r="G677" s="86"/>
      <c r="H677" s="86"/>
      <c r="I677" s="35">
        <f>B676*D676</f>
        <v>0.113078</v>
      </c>
      <c r="J677" s="35"/>
      <c r="K677" s="62">
        <v>0</v>
      </c>
      <c r="L677" s="86"/>
      <c r="M677" s="86"/>
      <c r="N677" s="86"/>
      <c r="O677" s="86"/>
      <c r="P677" s="86"/>
      <c r="R677" s="69">
        <v>0</v>
      </c>
      <c r="S677" s="69">
        <v>0</v>
      </c>
      <c r="T677" s="69">
        <v>0</v>
      </c>
    </row>
    <row r="678" spans="1:68" s="67" customFormat="1" x14ac:dyDescent="0.25">
      <c r="A678" s="120"/>
      <c r="B678" s="67">
        <v>7.7229000000000004E-3</v>
      </c>
      <c r="D678" s="86">
        <v>530</v>
      </c>
      <c r="E678" s="86">
        <v>0</v>
      </c>
      <c r="F678" s="86">
        <v>0</v>
      </c>
      <c r="G678" s="86"/>
      <c r="H678" s="86"/>
      <c r="I678" s="62">
        <f>B677*D677</f>
        <v>0.99830600000000003</v>
      </c>
      <c r="J678" s="35"/>
      <c r="K678" s="62">
        <v>0</v>
      </c>
      <c r="L678" s="86"/>
      <c r="M678" s="33" t="s">
        <v>106</v>
      </c>
      <c r="N678" s="34">
        <f>EXP(N676)</f>
        <v>455.35439232098787</v>
      </c>
      <c r="O678" s="34">
        <v>0</v>
      </c>
      <c r="P678" s="34">
        <f>EXP(P676)</f>
        <v>14.18038965609918</v>
      </c>
      <c r="R678" s="69">
        <v>0</v>
      </c>
      <c r="S678" s="69">
        <v>0</v>
      </c>
      <c r="T678" s="69">
        <v>0</v>
      </c>
    </row>
    <row r="679" spans="1:68" s="67" customFormat="1" x14ac:dyDescent="0.25">
      <c r="A679" s="120"/>
      <c r="B679" s="67">
        <v>2.6518600000000001</v>
      </c>
      <c r="D679" s="86">
        <v>0</v>
      </c>
      <c r="E679" s="86">
        <v>0</v>
      </c>
      <c r="F679" s="86">
        <v>1</v>
      </c>
      <c r="G679" s="86"/>
      <c r="H679" s="86"/>
      <c r="I679" s="35">
        <f>B678*D678</f>
        <v>4.0931370000000005</v>
      </c>
      <c r="J679" s="35"/>
      <c r="K679" s="35">
        <v>0</v>
      </c>
      <c r="L679" s="86"/>
      <c r="M679" s="34"/>
      <c r="N679" s="34">
        <f>EXP(N676)+EXP(P676)</f>
        <v>469.53478197708705</v>
      </c>
      <c r="O679" s="34">
        <f>N679</f>
        <v>469.53478197708705</v>
      </c>
      <c r="P679" s="34">
        <f>O679</f>
        <v>469.53478197708705</v>
      </c>
      <c r="R679" s="69">
        <v>0</v>
      </c>
      <c r="S679" s="69">
        <v>0</v>
      </c>
      <c r="T679" s="69">
        <v>0</v>
      </c>
    </row>
    <row r="680" spans="1:68" s="67" customFormat="1" x14ac:dyDescent="0.25">
      <c r="D680" s="86"/>
      <c r="E680" s="86"/>
      <c r="F680" s="86"/>
      <c r="G680" s="86"/>
      <c r="H680" s="86"/>
      <c r="I680" s="64">
        <f>I676+I677+I678+I679</f>
        <v>6.1210760000000004</v>
      </c>
      <c r="J680" s="36"/>
      <c r="K680" s="64">
        <v>0</v>
      </c>
      <c r="L680" s="86"/>
      <c r="M680" s="34" t="s">
        <v>107</v>
      </c>
      <c r="N680" s="65">
        <f>N678/N679</f>
        <v>0.9697990645200143</v>
      </c>
      <c r="O680" s="65">
        <f>O678/O679</f>
        <v>0</v>
      </c>
      <c r="P680" s="65">
        <f>P678/P679</f>
        <v>3.0200935479985747E-2</v>
      </c>
      <c r="R680" s="69">
        <v>1</v>
      </c>
      <c r="S680" s="69">
        <v>1</v>
      </c>
      <c r="T680" s="69">
        <v>0</v>
      </c>
      <c r="V680" s="67">
        <v>1</v>
      </c>
      <c r="W680" s="67">
        <v>0</v>
      </c>
      <c r="X680" s="67">
        <v>0</v>
      </c>
      <c r="Y680" s="67">
        <v>0</v>
      </c>
      <c r="Z680" s="67">
        <v>1</v>
      </c>
      <c r="AA680" s="67">
        <v>2</v>
      </c>
      <c r="AB680" s="67">
        <v>1</v>
      </c>
      <c r="AC680" s="67">
        <v>5</v>
      </c>
      <c r="AD680" s="67">
        <v>7</v>
      </c>
      <c r="AE680" s="67">
        <v>4</v>
      </c>
      <c r="AF680" s="67">
        <v>6</v>
      </c>
      <c r="AG680" s="67">
        <v>8</v>
      </c>
      <c r="AH680" s="67">
        <v>3</v>
      </c>
      <c r="AI680" s="67">
        <v>2</v>
      </c>
      <c r="AJ680" s="67">
        <v>6</v>
      </c>
      <c r="AK680" s="67">
        <v>1</v>
      </c>
      <c r="AL680" s="67">
        <v>5</v>
      </c>
      <c r="AM680" s="67">
        <v>4</v>
      </c>
      <c r="AN680" s="67">
        <v>3</v>
      </c>
      <c r="AO680" s="67">
        <v>1</v>
      </c>
      <c r="AP680" s="67">
        <v>0</v>
      </c>
      <c r="AQ680" s="67">
        <v>0</v>
      </c>
      <c r="AR680" s="67">
        <v>0</v>
      </c>
      <c r="AS680" s="67">
        <v>0</v>
      </c>
      <c r="AT680" s="67">
        <v>1</v>
      </c>
      <c r="AU680" s="67">
        <v>0</v>
      </c>
      <c r="AV680" s="67">
        <v>0</v>
      </c>
      <c r="AW680" s="67">
        <v>1</v>
      </c>
      <c r="AX680" s="67">
        <v>0</v>
      </c>
      <c r="AY680" s="67">
        <v>0</v>
      </c>
      <c r="AZ680" s="67">
        <v>0</v>
      </c>
      <c r="BA680" s="67">
        <v>0</v>
      </c>
      <c r="BB680" s="67">
        <v>1</v>
      </c>
      <c r="BC680" s="67">
        <v>0</v>
      </c>
      <c r="BD680" s="67">
        <v>1</v>
      </c>
      <c r="BE680" s="67">
        <v>0</v>
      </c>
      <c r="BF680" s="67">
        <v>0</v>
      </c>
      <c r="BG680" s="67">
        <v>1</v>
      </c>
      <c r="BH680" s="67">
        <v>0</v>
      </c>
      <c r="BI680" s="67">
        <v>-999</v>
      </c>
      <c r="BJ680" s="67">
        <v>-999</v>
      </c>
      <c r="BK680" s="67">
        <v>-999</v>
      </c>
      <c r="BL680" s="67">
        <v>-999</v>
      </c>
      <c r="BM680" s="67">
        <v>-999</v>
      </c>
      <c r="BN680" s="67">
        <v>-999</v>
      </c>
      <c r="BO680" s="67">
        <v>-999</v>
      </c>
      <c r="BP680" s="67">
        <v>-999</v>
      </c>
    </row>
    <row r="681" spans="1:68" s="67" customFormat="1" x14ac:dyDescent="0.25">
      <c r="R681" s="69">
        <v>0</v>
      </c>
      <c r="S681" s="69">
        <v>0</v>
      </c>
      <c r="T681" s="69">
        <v>0</v>
      </c>
    </row>
    <row r="682" spans="1:68" s="67" customFormat="1" x14ac:dyDescent="0.25">
      <c r="A682" s="120">
        <v>98</v>
      </c>
      <c r="B682" s="67">
        <v>-0.91933699999999996</v>
      </c>
      <c r="D682" s="86">
        <v>-1</v>
      </c>
      <c r="E682" s="86">
        <v>0</v>
      </c>
      <c r="F682" s="86">
        <v>0</v>
      </c>
      <c r="G682" s="86"/>
      <c r="H682" s="86"/>
      <c r="I682" s="35" t="s">
        <v>103</v>
      </c>
      <c r="J682" s="35"/>
      <c r="K682" s="35" t="s">
        <v>104</v>
      </c>
      <c r="L682" s="86"/>
      <c r="M682" s="31" t="s">
        <v>102</v>
      </c>
      <c r="N682" s="31" t="s">
        <v>103</v>
      </c>
      <c r="O682" s="31" t="s">
        <v>104</v>
      </c>
      <c r="P682" s="31" t="s">
        <v>105</v>
      </c>
      <c r="R682" s="69">
        <v>0</v>
      </c>
      <c r="S682" s="69">
        <v>0</v>
      </c>
      <c r="T682" s="69">
        <v>0</v>
      </c>
    </row>
    <row r="683" spans="1:68" s="67" customFormat="1" x14ac:dyDescent="0.25">
      <c r="A683" s="120"/>
      <c r="B683" s="67">
        <v>-0.15412100000000001</v>
      </c>
      <c r="D683" s="30">
        <v>1</v>
      </c>
      <c r="E683" s="30">
        <v>0</v>
      </c>
      <c r="F683" s="30">
        <v>0</v>
      </c>
      <c r="G683" s="86"/>
      <c r="H683" s="86"/>
      <c r="I683" s="62">
        <f>B682*D682</f>
        <v>0.91933699999999996</v>
      </c>
      <c r="J683" s="35"/>
      <c r="K683" s="62">
        <v>0</v>
      </c>
      <c r="L683" s="86"/>
      <c r="M683" s="32"/>
      <c r="N683" s="32">
        <f>I687</f>
        <v>5.1389659999999999</v>
      </c>
      <c r="O683" s="32">
        <f>K687</f>
        <v>0</v>
      </c>
      <c r="P683" s="40">
        <f>B686</f>
        <v>2.5543300000000002</v>
      </c>
      <c r="R683" s="69">
        <v>0</v>
      </c>
      <c r="S683" s="69">
        <v>0</v>
      </c>
      <c r="T683" s="69">
        <v>0</v>
      </c>
    </row>
    <row r="684" spans="1:68" s="67" customFormat="1" x14ac:dyDescent="0.25">
      <c r="A684" s="120"/>
      <c r="B684" s="67">
        <v>-7.1506799999999995E-2</v>
      </c>
      <c r="D684" s="30">
        <v>-1</v>
      </c>
      <c r="E684" s="30">
        <v>0</v>
      </c>
      <c r="F684" s="30">
        <v>0</v>
      </c>
      <c r="G684" s="86"/>
      <c r="H684" s="86"/>
      <c r="I684" s="35">
        <f>B683*D683</f>
        <v>-0.15412100000000001</v>
      </c>
      <c r="J684" s="35"/>
      <c r="K684" s="62">
        <v>0</v>
      </c>
      <c r="L684" s="86"/>
      <c r="M684" s="86"/>
      <c r="N684" s="86"/>
      <c r="O684" s="86"/>
      <c r="P684" s="86"/>
      <c r="R684" s="69">
        <v>0</v>
      </c>
      <c r="S684" s="69">
        <v>0</v>
      </c>
      <c r="T684" s="69">
        <v>0</v>
      </c>
    </row>
    <row r="685" spans="1:68" s="67" customFormat="1" x14ac:dyDescent="0.25">
      <c r="A685" s="120"/>
      <c r="B685" s="67">
        <v>8.1174400000000001E-3</v>
      </c>
      <c r="D685" s="86">
        <v>530</v>
      </c>
      <c r="E685" s="86">
        <v>0</v>
      </c>
      <c r="F685" s="86">
        <v>0</v>
      </c>
      <c r="G685" s="86"/>
      <c r="H685" s="86"/>
      <c r="I685" s="62">
        <f>B684*D684</f>
        <v>7.1506799999999995E-2</v>
      </c>
      <c r="J685" s="35"/>
      <c r="K685" s="62">
        <v>0</v>
      </c>
      <c r="L685" s="86"/>
      <c r="M685" s="33" t="s">
        <v>106</v>
      </c>
      <c r="N685" s="34">
        <f>EXP(N683)</f>
        <v>170.53933944632615</v>
      </c>
      <c r="O685" s="34">
        <v>0</v>
      </c>
      <c r="P685" s="34">
        <f>EXP(P683)</f>
        <v>12.862678775069723</v>
      </c>
      <c r="R685" s="69">
        <v>0</v>
      </c>
      <c r="S685" s="69">
        <v>0</v>
      </c>
      <c r="T685" s="69">
        <v>0</v>
      </c>
    </row>
    <row r="686" spans="1:68" s="67" customFormat="1" x14ac:dyDescent="0.25">
      <c r="A686" s="120"/>
      <c r="B686" s="67">
        <v>2.5543300000000002</v>
      </c>
      <c r="D686" s="86">
        <v>0</v>
      </c>
      <c r="E686" s="86">
        <v>0</v>
      </c>
      <c r="F686" s="86">
        <v>1</v>
      </c>
      <c r="G686" s="86"/>
      <c r="H686" s="86"/>
      <c r="I686" s="35">
        <f>B685*D685</f>
        <v>4.3022432000000004</v>
      </c>
      <c r="J686" s="35"/>
      <c r="K686" s="35">
        <v>0</v>
      </c>
      <c r="L686" s="86"/>
      <c r="M686" s="34"/>
      <c r="N686" s="34">
        <f>EXP(N683)+EXP(P683)</f>
        <v>183.40201822139588</v>
      </c>
      <c r="O686" s="34">
        <f>N686</f>
        <v>183.40201822139588</v>
      </c>
      <c r="P686" s="34">
        <f>O686</f>
        <v>183.40201822139588</v>
      </c>
      <c r="R686" s="69">
        <v>0</v>
      </c>
      <c r="S686" s="69">
        <v>0</v>
      </c>
      <c r="T686" s="69">
        <v>0</v>
      </c>
    </row>
    <row r="687" spans="1:68" s="67" customFormat="1" x14ac:dyDescent="0.25">
      <c r="D687" s="86"/>
      <c r="E687" s="86"/>
      <c r="F687" s="86"/>
      <c r="G687" s="86"/>
      <c r="H687" s="86"/>
      <c r="I687" s="64">
        <f>I683+I684+I685+I686</f>
        <v>5.1389659999999999</v>
      </c>
      <c r="J687" s="36"/>
      <c r="K687" s="64">
        <v>0</v>
      </c>
      <c r="L687" s="86"/>
      <c r="M687" s="34" t="s">
        <v>107</v>
      </c>
      <c r="N687" s="65">
        <f>N685/N686</f>
        <v>0.92986620921727048</v>
      </c>
      <c r="O687" s="65">
        <f>O685/O686</f>
        <v>0</v>
      </c>
      <c r="P687" s="65">
        <f>P685/P686</f>
        <v>7.0133790782729508E-2</v>
      </c>
      <c r="R687" s="69">
        <v>1</v>
      </c>
      <c r="S687" s="69">
        <v>1</v>
      </c>
      <c r="T687" s="69">
        <v>0</v>
      </c>
      <c r="V687" s="67">
        <v>1</v>
      </c>
      <c r="W687" s="67">
        <v>0</v>
      </c>
      <c r="X687" s="67">
        <v>1</v>
      </c>
      <c r="Y687" s="67">
        <v>0</v>
      </c>
      <c r="Z687" s="67">
        <v>1</v>
      </c>
      <c r="AA687" s="67">
        <v>1</v>
      </c>
      <c r="AB687" s="67">
        <v>2</v>
      </c>
      <c r="AC687" s="67">
        <v>8</v>
      </c>
      <c r="AD687" s="67">
        <v>7</v>
      </c>
      <c r="AE687" s="67">
        <v>4</v>
      </c>
      <c r="AF687" s="67">
        <v>3</v>
      </c>
      <c r="AG687" s="67">
        <v>5</v>
      </c>
      <c r="AH687" s="67">
        <v>6</v>
      </c>
      <c r="AI687" s="67">
        <v>4</v>
      </c>
      <c r="AJ687" s="67">
        <v>2</v>
      </c>
      <c r="AK687" s="67">
        <v>3</v>
      </c>
      <c r="AL687" s="67">
        <v>5</v>
      </c>
      <c r="AM687" s="67">
        <v>6</v>
      </c>
      <c r="AN687" s="67">
        <v>1</v>
      </c>
      <c r="AO687" s="67">
        <v>1</v>
      </c>
      <c r="AP687" s="67">
        <v>0</v>
      </c>
      <c r="AQ687" s="67">
        <v>0</v>
      </c>
      <c r="AR687" s="67">
        <v>1</v>
      </c>
      <c r="AS687" s="67">
        <v>1</v>
      </c>
      <c r="AT687" s="67">
        <v>0</v>
      </c>
      <c r="AU687" s="67">
        <v>1</v>
      </c>
      <c r="AV687" s="67">
        <v>0</v>
      </c>
      <c r="AW687" s="67">
        <v>1</v>
      </c>
      <c r="AX687" s="67">
        <v>0</v>
      </c>
      <c r="AY687" s="67">
        <v>0</v>
      </c>
      <c r="AZ687" s="67">
        <v>0</v>
      </c>
      <c r="BA687" s="67">
        <v>0</v>
      </c>
      <c r="BB687" s="67">
        <v>1</v>
      </c>
      <c r="BC687" s="67">
        <v>0</v>
      </c>
      <c r="BD687" s="67">
        <v>0</v>
      </c>
      <c r="BE687" s="67">
        <v>1</v>
      </c>
      <c r="BF687" s="67">
        <v>1</v>
      </c>
      <c r="BG687" s="67">
        <v>0</v>
      </c>
      <c r="BH687" s="67">
        <v>0</v>
      </c>
      <c r="BI687" s="67">
        <v>0</v>
      </c>
      <c r="BJ687" s="67">
        <v>0</v>
      </c>
      <c r="BK687" s="67">
        <v>0</v>
      </c>
      <c r="BL687" s="67">
        <v>0</v>
      </c>
      <c r="BM687" s="67">
        <v>0</v>
      </c>
      <c r="BN687" s="67">
        <v>0</v>
      </c>
      <c r="BO687" s="67">
        <v>1</v>
      </c>
      <c r="BP687" s="67">
        <v>0</v>
      </c>
    </row>
    <row r="688" spans="1:68" s="67" customFormat="1" x14ac:dyDescent="0.25">
      <c r="R688" s="69">
        <v>0</v>
      </c>
      <c r="S688" s="69">
        <v>0</v>
      </c>
      <c r="T688" s="69">
        <v>0</v>
      </c>
    </row>
    <row r="689" spans="1:68" s="67" customFormat="1" x14ac:dyDescent="0.25">
      <c r="A689" s="120">
        <v>99</v>
      </c>
      <c r="B689" s="67">
        <v>-0.91608900000000004</v>
      </c>
      <c r="D689" s="86">
        <v>-1</v>
      </c>
      <c r="E689" s="86">
        <v>0</v>
      </c>
      <c r="F689" s="86">
        <v>0</v>
      </c>
      <c r="G689" s="86"/>
      <c r="H689" s="86"/>
      <c r="I689" s="35" t="s">
        <v>103</v>
      </c>
      <c r="J689" s="35"/>
      <c r="K689" s="35" t="s">
        <v>104</v>
      </c>
      <c r="L689" s="86"/>
      <c r="M689" s="31" t="s">
        <v>102</v>
      </c>
      <c r="N689" s="31" t="s">
        <v>103</v>
      </c>
      <c r="O689" s="31" t="s">
        <v>104</v>
      </c>
      <c r="P689" s="31" t="s">
        <v>105</v>
      </c>
      <c r="R689" s="69">
        <v>0</v>
      </c>
      <c r="S689" s="69">
        <v>0</v>
      </c>
      <c r="T689" s="69">
        <v>0</v>
      </c>
    </row>
    <row r="690" spans="1:68" s="67" customFormat="1" x14ac:dyDescent="0.25">
      <c r="A690" s="120"/>
      <c r="B690" s="67">
        <v>-0.61060499999999995</v>
      </c>
      <c r="D690" s="30">
        <v>1</v>
      </c>
      <c r="E690" s="30">
        <v>0</v>
      </c>
      <c r="F690" s="30">
        <v>0</v>
      </c>
      <c r="G690" s="86"/>
      <c r="H690" s="86"/>
      <c r="I690" s="62">
        <f>B689*D689</f>
        <v>0.91608900000000004</v>
      </c>
      <c r="J690" s="35"/>
      <c r="K690" s="62">
        <v>0</v>
      </c>
      <c r="L690" s="86"/>
      <c r="M690" s="32"/>
      <c r="N690" s="32">
        <f>I694</f>
        <v>-0.93302953</v>
      </c>
      <c r="O690" s="32">
        <f>K694</f>
        <v>0</v>
      </c>
      <c r="P690" s="40">
        <f>B693</f>
        <v>-0.44296099999999999</v>
      </c>
      <c r="R690" s="69">
        <v>0</v>
      </c>
      <c r="S690" s="69">
        <v>0</v>
      </c>
      <c r="T690" s="69">
        <v>0</v>
      </c>
    </row>
    <row r="691" spans="1:68" s="67" customFormat="1" x14ac:dyDescent="0.25">
      <c r="A691" s="120"/>
      <c r="B691" s="67">
        <v>1.4006400000000001</v>
      </c>
      <c r="D691" s="30">
        <v>-1</v>
      </c>
      <c r="E691" s="30">
        <v>0</v>
      </c>
      <c r="F691" s="30">
        <v>0</v>
      </c>
      <c r="G691" s="86"/>
      <c r="H691" s="86"/>
      <c r="I691" s="35">
        <f>B690*D690</f>
        <v>-0.61060499999999995</v>
      </c>
      <c r="J691" s="35"/>
      <c r="K691" s="62">
        <v>0</v>
      </c>
      <c r="L691" s="86"/>
      <c r="M691" s="86"/>
      <c r="N691" s="86"/>
      <c r="O691" s="86"/>
      <c r="P691" s="86"/>
      <c r="R691" s="69">
        <v>0</v>
      </c>
      <c r="S691" s="69">
        <v>0</v>
      </c>
      <c r="T691" s="69">
        <v>0</v>
      </c>
    </row>
    <row r="692" spans="1:68" s="67" customFormat="1" x14ac:dyDescent="0.25">
      <c r="A692" s="120"/>
      <c r="B692" s="67">
        <v>3.0589899999999999E-4</v>
      </c>
      <c r="D692" s="86">
        <v>530</v>
      </c>
      <c r="E692" s="86">
        <v>0</v>
      </c>
      <c r="F692" s="86">
        <v>0</v>
      </c>
      <c r="G692" s="86"/>
      <c r="H692" s="86"/>
      <c r="I692" s="62">
        <f>B691*D691</f>
        <v>-1.4006400000000001</v>
      </c>
      <c r="J692" s="35"/>
      <c r="K692" s="62">
        <v>0</v>
      </c>
      <c r="L692" s="86"/>
      <c r="M692" s="33" t="s">
        <v>106</v>
      </c>
      <c r="N692" s="34">
        <f>EXP(N690)</f>
        <v>0.39336020685960271</v>
      </c>
      <c r="O692" s="34">
        <v>0</v>
      </c>
      <c r="P692" s="34">
        <f>EXP(P690)</f>
        <v>0.64213224975720051</v>
      </c>
      <c r="R692" s="69">
        <v>0</v>
      </c>
      <c r="S692" s="69">
        <v>0</v>
      </c>
      <c r="T692" s="69">
        <v>0</v>
      </c>
    </row>
    <row r="693" spans="1:68" s="67" customFormat="1" x14ac:dyDescent="0.25">
      <c r="A693" s="120"/>
      <c r="B693" s="67">
        <v>-0.44296099999999999</v>
      </c>
      <c r="D693" s="86">
        <v>0</v>
      </c>
      <c r="E693" s="86">
        <v>0</v>
      </c>
      <c r="F693" s="86">
        <v>1</v>
      </c>
      <c r="G693" s="86"/>
      <c r="H693" s="86"/>
      <c r="I693" s="35">
        <f>B692*D692</f>
        <v>0.16212646999999999</v>
      </c>
      <c r="J693" s="35"/>
      <c r="K693" s="35">
        <v>0</v>
      </c>
      <c r="L693" s="86"/>
      <c r="M693" s="34"/>
      <c r="N693" s="34">
        <f>EXP(N690)+EXP(P690)</f>
        <v>1.0354924566168031</v>
      </c>
      <c r="O693" s="34">
        <f>N693</f>
        <v>1.0354924566168031</v>
      </c>
      <c r="P693" s="34">
        <f>O693</f>
        <v>1.0354924566168031</v>
      </c>
      <c r="R693" s="69">
        <v>0</v>
      </c>
      <c r="S693" s="69">
        <v>0</v>
      </c>
      <c r="T693" s="69">
        <v>0</v>
      </c>
    </row>
    <row r="694" spans="1:68" s="67" customFormat="1" x14ac:dyDescent="0.25">
      <c r="D694" s="86"/>
      <c r="E694" s="86"/>
      <c r="F694" s="86"/>
      <c r="G694" s="86"/>
      <c r="H694" s="86"/>
      <c r="I694" s="64">
        <f>I690+I691+I692+I693</f>
        <v>-0.93302953</v>
      </c>
      <c r="J694" s="36"/>
      <c r="K694" s="64">
        <v>0</v>
      </c>
      <c r="L694" s="86"/>
      <c r="M694" s="34" t="s">
        <v>107</v>
      </c>
      <c r="N694" s="65">
        <f>N692/N693</f>
        <v>0.37987742387308432</v>
      </c>
      <c r="O694" s="65">
        <f>O692/O693</f>
        <v>0</v>
      </c>
      <c r="P694" s="65">
        <f>P692/P693</f>
        <v>0.62012257612691579</v>
      </c>
      <c r="R694" s="69">
        <v>0</v>
      </c>
      <c r="S694" s="69">
        <v>1</v>
      </c>
      <c r="T694" s="69">
        <v>1</v>
      </c>
      <c r="V694" s="67">
        <v>0</v>
      </c>
      <c r="W694" s="67">
        <v>0</v>
      </c>
      <c r="X694" s="67">
        <v>0</v>
      </c>
      <c r="Y694" s="67">
        <v>0</v>
      </c>
      <c r="Z694" s="67">
        <v>1</v>
      </c>
      <c r="AA694" s="67">
        <v>1</v>
      </c>
      <c r="AB694" s="67">
        <v>2</v>
      </c>
      <c r="AC694" s="67">
        <v>3</v>
      </c>
      <c r="AD694" s="67">
        <v>8</v>
      </c>
      <c r="AE694" s="67">
        <v>4</v>
      </c>
      <c r="AF694" s="67">
        <v>7</v>
      </c>
      <c r="AG694" s="67">
        <v>5</v>
      </c>
      <c r="AH694" s="67">
        <v>6</v>
      </c>
      <c r="AI694" s="67">
        <v>1</v>
      </c>
      <c r="AJ694" s="67">
        <v>6</v>
      </c>
      <c r="AK694" s="67">
        <v>5</v>
      </c>
      <c r="AL694" s="67">
        <v>3</v>
      </c>
      <c r="AM694" s="67">
        <v>2</v>
      </c>
      <c r="AN694" s="67">
        <v>4</v>
      </c>
      <c r="AO694" s="67">
        <v>0</v>
      </c>
      <c r="AP694" s="67">
        <v>1</v>
      </c>
      <c r="AQ694" s="67">
        <v>0</v>
      </c>
      <c r="AR694" s="67">
        <v>1</v>
      </c>
      <c r="AS694" s="67">
        <v>0</v>
      </c>
      <c r="AT694" s="67">
        <v>1</v>
      </c>
      <c r="AU694" s="67">
        <v>0</v>
      </c>
      <c r="AV694" s="67">
        <v>0</v>
      </c>
      <c r="AW694" s="67">
        <v>1</v>
      </c>
      <c r="AX694" s="67">
        <v>0</v>
      </c>
      <c r="AY694" s="67">
        <v>0</v>
      </c>
      <c r="AZ694" s="67">
        <v>0</v>
      </c>
      <c r="BA694" s="67">
        <v>0</v>
      </c>
      <c r="BB694" s="67">
        <v>1</v>
      </c>
      <c r="BC694" s="67">
        <v>1</v>
      </c>
      <c r="BD694" s="67">
        <v>0</v>
      </c>
      <c r="BE694" s="67">
        <v>0</v>
      </c>
      <c r="BF694" s="67">
        <v>0</v>
      </c>
      <c r="BG694" s="67">
        <v>1</v>
      </c>
      <c r="BH694" s="67">
        <v>0</v>
      </c>
      <c r="BI694" s="67">
        <v>-999</v>
      </c>
      <c r="BJ694" s="67">
        <v>-999</v>
      </c>
      <c r="BK694" s="67">
        <v>-999</v>
      </c>
      <c r="BL694" s="67">
        <v>-999</v>
      </c>
      <c r="BM694" s="67">
        <v>-999</v>
      </c>
      <c r="BN694" s="67">
        <v>-999</v>
      </c>
      <c r="BO694" s="67">
        <v>-999</v>
      </c>
      <c r="BP694" s="67">
        <v>-999</v>
      </c>
    </row>
    <row r="695" spans="1:68" s="67" customFormat="1" x14ac:dyDescent="0.25">
      <c r="R695" s="69">
        <v>0</v>
      </c>
      <c r="S695" s="69">
        <v>0</v>
      </c>
      <c r="T695" s="69">
        <v>0</v>
      </c>
    </row>
    <row r="696" spans="1:68" s="67" customFormat="1" x14ac:dyDescent="0.25">
      <c r="A696" s="120">
        <v>100</v>
      </c>
      <c r="B696" s="67">
        <v>-0.91655699999999996</v>
      </c>
      <c r="D696" s="86">
        <v>-1</v>
      </c>
      <c r="E696" s="86">
        <v>0</v>
      </c>
      <c r="F696" s="86">
        <v>0</v>
      </c>
      <c r="G696" s="86"/>
      <c r="H696" s="86"/>
      <c r="I696" s="35" t="s">
        <v>103</v>
      </c>
      <c r="J696" s="35"/>
      <c r="K696" s="35" t="s">
        <v>104</v>
      </c>
      <c r="L696" s="86"/>
      <c r="M696" s="31" t="s">
        <v>102</v>
      </c>
      <c r="N696" s="31" t="s">
        <v>103</v>
      </c>
      <c r="O696" s="31" t="s">
        <v>104</v>
      </c>
      <c r="P696" s="31" t="s">
        <v>105</v>
      </c>
      <c r="R696" s="69">
        <v>0</v>
      </c>
      <c r="S696" s="69">
        <v>0</v>
      </c>
      <c r="T696" s="69">
        <v>0</v>
      </c>
    </row>
    <row r="697" spans="1:68" s="67" customFormat="1" x14ac:dyDescent="0.25">
      <c r="A697" s="120"/>
      <c r="B697" s="67">
        <v>0.110885</v>
      </c>
      <c r="D697" s="30">
        <v>1</v>
      </c>
      <c r="E697" s="30">
        <v>0</v>
      </c>
      <c r="F697" s="30">
        <v>0</v>
      </c>
      <c r="G697" s="86"/>
      <c r="H697" s="86"/>
      <c r="I697" s="62">
        <f>B696*D696</f>
        <v>0.91655699999999996</v>
      </c>
      <c r="J697" s="35"/>
      <c r="K697" s="62">
        <v>0</v>
      </c>
      <c r="L697" s="86"/>
      <c r="M697" s="32"/>
      <c r="N697" s="32">
        <f>I701</f>
        <v>6.1128034000000007</v>
      </c>
      <c r="O697" s="32">
        <f>K701</f>
        <v>0</v>
      </c>
      <c r="P697" s="40">
        <f>B700</f>
        <v>2.6506099999999999</v>
      </c>
      <c r="R697" s="69">
        <v>0</v>
      </c>
      <c r="S697" s="69">
        <v>0</v>
      </c>
      <c r="T697" s="69">
        <v>0</v>
      </c>
    </row>
    <row r="698" spans="1:68" s="67" customFormat="1" x14ac:dyDescent="0.25">
      <c r="A698" s="120"/>
      <c r="B698" s="67">
        <v>-0.99313600000000002</v>
      </c>
      <c r="D698" s="30">
        <v>-1</v>
      </c>
      <c r="E698" s="30">
        <v>0</v>
      </c>
      <c r="F698" s="30">
        <v>0</v>
      </c>
      <c r="G698" s="86"/>
      <c r="H698" s="86"/>
      <c r="I698" s="35">
        <f>B697*D697</f>
        <v>0.110885</v>
      </c>
      <c r="J698" s="35"/>
      <c r="K698" s="62">
        <v>0</v>
      </c>
      <c r="L698" s="86"/>
      <c r="M698" s="86"/>
      <c r="N698" s="86"/>
      <c r="O698" s="86"/>
      <c r="P698" s="86"/>
      <c r="R698" s="69">
        <v>0</v>
      </c>
      <c r="S698" s="69">
        <v>0</v>
      </c>
      <c r="T698" s="69">
        <v>0</v>
      </c>
    </row>
    <row r="699" spans="1:68" s="67" customFormat="1" x14ac:dyDescent="0.25">
      <c r="A699" s="120"/>
      <c r="B699" s="67">
        <v>7.7211800000000002E-3</v>
      </c>
      <c r="D699" s="86">
        <v>530</v>
      </c>
      <c r="E699" s="86">
        <v>0</v>
      </c>
      <c r="F699" s="86">
        <v>0</v>
      </c>
      <c r="G699" s="86"/>
      <c r="H699" s="86"/>
      <c r="I699" s="62">
        <f>B698*D698</f>
        <v>0.99313600000000002</v>
      </c>
      <c r="J699" s="35"/>
      <c r="K699" s="62">
        <v>0</v>
      </c>
      <c r="L699" s="86"/>
      <c r="M699" s="33" t="s">
        <v>106</v>
      </c>
      <c r="N699" s="34">
        <f>EXP(N697)</f>
        <v>451.60296599412129</v>
      </c>
      <c r="O699" s="34">
        <v>0</v>
      </c>
      <c r="P699" s="34">
        <f>EXP(P697)</f>
        <v>14.162675242843902</v>
      </c>
      <c r="R699" s="69">
        <v>0</v>
      </c>
      <c r="S699" s="69">
        <v>0</v>
      </c>
      <c r="T699" s="69">
        <v>0</v>
      </c>
    </row>
    <row r="700" spans="1:68" s="67" customFormat="1" x14ac:dyDescent="0.25">
      <c r="A700" s="120"/>
      <c r="B700" s="67">
        <v>2.6506099999999999</v>
      </c>
      <c r="D700" s="86">
        <v>0</v>
      </c>
      <c r="E700" s="86">
        <v>0</v>
      </c>
      <c r="F700" s="86">
        <v>1</v>
      </c>
      <c r="G700" s="86"/>
      <c r="H700" s="86"/>
      <c r="I700" s="35">
        <f>B699*D699</f>
        <v>4.0922254000000002</v>
      </c>
      <c r="J700" s="35"/>
      <c r="K700" s="35">
        <v>0</v>
      </c>
      <c r="L700" s="86"/>
      <c r="M700" s="34"/>
      <c r="N700" s="34">
        <f>EXP(N697)+EXP(P697)</f>
        <v>465.76564123696517</v>
      </c>
      <c r="O700" s="34">
        <f>N700</f>
        <v>465.76564123696517</v>
      </c>
      <c r="P700" s="34">
        <f>O700</f>
        <v>465.76564123696517</v>
      </c>
      <c r="R700" s="69">
        <v>0</v>
      </c>
      <c r="S700" s="69">
        <v>0</v>
      </c>
      <c r="T700" s="69">
        <v>0</v>
      </c>
    </row>
    <row r="701" spans="1:68" s="67" customFormat="1" x14ac:dyDescent="0.25">
      <c r="D701" s="86"/>
      <c r="E701" s="86"/>
      <c r="F701" s="86"/>
      <c r="G701" s="86"/>
      <c r="H701" s="86"/>
      <c r="I701" s="64">
        <f>I697+I698+I699+I700</f>
        <v>6.1128034000000007</v>
      </c>
      <c r="J701" s="36"/>
      <c r="K701" s="64">
        <v>0</v>
      </c>
      <c r="L701" s="86"/>
      <c r="M701" s="34" t="s">
        <v>107</v>
      </c>
      <c r="N701" s="65">
        <f>N699/N700</f>
        <v>0.96959270072985393</v>
      </c>
      <c r="O701" s="65">
        <f>O699/O700</f>
        <v>0</v>
      </c>
      <c r="P701" s="65">
        <f>P699/P700</f>
        <v>3.0407299270146102E-2</v>
      </c>
      <c r="R701" s="69">
        <v>1</v>
      </c>
      <c r="S701" s="69">
        <v>1</v>
      </c>
      <c r="T701" s="69">
        <v>0</v>
      </c>
      <c r="V701" s="67">
        <v>0</v>
      </c>
      <c r="W701" s="67">
        <v>0</v>
      </c>
      <c r="X701" s="67">
        <v>1</v>
      </c>
      <c r="Y701" s="67">
        <v>0</v>
      </c>
      <c r="Z701" s="67">
        <v>1</v>
      </c>
      <c r="AA701" s="67">
        <v>8</v>
      </c>
      <c r="AB701" s="67">
        <v>1</v>
      </c>
      <c r="AC701" s="67">
        <v>4</v>
      </c>
      <c r="AD701" s="67">
        <v>5</v>
      </c>
      <c r="AE701" s="67">
        <v>6</v>
      </c>
      <c r="AF701" s="67">
        <v>7</v>
      </c>
      <c r="AG701" s="67">
        <v>2</v>
      </c>
      <c r="AH701" s="67">
        <v>3</v>
      </c>
      <c r="AI701" s="67">
        <v>4</v>
      </c>
      <c r="AJ701" s="67">
        <v>1</v>
      </c>
      <c r="AK701" s="67">
        <v>5</v>
      </c>
      <c r="AL701" s="67">
        <v>2</v>
      </c>
      <c r="AM701" s="67">
        <v>3</v>
      </c>
      <c r="AN701" s="67">
        <v>6</v>
      </c>
      <c r="AO701" s="67">
        <v>1</v>
      </c>
      <c r="AP701" s="67">
        <v>0</v>
      </c>
      <c r="AQ701" s="67">
        <v>0</v>
      </c>
      <c r="AR701" s="67">
        <v>0</v>
      </c>
      <c r="AS701" s="67">
        <v>1</v>
      </c>
      <c r="AT701" s="67">
        <v>0</v>
      </c>
      <c r="AU701" s="67">
        <v>1</v>
      </c>
      <c r="AV701" s="67">
        <v>0</v>
      </c>
      <c r="AW701" s="67">
        <v>1</v>
      </c>
      <c r="AX701" s="67">
        <v>0</v>
      </c>
      <c r="AY701" s="67">
        <v>0</v>
      </c>
      <c r="AZ701" s="67">
        <v>0</v>
      </c>
      <c r="BA701" s="67">
        <v>1</v>
      </c>
      <c r="BB701" s="67">
        <v>0</v>
      </c>
      <c r="BC701" s="67">
        <v>0</v>
      </c>
      <c r="BD701" s="67">
        <v>1</v>
      </c>
      <c r="BE701" s="67">
        <v>0</v>
      </c>
      <c r="BF701" s="67">
        <v>0</v>
      </c>
      <c r="BG701" s="67">
        <v>1</v>
      </c>
      <c r="BH701" s="67">
        <v>0</v>
      </c>
      <c r="BI701" s="67">
        <v>0</v>
      </c>
      <c r="BJ701" s="67">
        <v>0</v>
      </c>
      <c r="BK701" s="67">
        <v>0</v>
      </c>
      <c r="BL701" s="67">
        <v>0</v>
      </c>
      <c r="BM701" s="67">
        <v>1</v>
      </c>
      <c r="BN701" s="67">
        <v>0</v>
      </c>
      <c r="BO701" s="67">
        <v>0</v>
      </c>
      <c r="BP701" s="67">
        <v>0</v>
      </c>
    </row>
    <row r="702" spans="1:68" s="67" customFormat="1" x14ac:dyDescent="0.25">
      <c r="R702" s="69">
        <v>0</v>
      </c>
      <c r="S702" s="69">
        <v>0</v>
      </c>
      <c r="T702" s="69">
        <v>0</v>
      </c>
    </row>
    <row r="703" spans="1:68" s="67" customFormat="1" x14ac:dyDescent="0.25">
      <c r="A703" s="120">
        <v>101</v>
      </c>
      <c r="B703" s="67">
        <v>-0.92774000000000001</v>
      </c>
      <c r="D703" s="86">
        <v>-1</v>
      </c>
      <c r="E703" s="86">
        <v>0</v>
      </c>
      <c r="F703" s="86">
        <v>0</v>
      </c>
      <c r="G703" s="86"/>
      <c r="H703" s="86"/>
      <c r="I703" s="35" t="s">
        <v>103</v>
      </c>
      <c r="J703" s="35"/>
      <c r="K703" s="35" t="s">
        <v>104</v>
      </c>
      <c r="L703" s="86"/>
      <c r="M703" s="31" t="s">
        <v>102</v>
      </c>
      <c r="N703" s="31" t="s">
        <v>103</v>
      </c>
      <c r="O703" s="31" t="s">
        <v>104</v>
      </c>
      <c r="P703" s="31" t="s">
        <v>105</v>
      </c>
      <c r="R703" s="69">
        <v>0</v>
      </c>
      <c r="S703" s="69">
        <v>0</v>
      </c>
      <c r="T703" s="69">
        <v>0</v>
      </c>
    </row>
    <row r="704" spans="1:68" s="67" customFormat="1" x14ac:dyDescent="0.25">
      <c r="A704" s="120"/>
      <c r="B704" s="67">
        <v>9.7318500000000002E-2</v>
      </c>
      <c r="D704" s="30">
        <v>1</v>
      </c>
      <c r="E704" s="30">
        <v>0</v>
      </c>
      <c r="F704" s="30">
        <v>0</v>
      </c>
      <c r="G704" s="86"/>
      <c r="H704" s="86"/>
      <c r="I704" s="62">
        <f>B703*D703</f>
        <v>0.92774000000000001</v>
      </c>
      <c r="J704" s="35"/>
      <c r="K704" s="62">
        <v>0</v>
      </c>
      <c r="L704" s="86"/>
      <c r="M704" s="32"/>
      <c r="N704" s="32">
        <f>I708</f>
        <v>3.2086481999999998</v>
      </c>
      <c r="O704" s="32">
        <f>K708</f>
        <v>0</v>
      </c>
      <c r="P704" s="40">
        <f>B707</f>
        <v>0.60894499999999996</v>
      </c>
      <c r="R704" s="69">
        <v>0</v>
      </c>
      <c r="S704" s="69">
        <v>0</v>
      </c>
      <c r="T704" s="69">
        <v>0</v>
      </c>
    </row>
    <row r="705" spans="1:68" s="67" customFormat="1" x14ac:dyDescent="0.25">
      <c r="A705" s="120"/>
      <c r="B705" s="67">
        <v>0.95193799999999995</v>
      </c>
      <c r="D705" s="30">
        <v>-1</v>
      </c>
      <c r="E705" s="30">
        <v>0</v>
      </c>
      <c r="F705" s="30">
        <v>0</v>
      </c>
      <c r="G705" s="86"/>
      <c r="H705" s="86"/>
      <c r="I705" s="35">
        <f>B704*D704</f>
        <v>9.7318500000000002E-2</v>
      </c>
      <c r="J705" s="35"/>
      <c r="K705" s="62">
        <v>0</v>
      </c>
      <c r="L705" s="86"/>
      <c r="M705" s="86"/>
      <c r="N705" s="86"/>
      <c r="O705" s="86"/>
      <c r="P705" s="86"/>
      <c r="R705" s="69">
        <v>0</v>
      </c>
      <c r="S705" s="69">
        <v>0</v>
      </c>
      <c r="T705" s="69">
        <v>0</v>
      </c>
    </row>
    <row r="706" spans="1:68" s="67" customFormat="1" x14ac:dyDescent="0.25">
      <c r="A706" s="120"/>
      <c r="B706" s="67">
        <v>5.9160899999999997E-3</v>
      </c>
      <c r="D706" s="86">
        <v>530</v>
      </c>
      <c r="E706" s="86">
        <v>0</v>
      </c>
      <c r="F706" s="86">
        <v>0</v>
      </c>
      <c r="G706" s="86"/>
      <c r="H706" s="86"/>
      <c r="I706" s="62">
        <f>B705*D705</f>
        <v>-0.95193799999999995</v>
      </c>
      <c r="J706" s="35"/>
      <c r="K706" s="62">
        <v>0</v>
      </c>
      <c r="L706" s="86"/>
      <c r="M706" s="33" t="s">
        <v>106</v>
      </c>
      <c r="N706" s="34">
        <f>EXP(N704)</f>
        <v>24.745612485826712</v>
      </c>
      <c r="O706" s="34">
        <v>0</v>
      </c>
      <c r="P706" s="34">
        <f>EXP(P704)</f>
        <v>1.8384907675189115</v>
      </c>
      <c r="R706" s="69">
        <v>0</v>
      </c>
      <c r="S706" s="69">
        <v>0</v>
      </c>
      <c r="T706" s="69">
        <v>0</v>
      </c>
    </row>
    <row r="707" spans="1:68" s="67" customFormat="1" x14ac:dyDescent="0.25">
      <c r="A707" s="120"/>
      <c r="B707" s="67">
        <v>0.60894499999999996</v>
      </c>
      <c r="D707" s="86">
        <v>0</v>
      </c>
      <c r="E707" s="86">
        <v>0</v>
      </c>
      <c r="F707" s="86">
        <v>1</v>
      </c>
      <c r="G707" s="86"/>
      <c r="H707" s="86"/>
      <c r="I707" s="35">
        <f>B706*D706</f>
        <v>3.1355276999999999</v>
      </c>
      <c r="J707" s="35"/>
      <c r="K707" s="35">
        <v>0</v>
      </c>
      <c r="L707" s="86"/>
      <c r="M707" s="34"/>
      <c r="N707" s="34">
        <f>EXP(N704)+EXP(P704)</f>
        <v>26.584103253345624</v>
      </c>
      <c r="O707" s="34">
        <f>N707</f>
        <v>26.584103253345624</v>
      </c>
      <c r="P707" s="34">
        <f>O707</f>
        <v>26.584103253345624</v>
      </c>
      <c r="R707" s="69">
        <v>0</v>
      </c>
      <c r="S707" s="69">
        <v>0</v>
      </c>
      <c r="T707" s="69">
        <v>0</v>
      </c>
    </row>
    <row r="708" spans="1:68" s="67" customFormat="1" x14ac:dyDescent="0.25">
      <c r="D708" s="86"/>
      <c r="E708" s="86"/>
      <c r="F708" s="86"/>
      <c r="G708" s="86"/>
      <c r="H708" s="86"/>
      <c r="I708" s="64">
        <f>I704+I705+I706+I707</f>
        <v>3.2086481999999998</v>
      </c>
      <c r="J708" s="36"/>
      <c r="K708" s="64">
        <v>0</v>
      </c>
      <c r="L708" s="86"/>
      <c r="M708" s="34" t="s">
        <v>107</v>
      </c>
      <c r="N708" s="65">
        <f>N706/N707</f>
        <v>0.93084247567058565</v>
      </c>
      <c r="O708" s="65">
        <f>O706/O707</f>
        <v>0</v>
      </c>
      <c r="P708" s="65">
        <f>P706/P707</f>
        <v>6.9157524329414286E-2</v>
      </c>
      <c r="R708" s="69">
        <v>1</v>
      </c>
      <c r="S708" s="69">
        <v>1</v>
      </c>
      <c r="T708" s="69">
        <v>0</v>
      </c>
      <c r="V708" s="67">
        <v>0</v>
      </c>
      <c r="W708" s="67">
        <v>0</v>
      </c>
      <c r="X708" s="67">
        <v>1</v>
      </c>
      <c r="Y708" s="67">
        <v>0</v>
      </c>
      <c r="Z708" s="67">
        <v>1</v>
      </c>
      <c r="AA708" s="67">
        <v>1</v>
      </c>
      <c r="AB708" s="67">
        <v>2</v>
      </c>
      <c r="AC708" s="67">
        <v>3</v>
      </c>
      <c r="AD708" s="67">
        <v>4</v>
      </c>
      <c r="AE708" s="67">
        <v>5</v>
      </c>
      <c r="AF708" s="67">
        <v>6</v>
      </c>
      <c r="AG708" s="67">
        <v>7</v>
      </c>
      <c r="AH708" s="67">
        <v>8</v>
      </c>
      <c r="AI708" s="67">
        <v>4</v>
      </c>
      <c r="AJ708" s="67">
        <v>3</v>
      </c>
      <c r="AK708" s="67">
        <v>5</v>
      </c>
      <c r="AL708" s="67">
        <v>6</v>
      </c>
      <c r="AM708" s="67">
        <v>2</v>
      </c>
      <c r="AN708" s="67">
        <v>1</v>
      </c>
      <c r="AO708" s="67">
        <v>1</v>
      </c>
      <c r="AP708" s="67">
        <v>0</v>
      </c>
      <c r="AQ708" s="67">
        <v>0</v>
      </c>
      <c r="AR708" s="67">
        <v>1</v>
      </c>
      <c r="AS708" s="67">
        <v>1</v>
      </c>
      <c r="AT708" s="67">
        <v>0</v>
      </c>
      <c r="AU708" s="67">
        <v>1</v>
      </c>
      <c r="AV708" s="67">
        <v>0</v>
      </c>
      <c r="AW708" s="67">
        <v>1</v>
      </c>
      <c r="AX708" s="67">
        <v>0</v>
      </c>
      <c r="AY708" s="67">
        <v>0</v>
      </c>
      <c r="AZ708" s="67">
        <v>0</v>
      </c>
      <c r="BA708" s="67">
        <v>0</v>
      </c>
      <c r="BB708" s="67">
        <v>1</v>
      </c>
      <c r="BC708" s="67">
        <v>0</v>
      </c>
      <c r="BD708" s="67">
        <v>0</v>
      </c>
      <c r="BE708" s="67">
        <v>1</v>
      </c>
      <c r="BF708" s="67">
        <v>0</v>
      </c>
      <c r="BG708" s="67">
        <v>1</v>
      </c>
      <c r="BH708" s="67">
        <v>0</v>
      </c>
      <c r="BI708" s="67">
        <v>0</v>
      </c>
      <c r="BJ708" s="67">
        <v>0</v>
      </c>
      <c r="BK708" s="67">
        <v>1</v>
      </c>
      <c r="BL708" s="67">
        <v>0</v>
      </c>
      <c r="BM708" s="67">
        <v>1</v>
      </c>
      <c r="BN708" s="67">
        <v>0</v>
      </c>
      <c r="BO708" s="67">
        <v>0</v>
      </c>
      <c r="BP708" s="67">
        <v>0</v>
      </c>
    </row>
    <row r="709" spans="1:68" s="67" customFormat="1" x14ac:dyDescent="0.25">
      <c r="R709" s="69">
        <v>0</v>
      </c>
      <c r="S709" s="69">
        <v>0</v>
      </c>
      <c r="T709" s="69">
        <v>0</v>
      </c>
    </row>
    <row r="710" spans="1:68" s="67" customFormat="1" x14ac:dyDescent="0.25">
      <c r="A710" s="120">
        <v>102</v>
      </c>
      <c r="B710" s="67">
        <v>-0.91109399999999996</v>
      </c>
      <c r="D710" s="86">
        <v>-1</v>
      </c>
      <c r="E710" s="86">
        <v>0</v>
      </c>
      <c r="F710" s="86">
        <v>0</v>
      </c>
      <c r="G710" s="86"/>
      <c r="H710" s="86"/>
      <c r="I710" s="35" t="s">
        <v>103</v>
      </c>
      <c r="J710" s="35"/>
      <c r="K710" s="35" t="s">
        <v>104</v>
      </c>
      <c r="L710" s="86"/>
      <c r="M710" s="31" t="s">
        <v>102</v>
      </c>
      <c r="N710" s="31" t="s">
        <v>103</v>
      </c>
      <c r="O710" s="31" t="s">
        <v>104</v>
      </c>
      <c r="P710" s="31" t="s">
        <v>105</v>
      </c>
      <c r="R710" s="69">
        <v>0</v>
      </c>
      <c r="S710" s="69">
        <v>0</v>
      </c>
      <c r="T710" s="69">
        <v>0</v>
      </c>
    </row>
    <row r="711" spans="1:68" s="67" customFormat="1" x14ac:dyDescent="0.25">
      <c r="A711" s="120"/>
      <c r="B711" s="67">
        <v>-0.64107499999999995</v>
      </c>
      <c r="D711" s="30">
        <v>1</v>
      </c>
      <c r="E711" s="30">
        <v>0</v>
      </c>
      <c r="F711" s="30">
        <v>0</v>
      </c>
      <c r="G711" s="86"/>
      <c r="H711" s="86"/>
      <c r="I711" s="62">
        <f>B710*D710</f>
        <v>0.91109399999999996</v>
      </c>
      <c r="J711" s="35"/>
      <c r="K711" s="62">
        <v>0</v>
      </c>
      <c r="L711" s="86"/>
      <c r="M711" s="32"/>
      <c r="N711" s="32">
        <f>I715</f>
        <v>0.8596625</v>
      </c>
      <c r="O711" s="32">
        <f>K715</f>
        <v>0</v>
      </c>
      <c r="P711" s="40">
        <f>B714</f>
        <v>3.0392000000000001</v>
      </c>
      <c r="R711" s="69">
        <v>0</v>
      </c>
      <c r="S711" s="69">
        <v>0</v>
      </c>
      <c r="T711" s="69">
        <v>0</v>
      </c>
    </row>
    <row r="712" spans="1:68" s="67" customFormat="1" x14ac:dyDescent="0.25">
      <c r="A712" s="120"/>
      <c r="B712" s="67">
        <v>0.82770900000000003</v>
      </c>
      <c r="D712" s="30">
        <v>-1</v>
      </c>
      <c r="E712" s="30">
        <v>0</v>
      </c>
      <c r="F712" s="30">
        <v>0</v>
      </c>
      <c r="G712" s="86"/>
      <c r="H712" s="86"/>
      <c r="I712" s="35">
        <f>B711*D711</f>
        <v>-0.64107499999999995</v>
      </c>
      <c r="J712" s="35"/>
      <c r="K712" s="62">
        <v>0</v>
      </c>
      <c r="L712" s="86"/>
      <c r="M712" s="86"/>
      <c r="N712" s="86"/>
      <c r="O712" s="86"/>
      <c r="P712" s="86"/>
      <c r="R712" s="69">
        <v>0</v>
      </c>
      <c r="S712" s="69">
        <v>0</v>
      </c>
      <c r="T712" s="69">
        <v>0</v>
      </c>
    </row>
    <row r="713" spans="1:68" s="67" customFormat="1" x14ac:dyDescent="0.25">
      <c r="A713" s="120"/>
      <c r="B713" s="67">
        <v>2.67425E-3</v>
      </c>
      <c r="D713" s="86">
        <v>530</v>
      </c>
      <c r="E713" s="86">
        <v>0</v>
      </c>
      <c r="F713" s="86">
        <v>0</v>
      </c>
      <c r="G713" s="86"/>
      <c r="H713" s="86"/>
      <c r="I713" s="62">
        <f>B712*D712</f>
        <v>-0.82770900000000003</v>
      </c>
      <c r="J713" s="35"/>
      <c r="K713" s="62">
        <v>0</v>
      </c>
      <c r="L713" s="86"/>
      <c r="M713" s="33" t="s">
        <v>106</v>
      </c>
      <c r="N713" s="34">
        <f>EXP(N711)</f>
        <v>2.3623632615459158</v>
      </c>
      <c r="O713" s="34">
        <v>0</v>
      </c>
      <c r="P713" s="34">
        <f>EXP(P711)</f>
        <v>20.888525728398964</v>
      </c>
      <c r="R713" s="69">
        <v>0</v>
      </c>
      <c r="S713" s="69">
        <v>0</v>
      </c>
      <c r="T713" s="69">
        <v>0</v>
      </c>
    </row>
    <row r="714" spans="1:68" s="67" customFormat="1" x14ac:dyDescent="0.25">
      <c r="A714" s="120"/>
      <c r="B714" s="67">
        <v>3.0392000000000001</v>
      </c>
      <c r="D714" s="86">
        <v>0</v>
      </c>
      <c r="E714" s="86">
        <v>0</v>
      </c>
      <c r="F714" s="86">
        <v>1</v>
      </c>
      <c r="G714" s="86"/>
      <c r="H714" s="86"/>
      <c r="I714" s="35">
        <f>B713*D713</f>
        <v>1.4173525</v>
      </c>
      <c r="J714" s="35"/>
      <c r="K714" s="35">
        <v>0</v>
      </c>
      <c r="L714" s="86"/>
      <c r="M714" s="34"/>
      <c r="N714" s="34">
        <f>EXP(N711)+EXP(P711)</f>
        <v>23.25088898994488</v>
      </c>
      <c r="O714" s="34">
        <f>N714</f>
        <v>23.25088898994488</v>
      </c>
      <c r="P714" s="34">
        <f>O714</f>
        <v>23.25088898994488</v>
      </c>
      <c r="R714" s="69">
        <v>0</v>
      </c>
      <c r="S714" s="69">
        <v>0</v>
      </c>
      <c r="T714" s="69">
        <v>0</v>
      </c>
    </row>
    <row r="715" spans="1:68" s="67" customFormat="1" x14ac:dyDescent="0.25">
      <c r="D715" s="86"/>
      <c r="E715" s="86"/>
      <c r="F715" s="86"/>
      <c r="G715" s="86"/>
      <c r="H715" s="86"/>
      <c r="I715" s="64">
        <f>I711+I712+I713+I714</f>
        <v>0.8596625</v>
      </c>
      <c r="J715" s="36"/>
      <c r="K715" s="64">
        <v>0</v>
      </c>
      <c r="L715" s="86"/>
      <c r="M715" s="34" t="s">
        <v>107</v>
      </c>
      <c r="N715" s="65">
        <f>N713/N714</f>
        <v>0.10160313709155584</v>
      </c>
      <c r="O715" s="65">
        <f>O713/O714</f>
        <v>0</v>
      </c>
      <c r="P715" s="65">
        <f>P713/P714</f>
        <v>0.89839686290844412</v>
      </c>
      <c r="R715" s="69">
        <v>0</v>
      </c>
      <c r="S715" s="69">
        <v>0</v>
      </c>
      <c r="T715" s="69">
        <v>1</v>
      </c>
      <c r="V715" s="67">
        <v>0</v>
      </c>
      <c r="W715" s="67">
        <v>0</v>
      </c>
      <c r="X715" s="67">
        <v>1</v>
      </c>
      <c r="Y715" s="67">
        <v>0</v>
      </c>
      <c r="Z715" s="67">
        <v>1</v>
      </c>
      <c r="AA715" s="67">
        <v>6</v>
      </c>
      <c r="AB715" s="67">
        <v>7</v>
      </c>
      <c r="AC715" s="67">
        <v>8</v>
      </c>
      <c r="AD715" s="67">
        <v>1</v>
      </c>
      <c r="AE715" s="67">
        <v>2</v>
      </c>
      <c r="AF715" s="67">
        <v>3</v>
      </c>
      <c r="AG715" s="67">
        <v>4</v>
      </c>
      <c r="AH715" s="67">
        <v>5</v>
      </c>
      <c r="AI715" s="67">
        <v>5</v>
      </c>
      <c r="AJ715" s="67">
        <v>4</v>
      </c>
      <c r="AK715" s="67">
        <v>1</v>
      </c>
      <c r="AL715" s="67">
        <v>2</v>
      </c>
      <c r="AM715" s="67">
        <v>6</v>
      </c>
      <c r="AN715" s="67">
        <v>3</v>
      </c>
      <c r="AO715" s="67">
        <v>1</v>
      </c>
      <c r="AP715" s="67">
        <v>0</v>
      </c>
      <c r="AQ715" s="67">
        <v>0</v>
      </c>
      <c r="AR715" s="67">
        <v>1</v>
      </c>
      <c r="AS715" s="67">
        <v>0</v>
      </c>
      <c r="AT715" s="67">
        <v>1</v>
      </c>
      <c r="AU715" s="67">
        <v>0</v>
      </c>
      <c r="AV715" s="67">
        <v>0</v>
      </c>
      <c r="AW715" s="67">
        <v>1</v>
      </c>
      <c r="AX715" s="67">
        <v>0</v>
      </c>
      <c r="AY715" s="67">
        <v>0</v>
      </c>
      <c r="AZ715" s="67">
        <v>0</v>
      </c>
      <c r="BA715" s="67">
        <v>0</v>
      </c>
      <c r="BB715" s="67">
        <v>1</v>
      </c>
      <c r="BC715" s="67">
        <v>1</v>
      </c>
      <c r="BD715" s="67">
        <v>0</v>
      </c>
      <c r="BE715" s="67">
        <v>0</v>
      </c>
      <c r="BF715" s="67">
        <v>1</v>
      </c>
      <c r="BG715" s="67">
        <v>0</v>
      </c>
      <c r="BH715" s="67">
        <v>0</v>
      </c>
      <c r="BI715" s="67">
        <v>-999</v>
      </c>
      <c r="BJ715" s="67">
        <v>-999</v>
      </c>
      <c r="BK715" s="67">
        <v>-999</v>
      </c>
      <c r="BL715" s="67">
        <v>-999</v>
      </c>
      <c r="BM715" s="67">
        <v>-999</v>
      </c>
      <c r="BN715" s="67">
        <v>-999</v>
      </c>
      <c r="BO715" s="67">
        <v>-999</v>
      </c>
      <c r="BP715" s="67">
        <v>-999</v>
      </c>
    </row>
    <row r="716" spans="1:68" s="67" customFormat="1" x14ac:dyDescent="0.25">
      <c r="R716" s="69">
        <v>0</v>
      </c>
      <c r="S716" s="69">
        <v>0</v>
      </c>
      <c r="T716" s="69">
        <v>0</v>
      </c>
    </row>
    <row r="717" spans="1:68" s="67" customFormat="1" x14ac:dyDescent="0.25">
      <c r="A717" s="120">
        <v>103</v>
      </c>
      <c r="B717" s="67">
        <v>-0.91655500000000001</v>
      </c>
      <c r="D717" s="86">
        <v>-1</v>
      </c>
      <c r="E717" s="86">
        <v>0</v>
      </c>
      <c r="F717" s="86">
        <v>0</v>
      </c>
      <c r="G717" s="86"/>
      <c r="H717" s="86"/>
      <c r="I717" s="35" t="s">
        <v>103</v>
      </c>
      <c r="J717" s="35"/>
      <c r="K717" s="35" t="s">
        <v>104</v>
      </c>
      <c r="L717" s="86"/>
      <c r="M717" s="31" t="s">
        <v>102</v>
      </c>
      <c r="N717" s="31" t="s">
        <v>103</v>
      </c>
      <c r="O717" s="31" t="s">
        <v>104</v>
      </c>
      <c r="P717" s="31" t="s">
        <v>105</v>
      </c>
      <c r="R717" s="69">
        <v>0</v>
      </c>
      <c r="S717" s="69">
        <v>0</v>
      </c>
      <c r="T717" s="69">
        <v>0</v>
      </c>
    </row>
    <row r="718" spans="1:68" s="67" customFormat="1" x14ac:dyDescent="0.25">
      <c r="A718" s="120"/>
      <c r="B718" s="67">
        <v>0.114178</v>
      </c>
      <c r="D718" s="30">
        <v>1</v>
      </c>
      <c r="E718" s="30">
        <v>0</v>
      </c>
      <c r="F718" s="30">
        <v>0</v>
      </c>
      <c r="G718" s="86"/>
      <c r="H718" s="86"/>
      <c r="I718" s="62">
        <f>B717*D717</f>
        <v>0.91655500000000001</v>
      </c>
      <c r="J718" s="35"/>
      <c r="K718" s="62">
        <v>0</v>
      </c>
      <c r="L718" s="86"/>
      <c r="M718" s="32"/>
      <c r="N718" s="32">
        <f>I722</f>
        <v>6.1257313</v>
      </c>
      <c r="O718" s="32">
        <f>K722</f>
        <v>0</v>
      </c>
      <c r="P718" s="40">
        <f>B721</f>
        <v>2.6592099999999999</v>
      </c>
      <c r="R718" s="69">
        <v>0</v>
      </c>
      <c r="S718" s="69">
        <v>0</v>
      </c>
      <c r="T718" s="69">
        <v>0</v>
      </c>
    </row>
    <row r="719" spans="1:68" s="67" customFormat="1" x14ac:dyDescent="0.25">
      <c r="A719" s="120"/>
      <c r="B719" s="67">
        <v>-1.0006900000000001</v>
      </c>
      <c r="D719" s="30">
        <v>-1</v>
      </c>
      <c r="E719" s="30">
        <v>0</v>
      </c>
      <c r="F719" s="30">
        <v>0</v>
      </c>
      <c r="G719" s="86"/>
      <c r="H719" s="86"/>
      <c r="I719" s="35">
        <f>B718*D718</f>
        <v>0.114178</v>
      </c>
      <c r="J719" s="35"/>
      <c r="K719" s="62">
        <v>0</v>
      </c>
      <c r="L719" s="86"/>
      <c r="M719" s="86"/>
      <c r="N719" s="86"/>
      <c r="O719" s="86"/>
      <c r="P719" s="86"/>
      <c r="R719" s="69">
        <v>0</v>
      </c>
      <c r="S719" s="69">
        <v>0</v>
      </c>
      <c r="T719" s="69">
        <v>0</v>
      </c>
    </row>
    <row r="720" spans="1:68" s="67" customFormat="1" x14ac:dyDescent="0.25">
      <c r="A720" s="120"/>
      <c r="B720" s="67">
        <v>7.7251100000000003E-3</v>
      </c>
      <c r="D720" s="86">
        <v>530</v>
      </c>
      <c r="E720" s="86">
        <v>0</v>
      </c>
      <c r="F720" s="86">
        <v>0</v>
      </c>
      <c r="G720" s="86"/>
      <c r="H720" s="86"/>
      <c r="I720" s="62">
        <f>B719*D719</f>
        <v>1.0006900000000001</v>
      </c>
      <c r="J720" s="35"/>
      <c r="K720" s="62">
        <v>0</v>
      </c>
      <c r="L720" s="86"/>
      <c r="M720" s="33" t="s">
        <v>106</v>
      </c>
      <c r="N720" s="34">
        <f>EXP(N718)</f>
        <v>457.47914546795153</v>
      </c>
      <c r="O720" s="34">
        <v>0</v>
      </c>
      <c r="P720" s="34">
        <f>EXP(P718)</f>
        <v>14.284999490272117</v>
      </c>
      <c r="R720" s="69">
        <v>0</v>
      </c>
      <c r="S720" s="69">
        <v>0</v>
      </c>
      <c r="T720" s="69">
        <v>0</v>
      </c>
    </row>
    <row r="721" spans="1:68" s="67" customFormat="1" x14ac:dyDescent="0.25">
      <c r="A721" s="120"/>
      <c r="B721" s="67">
        <v>2.6592099999999999</v>
      </c>
      <c r="D721" s="86">
        <v>0</v>
      </c>
      <c r="E721" s="86">
        <v>0</v>
      </c>
      <c r="F721" s="86">
        <v>1</v>
      </c>
      <c r="G721" s="86"/>
      <c r="H721" s="86"/>
      <c r="I721" s="35">
        <f>B720*D720</f>
        <v>4.0943082999999998</v>
      </c>
      <c r="J721" s="35"/>
      <c r="K721" s="35">
        <v>0</v>
      </c>
      <c r="L721" s="86"/>
      <c r="M721" s="34"/>
      <c r="N721" s="34">
        <f>EXP(N718)+EXP(P718)</f>
        <v>471.76414495822365</v>
      </c>
      <c r="O721" s="34">
        <f>N721</f>
        <v>471.76414495822365</v>
      </c>
      <c r="P721" s="34">
        <f>O721</f>
        <v>471.76414495822365</v>
      </c>
      <c r="R721" s="69">
        <v>0</v>
      </c>
      <c r="S721" s="69">
        <v>0</v>
      </c>
      <c r="T721" s="69">
        <v>0</v>
      </c>
    </row>
    <row r="722" spans="1:68" s="67" customFormat="1" x14ac:dyDescent="0.25">
      <c r="D722" s="86"/>
      <c r="E722" s="86"/>
      <c r="F722" s="86"/>
      <c r="G722" s="86"/>
      <c r="H722" s="86"/>
      <c r="I722" s="64">
        <f>I718+I719+I720+I721</f>
        <v>6.1257313</v>
      </c>
      <c r="J722" s="36"/>
      <c r="K722" s="64">
        <v>0</v>
      </c>
      <c r="L722" s="86"/>
      <c r="M722" s="34" t="s">
        <v>107</v>
      </c>
      <c r="N722" s="65">
        <f>N720/N721</f>
        <v>0.96972003989082911</v>
      </c>
      <c r="O722" s="65">
        <f>O720/O721</f>
        <v>0</v>
      </c>
      <c r="P722" s="65">
        <f>P720/P721</f>
        <v>3.0279960109170872E-2</v>
      </c>
      <c r="R722" s="69">
        <v>1</v>
      </c>
      <c r="S722" s="69">
        <v>1</v>
      </c>
      <c r="T722" s="69">
        <v>0</v>
      </c>
      <c r="V722" s="67">
        <v>0</v>
      </c>
      <c r="W722" s="67">
        <v>0</v>
      </c>
      <c r="X722" s="67">
        <v>0</v>
      </c>
      <c r="Y722" s="67">
        <v>0</v>
      </c>
      <c r="Z722" s="67">
        <v>1</v>
      </c>
      <c r="AA722" s="67">
        <v>7</v>
      </c>
      <c r="AB722" s="67">
        <v>4</v>
      </c>
      <c r="AC722" s="67">
        <v>8</v>
      </c>
      <c r="AD722" s="67">
        <v>5</v>
      </c>
      <c r="AE722" s="67">
        <v>1</v>
      </c>
      <c r="AF722" s="67">
        <v>6</v>
      </c>
      <c r="AG722" s="67">
        <v>3</v>
      </c>
      <c r="AH722" s="67">
        <v>2</v>
      </c>
      <c r="AI722" s="67">
        <v>1</v>
      </c>
      <c r="AJ722" s="67">
        <v>6</v>
      </c>
      <c r="AK722" s="67">
        <v>2</v>
      </c>
      <c r="AL722" s="67">
        <v>4</v>
      </c>
      <c r="AM722" s="67">
        <v>3</v>
      </c>
      <c r="AN722" s="67">
        <v>5</v>
      </c>
      <c r="AO722" s="67">
        <v>0</v>
      </c>
      <c r="AP722" s="67">
        <v>1</v>
      </c>
      <c r="AQ722" s="67">
        <v>0</v>
      </c>
      <c r="AR722" s="67">
        <v>1</v>
      </c>
      <c r="AS722" s="67">
        <v>0</v>
      </c>
      <c r="AT722" s="67">
        <v>1</v>
      </c>
      <c r="AU722" s="67">
        <v>0</v>
      </c>
      <c r="AV722" s="67">
        <v>0</v>
      </c>
      <c r="AW722" s="67">
        <v>1</v>
      </c>
      <c r="AX722" s="67">
        <v>0</v>
      </c>
      <c r="AY722" s="67">
        <v>0</v>
      </c>
      <c r="AZ722" s="67">
        <v>0</v>
      </c>
      <c r="BA722" s="67">
        <v>0</v>
      </c>
      <c r="BB722" s="67">
        <v>1</v>
      </c>
      <c r="BC722" s="67">
        <v>1</v>
      </c>
      <c r="BD722" s="67">
        <v>0</v>
      </c>
      <c r="BE722" s="67">
        <v>0</v>
      </c>
      <c r="BF722" s="67">
        <v>0</v>
      </c>
      <c r="BG722" s="67">
        <v>0</v>
      </c>
      <c r="BH722" s="67">
        <v>1</v>
      </c>
      <c r="BI722" s="67">
        <v>-999</v>
      </c>
      <c r="BJ722" s="67">
        <v>-999</v>
      </c>
      <c r="BK722" s="67">
        <v>-999</v>
      </c>
      <c r="BL722" s="67">
        <v>-999</v>
      </c>
      <c r="BM722" s="67">
        <v>-999</v>
      </c>
      <c r="BN722" s="67">
        <v>-999</v>
      </c>
      <c r="BO722" s="67">
        <v>-999</v>
      </c>
      <c r="BP722" s="67">
        <v>-999</v>
      </c>
    </row>
    <row r="723" spans="1:68" s="67" customFormat="1" x14ac:dyDescent="0.25">
      <c r="R723" s="69">
        <v>0</v>
      </c>
      <c r="S723" s="69">
        <v>0</v>
      </c>
      <c r="T723" s="69">
        <v>0</v>
      </c>
    </row>
    <row r="724" spans="1:68" s="67" customFormat="1" x14ac:dyDescent="0.25">
      <c r="A724" s="120">
        <v>104</v>
      </c>
      <c r="B724" s="67">
        <v>-0.90118799999999999</v>
      </c>
      <c r="D724" s="86">
        <v>-1</v>
      </c>
      <c r="E724" s="86">
        <v>0</v>
      </c>
      <c r="F724" s="86">
        <v>0</v>
      </c>
      <c r="G724" s="86"/>
      <c r="H724" s="86"/>
      <c r="I724" s="35" t="s">
        <v>103</v>
      </c>
      <c r="J724" s="35"/>
      <c r="K724" s="35" t="s">
        <v>104</v>
      </c>
      <c r="L724" s="86"/>
      <c r="M724" s="31" t="s">
        <v>102</v>
      </c>
      <c r="N724" s="31" t="s">
        <v>103</v>
      </c>
      <c r="O724" s="31" t="s">
        <v>104</v>
      </c>
      <c r="P724" s="31" t="s">
        <v>105</v>
      </c>
      <c r="R724" s="69">
        <v>0</v>
      </c>
      <c r="S724" s="69">
        <v>0</v>
      </c>
      <c r="T724" s="69">
        <v>0</v>
      </c>
    </row>
    <row r="725" spans="1:68" s="67" customFormat="1" x14ac:dyDescent="0.25">
      <c r="A725" s="120"/>
      <c r="B725" s="67">
        <v>-1.5673900000000001</v>
      </c>
      <c r="D725" s="30">
        <v>1</v>
      </c>
      <c r="E725" s="30">
        <v>0</v>
      </c>
      <c r="F725" s="30">
        <v>0</v>
      </c>
      <c r="G725" s="86"/>
      <c r="H725" s="86"/>
      <c r="I725" s="62">
        <f>B724*D724</f>
        <v>0.90118799999999999</v>
      </c>
      <c r="J725" s="35"/>
      <c r="K725" s="62">
        <v>0</v>
      </c>
      <c r="L725" s="86"/>
      <c r="M725" s="32"/>
      <c r="N725" s="32">
        <f>I729</f>
        <v>0.15508019999999978</v>
      </c>
      <c r="O725" s="32">
        <f>K729</f>
        <v>0</v>
      </c>
      <c r="P725" s="40">
        <f>B728</f>
        <v>3.9982799999999998</v>
      </c>
      <c r="R725" s="69">
        <v>0</v>
      </c>
      <c r="S725" s="69">
        <v>0</v>
      </c>
      <c r="T725" s="69">
        <v>0</v>
      </c>
    </row>
    <row r="726" spans="1:68" s="67" customFormat="1" x14ac:dyDescent="0.25">
      <c r="A726" s="120"/>
      <c r="B726" s="67">
        <v>1.06114</v>
      </c>
      <c r="D726" s="30">
        <v>-1</v>
      </c>
      <c r="E726" s="30">
        <v>0</v>
      </c>
      <c r="F726" s="30">
        <v>0</v>
      </c>
      <c r="G726" s="86"/>
      <c r="H726" s="86"/>
      <c r="I726" s="35">
        <f>B725*D725</f>
        <v>-1.5673900000000001</v>
      </c>
      <c r="J726" s="35"/>
      <c r="K726" s="62">
        <v>0</v>
      </c>
      <c r="L726" s="86"/>
      <c r="M726" s="86"/>
      <c r="N726" s="86"/>
      <c r="O726" s="86"/>
      <c r="P726" s="86"/>
      <c r="R726" s="69">
        <v>0</v>
      </c>
      <c r="S726" s="69">
        <v>0</v>
      </c>
      <c r="T726" s="69">
        <v>0</v>
      </c>
    </row>
    <row r="727" spans="1:68" s="67" customFormat="1" x14ac:dyDescent="0.25">
      <c r="A727" s="120"/>
      <c r="B727" s="67">
        <v>3.5517399999999998E-3</v>
      </c>
      <c r="D727" s="86">
        <v>530</v>
      </c>
      <c r="E727" s="86">
        <v>0</v>
      </c>
      <c r="F727" s="86">
        <v>0</v>
      </c>
      <c r="G727" s="86"/>
      <c r="H727" s="86"/>
      <c r="I727" s="62">
        <f>B726*D726</f>
        <v>-1.06114</v>
      </c>
      <c r="J727" s="35"/>
      <c r="K727" s="62">
        <v>0</v>
      </c>
      <c r="L727" s="86"/>
      <c r="M727" s="33" t="s">
        <v>106</v>
      </c>
      <c r="N727" s="34">
        <f>EXP(N725)</f>
        <v>1.1677516110289172</v>
      </c>
      <c r="O727" s="34">
        <v>0</v>
      </c>
      <c r="P727" s="34">
        <f>EXP(P725)</f>
        <v>54.504321930387349</v>
      </c>
      <c r="R727" s="69">
        <v>0</v>
      </c>
      <c r="S727" s="69">
        <v>0</v>
      </c>
      <c r="T727" s="69">
        <v>0</v>
      </c>
    </row>
    <row r="728" spans="1:68" s="67" customFormat="1" x14ac:dyDescent="0.25">
      <c r="A728" s="120"/>
      <c r="B728" s="67">
        <v>3.9982799999999998</v>
      </c>
      <c r="D728" s="86">
        <v>0</v>
      </c>
      <c r="E728" s="86">
        <v>0</v>
      </c>
      <c r="F728" s="86">
        <v>1</v>
      </c>
      <c r="G728" s="86"/>
      <c r="H728" s="86"/>
      <c r="I728" s="35">
        <f>B727*D727</f>
        <v>1.8824221999999999</v>
      </c>
      <c r="J728" s="35"/>
      <c r="K728" s="35">
        <v>0</v>
      </c>
      <c r="L728" s="86"/>
      <c r="M728" s="34"/>
      <c r="N728" s="34">
        <f>EXP(N725)+EXP(P725)</f>
        <v>55.672073541416268</v>
      </c>
      <c r="O728" s="34">
        <f>N728</f>
        <v>55.672073541416268</v>
      </c>
      <c r="P728" s="34">
        <f>O728</f>
        <v>55.672073541416268</v>
      </c>
      <c r="R728" s="69">
        <v>0</v>
      </c>
      <c r="S728" s="69">
        <v>0</v>
      </c>
      <c r="T728" s="69">
        <v>0</v>
      </c>
    </row>
    <row r="729" spans="1:68" s="67" customFormat="1" x14ac:dyDescent="0.25">
      <c r="D729" s="86"/>
      <c r="E729" s="86"/>
      <c r="F729" s="86"/>
      <c r="G729" s="86"/>
      <c r="H729" s="86"/>
      <c r="I729" s="64">
        <f>I725+I726+I727+I728</f>
        <v>0.15508019999999978</v>
      </c>
      <c r="J729" s="36"/>
      <c r="K729" s="64">
        <v>0</v>
      </c>
      <c r="L729" s="86"/>
      <c r="M729" s="34" t="s">
        <v>107</v>
      </c>
      <c r="N729" s="65">
        <f>N727/N728</f>
        <v>2.09755365077284E-2</v>
      </c>
      <c r="O729" s="65">
        <f>O727/O728</f>
        <v>0</v>
      </c>
      <c r="P729" s="65">
        <f>P727/P728</f>
        <v>0.97902446349227157</v>
      </c>
      <c r="R729" s="69">
        <v>0</v>
      </c>
      <c r="S729" s="69">
        <v>1</v>
      </c>
      <c r="T729" s="69">
        <v>1</v>
      </c>
      <c r="V729" s="67">
        <v>1</v>
      </c>
      <c r="W729" s="67">
        <v>0</v>
      </c>
      <c r="X729" s="67">
        <v>0</v>
      </c>
      <c r="Y729" s="67">
        <v>0</v>
      </c>
      <c r="Z729" s="67">
        <v>1</v>
      </c>
      <c r="AA729" s="67">
        <v>8</v>
      </c>
      <c r="AB729" s="67">
        <v>1</v>
      </c>
      <c r="AC729" s="67">
        <v>4</v>
      </c>
      <c r="AD729" s="67">
        <v>2</v>
      </c>
      <c r="AE729" s="67">
        <v>5</v>
      </c>
      <c r="AF729" s="67">
        <v>3</v>
      </c>
      <c r="AG729" s="67">
        <v>6</v>
      </c>
      <c r="AH729" s="67">
        <v>7</v>
      </c>
      <c r="AI729" s="67">
        <v>6</v>
      </c>
      <c r="AJ729" s="67">
        <v>2</v>
      </c>
      <c r="AK729" s="67">
        <v>4</v>
      </c>
      <c r="AL729" s="67">
        <v>3</v>
      </c>
      <c r="AM729" s="67">
        <v>5</v>
      </c>
      <c r="AN729" s="67">
        <v>1</v>
      </c>
      <c r="AO729" s="67">
        <v>1</v>
      </c>
      <c r="AP729" s="67">
        <v>0</v>
      </c>
      <c r="AQ729" s="67">
        <v>0</v>
      </c>
      <c r="AR729" s="67">
        <v>1</v>
      </c>
      <c r="AS729" s="67">
        <v>0</v>
      </c>
      <c r="AT729" s="67">
        <v>1</v>
      </c>
      <c r="AU729" s="67">
        <v>1</v>
      </c>
      <c r="AV729" s="67">
        <v>1</v>
      </c>
      <c r="AW729" s="67">
        <v>0</v>
      </c>
      <c r="AX729" s="67">
        <v>1</v>
      </c>
      <c r="AY729" s="67">
        <v>0</v>
      </c>
      <c r="AZ729" s="67">
        <v>1</v>
      </c>
      <c r="BA729" s="67">
        <v>0</v>
      </c>
      <c r="BB729" s="67">
        <v>0</v>
      </c>
      <c r="BC729" s="67">
        <v>0</v>
      </c>
      <c r="BD729" s="67">
        <v>0</v>
      </c>
      <c r="BE729" s="67">
        <v>1</v>
      </c>
      <c r="BF729" s="67">
        <v>1</v>
      </c>
      <c r="BG729" s="67">
        <v>0</v>
      </c>
      <c r="BH729" s="67">
        <v>0</v>
      </c>
      <c r="BI729" s="67">
        <v>0</v>
      </c>
      <c r="BJ729" s="67">
        <v>0</v>
      </c>
      <c r="BK729" s="67">
        <v>1</v>
      </c>
      <c r="BL729" s="67">
        <v>0</v>
      </c>
      <c r="BM729" s="67">
        <v>1</v>
      </c>
      <c r="BN729" s="67">
        <v>0</v>
      </c>
      <c r="BO729" s="67">
        <v>0</v>
      </c>
      <c r="BP729" s="67">
        <v>0</v>
      </c>
    </row>
    <row r="730" spans="1:68" s="67" customFormat="1" x14ac:dyDescent="0.25">
      <c r="R730" s="69">
        <v>0</v>
      </c>
      <c r="S730" s="69">
        <v>0</v>
      </c>
      <c r="T730" s="69">
        <v>0</v>
      </c>
    </row>
    <row r="731" spans="1:68" s="67" customFormat="1" x14ac:dyDescent="0.25">
      <c r="A731" s="120">
        <v>105</v>
      </c>
      <c r="B731" s="67">
        <v>-0.92789699999999997</v>
      </c>
      <c r="D731" s="86">
        <v>-1</v>
      </c>
      <c r="E731" s="86">
        <v>0</v>
      </c>
      <c r="F731" s="86">
        <v>0</v>
      </c>
      <c r="G731" s="86"/>
      <c r="H731" s="86"/>
      <c r="I731" s="35" t="s">
        <v>103</v>
      </c>
      <c r="J731" s="35"/>
      <c r="K731" s="35" t="s">
        <v>104</v>
      </c>
      <c r="L731" s="86"/>
      <c r="M731" s="31" t="s">
        <v>102</v>
      </c>
      <c r="N731" s="31" t="s">
        <v>103</v>
      </c>
      <c r="O731" s="31" t="s">
        <v>104</v>
      </c>
      <c r="P731" s="31" t="s">
        <v>105</v>
      </c>
      <c r="R731" s="69">
        <v>0</v>
      </c>
      <c r="S731" s="69">
        <v>0</v>
      </c>
      <c r="T731" s="69">
        <v>0</v>
      </c>
    </row>
    <row r="732" spans="1:68" s="67" customFormat="1" x14ac:dyDescent="0.25">
      <c r="A732" s="120"/>
      <c r="B732" s="67">
        <v>-0.34457399999999999</v>
      </c>
      <c r="D732" s="30">
        <v>1</v>
      </c>
      <c r="E732" s="30">
        <v>0</v>
      </c>
      <c r="F732" s="30">
        <v>0</v>
      </c>
      <c r="G732" s="86"/>
      <c r="H732" s="86"/>
      <c r="I732" s="62">
        <f>B731*D731</f>
        <v>0.92789699999999997</v>
      </c>
      <c r="J732" s="35"/>
      <c r="K732" s="62">
        <v>0</v>
      </c>
      <c r="L732" s="86"/>
      <c r="M732" s="32"/>
      <c r="N732" s="32">
        <f>I736</f>
        <v>2.0112503999999998</v>
      </c>
      <c r="O732" s="32">
        <f>K736</f>
        <v>0</v>
      </c>
      <c r="P732" s="40">
        <f>B735</f>
        <v>0.63637500000000002</v>
      </c>
      <c r="R732" s="69">
        <v>0</v>
      </c>
      <c r="S732" s="69">
        <v>0</v>
      </c>
      <c r="T732" s="69">
        <v>0</v>
      </c>
    </row>
    <row r="733" spans="1:68" s="67" customFormat="1" x14ac:dyDescent="0.25">
      <c r="A733" s="120"/>
      <c r="B733" s="67">
        <v>1.8440700000000001</v>
      </c>
      <c r="D733" s="30">
        <v>-1</v>
      </c>
      <c r="E733" s="30">
        <v>0</v>
      </c>
      <c r="F733" s="30">
        <v>0</v>
      </c>
      <c r="G733" s="86"/>
      <c r="H733" s="86"/>
      <c r="I733" s="35">
        <f>B732*D732</f>
        <v>-0.34457399999999999</v>
      </c>
      <c r="J733" s="35"/>
      <c r="K733" s="62">
        <v>0</v>
      </c>
      <c r="L733" s="86"/>
      <c r="M733" s="86"/>
      <c r="N733" s="86"/>
      <c r="O733" s="86"/>
      <c r="P733" s="86"/>
      <c r="R733" s="69">
        <v>0</v>
      </c>
      <c r="S733" s="69">
        <v>0</v>
      </c>
      <c r="T733" s="69">
        <v>0</v>
      </c>
    </row>
    <row r="734" spans="1:68" s="67" customFormat="1" x14ac:dyDescent="0.25">
      <c r="A734" s="120"/>
      <c r="B734" s="67">
        <v>6.1735799999999997E-3</v>
      </c>
      <c r="D734" s="86">
        <v>530</v>
      </c>
      <c r="E734" s="86">
        <v>0</v>
      </c>
      <c r="F734" s="86">
        <v>0</v>
      </c>
      <c r="G734" s="86"/>
      <c r="H734" s="86"/>
      <c r="I734" s="62">
        <f>B733*D733</f>
        <v>-1.8440700000000001</v>
      </c>
      <c r="J734" s="35"/>
      <c r="K734" s="62">
        <v>0</v>
      </c>
      <c r="L734" s="86"/>
      <c r="M734" s="33" t="s">
        <v>106</v>
      </c>
      <c r="N734" s="34">
        <f>EXP(N732)</f>
        <v>7.4726553162117728</v>
      </c>
      <c r="O734" s="34">
        <v>0</v>
      </c>
      <c r="P734" s="34">
        <f>EXP(P732)</f>
        <v>1.8896185815467295</v>
      </c>
      <c r="R734" s="69">
        <v>0</v>
      </c>
      <c r="S734" s="69">
        <v>0</v>
      </c>
      <c r="T734" s="69">
        <v>0</v>
      </c>
    </row>
    <row r="735" spans="1:68" s="67" customFormat="1" x14ac:dyDescent="0.25">
      <c r="A735" s="120"/>
      <c r="B735" s="67">
        <v>0.63637500000000002</v>
      </c>
      <c r="D735" s="86">
        <v>0</v>
      </c>
      <c r="E735" s="86">
        <v>0</v>
      </c>
      <c r="F735" s="86">
        <v>1</v>
      </c>
      <c r="G735" s="86"/>
      <c r="H735" s="86"/>
      <c r="I735" s="35">
        <f>B734*D734</f>
        <v>3.2719974000000001</v>
      </c>
      <c r="J735" s="35"/>
      <c r="K735" s="35">
        <v>0</v>
      </c>
      <c r="L735" s="86"/>
      <c r="M735" s="34"/>
      <c r="N735" s="34">
        <f>EXP(N732)+EXP(P732)</f>
        <v>9.3622738977585023</v>
      </c>
      <c r="O735" s="34">
        <f>N735</f>
        <v>9.3622738977585023</v>
      </c>
      <c r="P735" s="34">
        <f>O735</f>
        <v>9.3622738977585023</v>
      </c>
      <c r="R735" s="69">
        <v>0</v>
      </c>
      <c r="S735" s="69">
        <v>0</v>
      </c>
      <c r="T735" s="69">
        <v>0</v>
      </c>
    </row>
    <row r="736" spans="1:68" s="67" customFormat="1" x14ac:dyDescent="0.25">
      <c r="D736" s="86"/>
      <c r="E736" s="86"/>
      <c r="F736" s="86"/>
      <c r="G736" s="86"/>
      <c r="H736" s="86"/>
      <c r="I736" s="64">
        <f>I732+I733+I734+I735</f>
        <v>2.0112503999999998</v>
      </c>
      <c r="J736" s="36"/>
      <c r="K736" s="64">
        <v>0</v>
      </c>
      <c r="L736" s="86"/>
      <c r="M736" s="34" t="s">
        <v>107</v>
      </c>
      <c r="N736" s="65">
        <f>N734/N735</f>
        <v>0.79816670584705518</v>
      </c>
      <c r="O736" s="65">
        <f>O734/O735</f>
        <v>0</v>
      </c>
      <c r="P736" s="65">
        <f>P734/P735</f>
        <v>0.20183329415294488</v>
      </c>
      <c r="R736" s="69">
        <v>1</v>
      </c>
      <c r="S736" s="69">
        <v>1</v>
      </c>
      <c r="T736" s="69">
        <v>0</v>
      </c>
      <c r="V736" s="67">
        <v>0</v>
      </c>
      <c r="W736" s="67">
        <v>0</v>
      </c>
      <c r="X736" s="67">
        <v>0</v>
      </c>
      <c r="Y736" s="67">
        <v>0</v>
      </c>
      <c r="Z736" s="67">
        <v>1</v>
      </c>
      <c r="AA736" s="67">
        <v>2</v>
      </c>
      <c r="AB736" s="67">
        <v>1</v>
      </c>
      <c r="AC736" s="67">
        <v>3</v>
      </c>
      <c r="AD736" s="67">
        <v>8</v>
      </c>
      <c r="AE736" s="67">
        <v>4</v>
      </c>
      <c r="AF736" s="67">
        <v>7</v>
      </c>
      <c r="AG736" s="67">
        <v>6</v>
      </c>
      <c r="AH736" s="67">
        <v>5</v>
      </c>
      <c r="AI736" s="67">
        <v>2</v>
      </c>
      <c r="AJ736" s="67">
        <v>3</v>
      </c>
      <c r="AK736" s="67">
        <v>6</v>
      </c>
      <c r="AL736" s="67">
        <v>1</v>
      </c>
      <c r="AM736" s="67">
        <v>4</v>
      </c>
      <c r="AN736" s="67">
        <v>5</v>
      </c>
      <c r="AO736" s="67">
        <v>0</v>
      </c>
      <c r="AP736" s="67">
        <v>1</v>
      </c>
      <c r="AQ736" s="67">
        <v>0</v>
      </c>
      <c r="AR736" s="67">
        <v>0</v>
      </c>
      <c r="AS736" s="67">
        <v>1</v>
      </c>
      <c r="AT736" s="67">
        <v>0</v>
      </c>
      <c r="AU736" s="67">
        <v>0</v>
      </c>
      <c r="AV736" s="67">
        <v>1</v>
      </c>
      <c r="AW736" s="67">
        <v>0</v>
      </c>
      <c r="AX736" s="67">
        <v>0</v>
      </c>
      <c r="AY736" s="67">
        <v>1</v>
      </c>
      <c r="AZ736" s="67">
        <v>0</v>
      </c>
      <c r="BA736" s="67">
        <v>0</v>
      </c>
      <c r="BB736" s="67">
        <v>0</v>
      </c>
      <c r="BC736" s="67">
        <v>0</v>
      </c>
      <c r="BD736" s="67">
        <v>1</v>
      </c>
      <c r="BE736" s="67">
        <v>0</v>
      </c>
      <c r="BF736" s="67">
        <v>1</v>
      </c>
      <c r="BG736" s="67">
        <v>0</v>
      </c>
      <c r="BH736" s="67">
        <v>0</v>
      </c>
      <c r="BI736" s="67">
        <v>-999</v>
      </c>
      <c r="BJ736" s="67">
        <v>-999</v>
      </c>
      <c r="BK736" s="67">
        <v>-999</v>
      </c>
      <c r="BL736" s="67">
        <v>-999</v>
      </c>
      <c r="BM736" s="67">
        <v>-999</v>
      </c>
      <c r="BN736" s="67">
        <v>-999</v>
      </c>
      <c r="BO736" s="67">
        <v>-999</v>
      </c>
      <c r="BP736" s="67">
        <v>-999</v>
      </c>
    </row>
    <row r="737" spans="1:68" s="67" customFormat="1" x14ac:dyDescent="0.25">
      <c r="R737" s="69">
        <v>0</v>
      </c>
      <c r="S737" s="69">
        <v>0</v>
      </c>
      <c r="T737" s="69">
        <v>0</v>
      </c>
    </row>
    <row r="738" spans="1:68" s="67" customFormat="1" x14ac:dyDescent="0.25">
      <c r="A738" s="120">
        <v>106</v>
      </c>
      <c r="B738" s="67">
        <v>-0.91219399999999995</v>
      </c>
      <c r="D738" s="86">
        <v>-1</v>
      </c>
      <c r="E738" s="86">
        <v>0</v>
      </c>
      <c r="F738" s="86">
        <v>0</v>
      </c>
      <c r="G738" s="86"/>
      <c r="H738" s="86"/>
      <c r="I738" s="35" t="s">
        <v>103</v>
      </c>
      <c r="J738" s="35"/>
      <c r="K738" s="35" t="s">
        <v>104</v>
      </c>
      <c r="L738" s="86"/>
      <c r="M738" s="31" t="s">
        <v>102</v>
      </c>
      <c r="N738" s="31" t="s">
        <v>103</v>
      </c>
      <c r="O738" s="31" t="s">
        <v>104</v>
      </c>
      <c r="P738" s="31" t="s">
        <v>105</v>
      </c>
      <c r="R738" s="69">
        <v>0</v>
      </c>
      <c r="S738" s="69">
        <v>0</v>
      </c>
      <c r="T738" s="69">
        <v>0</v>
      </c>
    </row>
    <row r="739" spans="1:68" s="67" customFormat="1" x14ac:dyDescent="0.25">
      <c r="A739" s="120"/>
      <c r="B739" s="67">
        <v>-0.64667399999999997</v>
      </c>
      <c r="D739" s="30">
        <v>1</v>
      </c>
      <c r="E739" s="30">
        <v>0</v>
      </c>
      <c r="F739" s="30">
        <v>0</v>
      </c>
      <c r="G739" s="86"/>
      <c r="H739" s="86"/>
      <c r="I739" s="62">
        <f>B738*D738</f>
        <v>0.91219399999999995</v>
      </c>
      <c r="J739" s="35"/>
      <c r="K739" s="62">
        <v>0</v>
      </c>
      <c r="L739" s="86"/>
      <c r="M739" s="32"/>
      <c r="N739" s="32">
        <f>I743</f>
        <v>3.1522015999999997</v>
      </c>
      <c r="O739" s="32">
        <f>K743</f>
        <v>0</v>
      </c>
      <c r="P739" s="40">
        <f>B742</f>
        <v>2.8541799999999999</v>
      </c>
      <c r="R739" s="69">
        <v>0</v>
      </c>
      <c r="S739" s="69">
        <v>0</v>
      </c>
      <c r="T739" s="69">
        <v>0</v>
      </c>
    </row>
    <row r="740" spans="1:68" s="67" customFormat="1" x14ac:dyDescent="0.25">
      <c r="A740" s="120"/>
      <c r="B740" s="67">
        <v>0.25983299999999998</v>
      </c>
      <c r="D740" s="30">
        <v>-1</v>
      </c>
      <c r="E740" s="30">
        <v>0</v>
      </c>
      <c r="F740" s="30">
        <v>0</v>
      </c>
      <c r="G740" s="86"/>
      <c r="H740" s="86"/>
      <c r="I740" s="35">
        <f>B739*D739</f>
        <v>-0.64667399999999997</v>
      </c>
      <c r="J740" s="35"/>
      <c r="K740" s="62">
        <v>0</v>
      </c>
      <c r="L740" s="86"/>
      <c r="M740" s="86"/>
      <c r="N740" s="86"/>
      <c r="O740" s="86"/>
      <c r="P740" s="86"/>
      <c r="R740" s="69">
        <v>0</v>
      </c>
      <c r="S740" s="69">
        <v>0</v>
      </c>
      <c r="T740" s="69">
        <v>0</v>
      </c>
    </row>
    <row r="741" spans="1:68" s="67" customFormat="1" x14ac:dyDescent="0.25">
      <c r="A741" s="120"/>
      <c r="B741" s="67">
        <v>5.9368199999999998E-3</v>
      </c>
      <c r="D741" s="86">
        <v>530</v>
      </c>
      <c r="E741" s="86">
        <v>0</v>
      </c>
      <c r="F741" s="86">
        <v>0</v>
      </c>
      <c r="G741" s="86"/>
      <c r="H741" s="86"/>
      <c r="I741" s="62">
        <f>B740*D740</f>
        <v>-0.25983299999999998</v>
      </c>
      <c r="J741" s="35"/>
      <c r="K741" s="62">
        <v>0</v>
      </c>
      <c r="L741" s="86"/>
      <c r="M741" s="33" t="s">
        <v>106</v>
      </c>
      <c r="N741" s="34">
        <f>EXP(N739)</f>
        <v>23.387497857700225</v>
      </c>
      <c r="O741" s="34">
        <v>0</v>
      </c>
      <c r="P741" s="34">
        <f>EXP(P739)</f>
        <v>17.36019600883548</v>
      </c>
      <c r="R741" s="69">
        <v>0</v>
      </c>
      <c r="S741" s="69">
        <v>0</v>
      </c>
      <c r="T741" s="69">
        <v>0</v>
      </c>
    </row>
    <row r="742" spans="1:68" s="67" customFormat="1" x14ac:dyDescent="0.25">
      <c r="A742" s="120"/>
      <c r="B742" s="67">
        <v>2.8541799999999999</v>
      </c>
      <c r="D742" s="86">
        <v>0</v>
      </c>
      <c r="E742" s="86">
        <v>0</v>
      </c>
      <c r="F742" s="86">
        <v>1</v>
      </c>
      <c r="G742" s="86"/>
      <c r="H742" s="86"/>
      <c r="I742" s="35">
        <f>B741*D741</f>
        <v>3.1465145999999997</v>
      </c>
      <c r="J742" s="35"/>
      <c r="K742" s="35">
        <v>0</v>
      </c>
      <c r="L742" s="86"/>
      <c r="M742" s="34"/>
      <c r="N742" s="34">
        <f>EXP(N739)+EXP(P739)</f>
        <v>40.747693866535705</v>
      </c>
      <c r="O742" s="34">
        <f>N742</f>
        <v>40.747693866535705</v>
      </c>
      <c r="P742" s="34">
        <f>O742</f>
        <v>40.747693866535705</v>
      </c>
      <c r="R742" s="69">
        <v>0</v>
      </c>
      <c r="S742" s="69">
        <v>0</v>
      </c>
      <c r="T742" s="69">
        <v>0</v>
      </c>
    </row>
    <row r="743" spans="1:68" s="67" customFormat="1" x14ac:dyDescent="0.25">
      <c r="D743" s="86"/>
      <c r="E743" s="86"/>
      <c r="F743" s="86"/>
      <c r="G743" s="86"/>
      <c r="H743" s="86"/>
      <c r="I743" s="64">
        <f>I739+I740+I741+I742</f>
        <v>3.1522015999999997</v>
      </c>
      <c r="J743" s="36"/>
      <c r="K743" s="64">
        <v>0</v>
      </c>
      <c r="L743" s="86"/>
      <c r="M743" s="34" t="s">
        <v>107</v>
      </c>
      <c r="N743" s="65">
        <f>N741/N742</f>
        <v>0.57395880940656996</v>
      </c>
      <c r="O743" s="65">
        <f>O741/O742</f>
        <v>0</v>
      </c>
      <c r="P743" s="65">
        <f>P741/P742</f>
        <v>0.4260411905934301</v>
      </c>
      <c r="R743" s="69">
        <v>1</v>
      </c>
      <c r="S743" s="69">
        <v>1</v>
      </c>
      <c r="T743" s="69">
        <v>0</v>
      </c>
      <c r="V743" s="67">
        <v>0</v>
      </c>
      <c r="W743" s="67">
        <v>0</v>
      </c>
      <c r="X743" s="67">
        <v>0</v>
      </c>
      <c r="Y743" s="67">
        <v>0</v>
      </c>
      <c r="Z743" s="67">
        <v>1</v>
      </c>
      <c r="AA743" s="67">
        <v>1</v>
      </c>
      <c r="AB743" s="67">
        <v>6</v>
      </c>
      <c r="AC743" s="67">
        <v>8</v>
      </c>
      <c r="AD743" s="67">
        <v>5</v>
      </c>
      <c r="AE743" s="67">
        <v>2</v>
      </c>
      <c r="AF743" s="67">
        <v>3</v>
      </c>
      <c r="AG743" s="67">
        <v>7</v>
      </c>
      <c r="AH743" s="67">
        <v>4</v>
      </c>
      <c r="AI743" s="67">
        <v>-999</v>
      </c>
      <c r="AJ743" s="67">
        <v>-999</v>
      </c>
      <c r="AK743" s="67">
        <v>-999</v>
      </c>
      <c r="AL743" s="67">
        <v>-999</v>
      </c>
      <c r="AM743" s="67">
        <v>-999</v>
      </c>
      <c r="AN743" s="67">
        <v>-999</v>
      </c>
      <c r="AO743" s="67">
        <v>0</v>
      </c>
      <c r="AP743" s="67">
        <v>0</v>
      </c>
      <c r="AQ743" s="67">
        <v>1</v>
      </c>
      <c r="AR743" s="67">
        <v>1</v>
      </c>
      <c r="AS743" s="67">
        <v>0</v>
      </c>
      <c r="AT743" s="67">
        <v>1</v>
      </c>
      <c r="AU743" s="67">
        <v>0</v>
      </c>
      <c r="AV743" s="67">
        <v>0</v>
      </c>
      <c r="AW743" s="67">
        <v>1</v>
      </c>
      <c r="AX743" s="67">
        <v>0</v>
      </c>
      <c r="AY743" s="67">
        <v>0</v>
      </c>
      <c r="AZ743" s="67">
        <v>0</v>
      </c>
      <c r="BA743" s="67">
        <v>0</v>
      </c>
      <c r="BB743" s="67">
        <v>1</v>
      </c>
      <c r="BC743" s="67">
        <v>0</v>
      </c>
      <c r="BD743" s="67">
        <v>0</v>
      </c>
      <c r="BE743" s="67">
        <v>1</v>
      </c>
      <c r="BF743" s="67">
        <v>1</v>
      </c>
      <c r="BG743" s="67">
        <v>0</v>
      </c>
      <c r="BH743" s="67">
        <v>0</v>
      </c>
      <c r="BI743" s="67">
        <v>-999</v>
      </c>
      <c r="BJ743" s="67">
        <v>-999</v>
      </c>
      <c r="BK743" s="67">
        <v>-999</v>
      </c>
      <c r="BL743" s="67">
        <v>-999</v>
      </c>
      <c r="BM743" s="67">
        <v>-999</v>
      </c>
      <c r="BN743" s="67">
        <v>-999</v>
      </c>
      <c r="BO743" s="67">
        <v>-999</v>
      </c>
      <c r="BP743" s="67">
        <v>-999</v>
      </c>
    </row>
    <row r="744" spans="1:68" s="67" customFormat="1" x14ac:dyDescent="0.25">
      <c r="R744" s="69">
        <v>0</v>
      </c>
      <c r="S744" s="69">
        <v>0</v>
      </c>
      <c r="T744" s="69">
        <v>0</v>
      </c>
    </row>
    <row r="745" spans="1:68" s="67" customFormat="1" x14ac:dyDescent="0.25">
      <c r="A745" s="120">
        <v>107</v>
      </c>
      <c r="B745" s="67">
        <v>-0.92788300000000001</v>
      </c>
      <c r="D745" s="86">
        <v>-1</v>
      </c>
      <c r="E745" s="86">
        <v>0</v>
      </c>
      <c r="F745" s="86">
        <v>0</v>
      </c>
      <c r="G745" s="86"/>
      <c r="H745" s="86"/>
      <c r="I745" s="35" t="s">
        <v>103</v>
      </c>
      <c r="J745" s="35"/>
      <c r="K745" s="35" t="s">
        <v>104</v>
      </c>
      <c r="L745" s="86"/>
      <c r="M745" s="31" t="s">
        <v>102</v>
      </c>
      <c r="N745" s="31" t="s">
        <v>103</v>
      </c>
      <c r="O745" s="31" t="s">
        <v>104</v>
      </c>
      <c r="P745" s="31" t="s">
        <v>105</v>
      </c>
      <c r="R745" s="69">
        <v>0</v>
      </c>
      <c r="S745" s="69">
        <v>0</v>
      </c>
      <c r="T745" s="69">
        <v>0</v>
      </c>
    </row>
    <row r="746" spans="1:68" s="67" customFormat="1" x14ac:dyDescent="0.25">
      <c r="A746" s="120"/>
      <c r="B746" s="67">
        <v>-0.34281200000000001</v>
      </c>
      <c r="D746" s="30">
        <v>1</v>
      </c>
      <c r="E746" s="30">
        <v>0</v>
      </c>
      <c r="F746" s="30">
        <v>0</v>
      </c>
      <c r="G746" s="86"/>
      <c r="H746" s="86"/>
      <c r="I746" s="62">
        <f>B745*D745</f>
        <v>0.92788300000000001</v>
      </c>
      <c r="J746" s="35"/>
      <c r="K746" s="62">
        <v>0</v>
      </c>
      <c r="L746" s="86"/>
      <c r="M746" s="32"/>
      <c r="N746" s="32">
        <f>I750</f>
        <v>2.0238069999999997</v>
      </c>
      <c r="O746" s="32">
        <f>K750</f>
        <v>0</v>
      </c>
      <c r="P746" s="40">
        <f>B749</f>
        <v>0.63743499999999997</v>
      </c>
      <c r="R746" s="69">
        <v>0</v>
      </c>
      <c r="S746" s="69">
        <v>0</v>
      </c>
      <c r="T746" s="69">
        <v>0</v>
      </c>
    </row>
    <row r="747" spans="1:68" s="67" customFormat="1" x14ac:dyDescent="0.25">
      <c r="A747" s="120"/>
      <c r="B747" s="67">
        <v>1.8378300000000001</v>
      </c>
      <c r="D747" s="30">
        <v>-1</v>
      </c>
      <c r="E747" s="30">
        <v>0</v>
      </c>
      <c r="F747" s="30">
        <v>0</v>
      </c>
      <c r="G747" s="86"/>
      <c r="H747" s="86"/>
      <c r="I747" s="35">
        <f>B746*D746</f>
        <v>-0.34281200000000001</v>
      </c>
      <c r="J747" s="35"/>
      <c r="K747" s="62">
        <v>0</v>
      </c>
      <c r="L747" s="86"/>
      <c r="M747" s="86"/>
      <c r="N747" s="86"/>
      <c r="O747" s="86"/>
      <c r="P747" s="86"/>
      <c r="R747" s="69">
        <v>0</v>
      </c>
      <c r="S747" s="69">
        <v>0</v>
      </c>
      <c r="T747" s="69">
        <v>0</v>
      </c>
    </row>
    <row r="748" spans="1:68" s="67" customFormat="1" x14ac:dyDescent="0.25">
      <c r="A748" s="120"/>
      <c r="B748" s="67">
        <v>6.1821999999999997E-3</v>
      </c>
      <c r="D748" s="86">
        <v>530</v>
      </c>
      <c r="E748" s="86">
        <v>0</v>
      </c>
      <c r="F748" s="86">
        <v>0</v>
      </c>
      <c r="G748" s="86"/>
      <c r="H748" s="86"/>
      <c r="I748" s="62">
        <f>B747*D747</f>
        <v>-1.8378300000000001</v>
      </c>
      <c r="J748" s="35"/>
      <c r="K748" s="62">
        <v>0</v>
      </c>
      <c r="L748" s="86"/>
      <c r="M748" s="33" t="s">
        <v>106</v>
      </c>
      <c r="N748" s="34">
        <f>EXP(N746)</f>
        <v>7.5670780334827352</v>
      </c>
      <c r="O748" s="34">
        <v>0</v>
      </c>
      <c r="P748" s="34">
        <f>EXP(P746)</f>
        <v>1.8916226392060818</v>
      </c>
      <c r="R748" s="69">
        <v>0</v>
      </c>
      <c r="S748" s="69">
        <v>0</v>
      </c>
      <c r="T748" s="69">
        <v>0</v>
      </c>
    </row>
    <row r="749" spans="1:68" s="67" customFormat="1" x14ac:dyDescent="0.25">
      <c r="A749" s="120"/>
      <c r="B749" s="67">
        <v>0.63743499999999997</v>
      </c>
      <c r="D749" s="86">
        <v>0</v>
      </c>
      <c r="E749" s="86">
        <v>0</v>
      </c>
      <c r="F749" s="86">
        <v>1</v>
      </c>
      <c r="G749" s="86"/>
      <c r="H749" s="86"/>
      <c r="I749" s="35">
        <f>B748*D748</f>
        <v>3.2765659999999999</v>
      </c>
      <c r="J749" s="35"/>
      <c r="K749" s="35">
        <v>0</v>
      </c>
      <c r="L749" s="86"/>
      <c r="M749" s="34"/>
      <c r="N749" s="34">
        <f>EXP(N746)+EXP(P746)</f>
        <v>9.458700672688817</v>
      </c>
      <c r="O749" s="34">
        <f>N749</f>
        <v>9.458700672688817</v>
      </c>
      <c r="P749" s="34">
        <f>O749</f>
        <v>9.458700672688817</v>
      </c>
      <c r="R749" s="69">
        <v>0</v>
      </c>
      <c r="S749" s="69">
        <v>0</v>
      </c>
      <c r="T749" s="69">
        <v>0</v>
      </c>
    </row>
    <row r="750" spans="1:68" s="67" customFormat="1" x14ac:dyDescent="0.25">
      <c r="D750" s="86"/>
      <c r="E750" s="86"/>
      <c r="F750" s="86"/>
      <c r="G750" s="86"/>
      <c r="H750" s="86"/>
      <c r="I750" s="64">
        <f>I746+I747+I748+I749</f>
        <v>2.0238069999999997</v>
      </c>
      <c r="J750" s="36"/>
      <c r="K750" s="64">
        <v>0</v>
      </c>
      <c r="L750" s="86"/>
      <c r="M750" s="34" t="s">
        <v>107</v>
      </c>
      <c r="N750" s="65">
        <f>N748/N749</f>
        <v>0.80001242193148381</v>
      </c>
      <c r="O750" s="65">
        <f>O748/O749</f>
        <v>0</v>
      </c>
      <c r="P750" s="65">
        <f>P748/P749</f>
        <v>0.19998757806851622</v>
      </c>
      <c r="R750" s="69">
        <v>1</v>
      </c>
      <c r="S750" s="69">
        <v>1</v>
      </c>
      <c r="T750" s="69">
        <v>0</v>
      </c>
      <c r="V750" s="67">
        <v>0</v>
      </c>
      <c r="W750" s="67">
        <v>0</v>
      </c>
      <c r="X750" s="67">
        <v>0</v>
      </c>
      <c r="Y750" s="67">
        <v>0</v>
      </c>
      <c r="Z750" s="67">
        <v>1</v>
      </c>
      <c r="AA750" s="67">
        <v>5</v>
      </c>
      <c r="AB750" s="67">
        <v>4</v>
      </c>
      <c r="AC750" s="67">
        <v>3</v>
      </c>
      <c r="AD750" s="67">
        <v>6</v>
      </c>
      <c r="AE750" s="67">
        <v>7</v>
      </c>
      <c r="AF750" s="67">
        <v>8</v>
      </c>
      <c r="AG750" s="67">
        <v>2</v>
      </c>
      <c r="AH750" s="67">
        <v>1</v>
      </c>
      <c r="AI750" s="67">
        <v>1</v>
      </c>
      <c r="AJ750" s="67">
        <v>5</v>
      </c>
      <c r="AK750" s="67">
        <v>6</v>
      </c>
      <c r="AL750" s="67">
        <v>2</v>
      </c>
      <c r="AM750" s="67">
        <v>3</v>
      </c>
      <c r="AN750" s="67">
        <v>4</v>
      </c>
      <c r="AO750" s="67">
        <v>1</v>
      </c>
      <c r="AP750" s="67">
        <v>0</v>
      </c>
      <c r="AQ750" s="67">
        <v>0</v>
      </c>
      <c r="AR750" s="67">
        <v>1</v>
      </c>
      <c r="AS750" s="67">
        <v>1</v>
      </c>
      <c r="AT750" s="67">
        <v>0</v>
      </c>
      <c r="AU750" s="67">
        <v>0</v>
      </c>
      <c r="AV750" s="67">
        <v>0</v>
      </c>
      <c r="AW750" s="67">
        <v>1</v>
      </c>
      <c r="AX750" s="67">
        <v>0</v>
      </c>
      <c r="AY750" s="67">
        <v>0</v>
      </c>
      <c r="AZ750" s="67">
        <v>0</v>
      </c>
      <c r="BA750" s="67">
        <v>0</v>
      </c>
      <c r="BB750" s="67">
        <v>1</v>
      </c>
      <c r="BC750" s="67">
        <v>0</v>
      </c>
      <c r="BD750" s="67">
        <v>1</v>
      </c>
      <c r="BE750" s="67">
        <v>0</v>
      </c>
      <c r="BF750" s="67">
        <v>1</v>
      </c>
      <c r="BG750" s="67">
        <v>0</v>
      </c>
      <c r="BH750" s="67">
        <v>0</v>
      </c>
      <c r="BI750" s="67">
        <v>-999</v>
      </c>
      <c r="BJ750" s="67">
        <v>-999</v>
      </c>
      <c r="BK750" s="67">
        <v>-999</v>
      </c>
      <c r="BL750" s="67">
        <v>-999</v>
      </c>
      <c r="BM750" s="67">
        <v>-999</v>
      </c>
      <c r="BN750" s="67">
        <v>-999</v>
      </c>
      <c r="BO750" s="67">
        <v>-999</v>
      </c>
      <c r="BP750" s="67">
        <v>-999</v>
      </c>
    </row>
    <row r="751" spans="1:68" s="67" customFormat="1" x14ac:dyDescent="0.25">
      <c r="R751" s="69">
        <v>0</v>
      </c>
      <c r="S751" s="69">
        <v>0</v>
      </c>
      <c r="T751" s="69">
        <v>0</v>
      </c>
    </row>
    <row r="752" spans="1:68" s="67" customFormat="1" x14ac:dyDescent="0.25">
      <c r="A752" s="120">
        <v>108</v>
      </c>
      <c r="B752" s="67">
        <v>-0.91618900000000003</v>
      </c>
      <c r="D752" s="86">
        <v>-1</v>
      </c>
      <c r="E752" s="86">
        <v>0</v>
      </c>
      <c r="F752" s="86">
        <v>0</v>
      </c>
      <c r="G752" s="86"/>
      <c r="H752" s="86"/>
      <c r="I752" s="35" t="s">
        <v>103</v>
      </c>
      <c r="J752" s="35"/>
      <c r="K752" s="35" t="s">
        <v>104</v>
      </c>
      <c r="L752" s="86"/>
      <c r="M752" s="31" t="s">
        <v>102</v>
      </c>
      <c r="N752" s="31" t="s">
        <v>103</v>
      </c>
      <c r="O752" s="31" t="s">
        <v>104</v>
      </c>
      <c r="P752" s="31" t="s">
        <v>105</v>
      </c>
      <c r="R752" s="69">
        <v>0</v>
      </c>
      <c r="S752" s="69">
        <v>0</v>
      </c>
      <c r="T752" s="69">
        <v>0</v>
      </c>
    </row>
    <row r="753" spans="1:68" s="67" customFormat="1" x14ac:dyDescent="0.25">
      <c r="A753" s="120"/>
      <c r="B753" s="67">
        <v>0.16287299999999999</v>
      </c>
      <c r="D753" s="30">
        <v>1</v>
      </c>
      <c r="E753" s="30">
        <v>0</v>
      </c>
      <c r="F753" s="30">
        <v>0</v>
      </c>
      <c r="G753" s="86"/>
      <c r="H753" s="86"/>
      <c r="I753" s="62">
        <f>B752*D752</f>
        <v>0.91618900000000003</v>
      </c>
      <c r="J753" s="35"/>
      <c r="K753" s="62">
        <v>0</v>
      </c>
      <c r="L753" s="86"/>
      <c r="M753" s="32"/>
      <c r="N753" s="32">
        <f>I757</f>
        <v>7.4507517000000005</v>
      </c>
      <c r="O753" s="32">
        <f>K757</f>
        <v>0</v>
      </c>
      <c r="P753" s="40">
        <f>B756</f>
        <v>4.5307199999999996</v>
      </c>
      <c r="R753" s="69">
        <v>0</v>
      </c>
      <c r="S753" s="69">
        <v>0</v>
      </c>
      <c r="T753" s="69">
        <v>0</v>
      </c>
    </row>
    <row r="754" spans="1:68" s="67" customFormat="1" x14ac:dyDescent="0.25">
      <c r="A754" s="120"/>
      <c r="B754" s="67">
        <v>-1.2113499999999999</v>
      </c>
      <c r="D754" s="30">
        <v>-1</v>
      </c>
      <c r="E754" s="30">
        <v>0</v>
      </c>
      <c r="F754" s="30">
        <v>0</v>
      </c>
      <c r="G754" s="86"/>
      <c r="H754" s="86"/>
      <c r="I754" s="35">
        <f>B753*D753</f>
        <v>0.16287299999999999</v>
      </c>
      <c r="J754" s="35"/>
      <c r="K754" s="62">
        <v>0</v>
      </c>
      <c r="L754" s="86"/>
      <c r="M754" s="86"/>
      <c r="N754" s="86"/>
      <c r="O754" s="86"/>
      <c r="P754" s="86"/>
      <c r="R754" s="69">
        <v>0</v>
      </c>
      <c r="S754" s="69">
        <v>0</v>
      </c>
      <c r="T754" s="69">
        <v>0</v>
      </c>
    </row>
    <row r="755" spans="1:68" s="67" customFormat="1" x14ac:dyDescent="0.25">
      <c r="A755" s="120"/>
      <c r="B755" s="67">
        <v>9.7364900000000004E-3</v>
      </c>
      <c r="D755" s="86">
        <v>530</v>
      </c>
      <c r="E755" s="86">
        <v>0</v>
      </c>
      <c r="F755" s="86">
        <v>0</v>
      </c>
      <c r="G755" s="86"/>
      <c r="H755" s="86"/>
      <c r="I755" s="62">
        <f>B754*D754</f>
        <v>1.2113499999999999</v>
      </c>
      <c r="J755" s="35"/>
      <c r="K755" s="62">
        <v>0</v>
      </c>
      <c r="L755" s="86"/>
      <c r="M755" s="33" t="s">
        <v>106</v>
      </c>
      <c r="N755" s="34">
        <f>EXP(N753)</f>
        <v>1721.1564525308977</v>
      </c>
      <c r="O755" s="34">
        <v>0</v>
      </c>
      <c r="P755" s="34">
        <f>EXP(P753)</f>
        <v>92.825371294881222</v>
      </c>
      <c r="R755" s="69">
        <v>0</v>
      </c>
      <c r="S755" s="69">
        <v>0</v>
      </c>
      <c r="T755" s="69">
        <v>0</v>
      </c>
    </row>
    <row r="756" spans="1:68" s="67" customFormat="1" x14ac:dyDescent="0.25">
      <c r="A756" s="120"/>
      <c r="B756" s="67">
        <v>4.5307199999999996</v>
      </c>
      <c r="D756" s="86">
        <v>0</v>
      </c>
      <c r="E756" s="86">
        <v>0</v>
      </c>
      <c r="F756" s="86">
        <v>1</v>
      </c>
      <c r="G756" s="86"/>
      <c r="H756" s="86"/>
      <c r="I756" s="35">
        <f>B755*D755</f>
        <v>5.1603397000000006</v>
      </c>
      <c r="J756" s="35"/>
      <c r="K756" s="35">
        <v>0</v>
      </c>
      <c r="L756" s="86"/>
      <c r="M756" s="34"/>
      <c r="N756" s="34">
        <f>EXP(N753)+EXP(P753)</f>
        <v>1813.981823825779</v>
      </c>
      <c r="O756" s="34">
        <f>N756</f>
        <v>1813.981823825779</v>
      </c>
      <c r="P756" s="34">
        <f>O756</f>
        <v>1813.981823825779</v>
      </c>
      <c r="R756" s="69">
        <v>0</v>
      </c>
      <c r="S756" s="69">
        <v>0</v>
      </c>
      <c r="T756" s="69">
        <v>0</v>
      </c>
    </row>
    <row r="757" spans="1:68" s="67" customFormat="1" x14ac:dyDescent="0.25">
      <c r="D757" s="86"/>
      <c r="E757" s="86"/>
      <c r="F757" s="86"/>
      <c r="G757" s="86"/>
      <c r="H757" s="86"/>
      <c r="I757" s="64">
        <f>I753+I754+I755+I756</f>
        <v>7.4507517000000005</v>
      </c>
      <c r="J757" s="36"/>
      <c r="K757" s="64">
        <v>0</v>
      </c>
      <c r="L757" s="86"/>
      <c r="M757" s="34" t="s">
        <v>107</v>
      </c>
      <c r="N757" s="65">
        <f>N755/N756</f>
        <v>0.9488278382530273</v>
      </c>
      <c r="O757" s="65">
        <f>O755/O756</f>
        <v>0</v>
      </c>
      <c r="P757" s="65">
        <f>P755/P756</f>
        <v>5.1172161746972658E-2</v>
      </c>
      <c r="R757" s="69">
        <v>1</v>
      </c>
      <c r="S757" s="69">
        <v>1</v>
      </c>
      <c r="T757" s="69">
        <v>0</v>
      </c>
      <c r="V757" s="67">
        <v>1</v>
      </c>
      <c r="W757" s="67">
        <v>0</v>
      </c>
      <c r="X757" s="67">
        <v>0</v>
      </c>
      <c r="Y757" s="67">
        <v>0</v>
      </c>
      <c r="Z757" s="67">
        <v>1</v>
      </c>
      <c r="AA757" s="67">
        <v>5</v>
      </c>
      <c r="AB757" s="67">
        <v>7</v>
      </c>
      <c r="AC757" s="67">
        <v>6</v>
      </c>
      <c r="AD757" s="67">
        <v>4</v>
      </c>
      <c r="AE757" s="67">
        <v>2</v>
      </c>
      <c r="AF757" s="67">
        <v>3</v>
      </c>
      <c r="AG757" s="67">
        <v>8</v>
      </c>
      <c r="AH757" s="67">
        <v>1</v>
      </c>
      <c r="AI757" s="67">
        <v>2</v>
      </c>
      <c r="AJ757" s="67">
        <v>6</v>
      </c>
      <c r="AK757" s="67">
        <v>4</v>
      </c>
      <c r="AL757" s="67">
        <v>3</v>
      </c>
      <c r="AM757" s="67">
        <v>5</v>
      </c>
      <c r="AN757" s="67">
        <v>1</v>
      </c>
      <c r="AO757" s="67">
        <v>1</v>
      </c>
      <c r="AP757" s="67">
        <v>0</v>
      </c>
      <c r="AQ757" s="67">
        <v>0</v>
      </c>
      <c r="AR757" s="67">
        <v>1</v>
      </c>
      <c r="AS757" s="67">
        <v>0</v>
      </c>
      <c r="AT757" s="67">
        <v>1</v>
      </c>
      <c r="AU757" s="67">
        <v>1</v>
      </c>
      <c r="AV757" s="67">
        <v>0</v>
      </c>
      <c r="AW757" s="67">
        <v>1</v>
      </c>
      <c r="AX757" s="67">
        <v>0</v>
      </c>
      <c r="AY757" s="67">
        <v>0</v>
      </c>
      <c r="AZ757" s="67">
        <v>0</v>
      </c>
      <c r="BA757" s="67">
        <v>0</v>
      </c>
      <c r="BB757" s="67">
        <v>1</v>
      </c>
      <c r="BC757" s="67">
        <v>0</v>
      </c>
      <c r="BD757" s="67">
        <v>1</v>
      </c>
      <c r="BE757" s="67">
        <v>0</v>
      </c>
      <c r="BF757" s="67">
        <v>0</v>
      </c>
      <c r="BG757" s="67">
        <v>1</v>
      </c>
      <c r="BH757" s="67">
        <v>0</v>
      </c>
      <c r="BI757" s="67">
        <v>1</v>
      </c>
      <c r="BJ757" s="67">
        <v>0</v>
      </c>
      <c r="BK757" s="67">
        <v>1</v>
      </c>
      <c r="BL757" s="67">
        <v>0</v>
      </c>
      <c r="BM757" s="67">
        <v>1</v>
      </c>
      <c r="BN757" s="67">
        <v>0</v>
      </c>
      <c r="BO757" s="67">
        <v>0</v>
      </c>
      <c r="BP757" s="67">
        <v>1</v>
      </c>
    </row>
    <row r="758" spans="1:68" s="67" customFormat="1" x14ac:dyDescent="0.25">
      <c r="R758" s="69">
        <v>0</v>
      </c>
      <c r="S758" s="69">
        <v>0</v>
      </c>
      <c r="T758" s="69">
        <v>0</v>
      </c>
    </row>
    <row r="759" spans="1:68" s="67" customFormat="1" x14ac:dyDescent="0.25">
      <c r="A759" s="120">
        <v>109</v>
      </c>
      <c r="B759" s="67">
        <v>-0.90560499999999999</v>
      </c>
      <c r="D759" s="86">
        <v>-1</v>
      </c>
      <c r="E759" s="86">
        <v>0</v>
      </c>
      <c r="F759" s="86">
        <v>0</v>
      </c>
      <c r="G759" s="86"/>
      <c r="H759" s="86"/>
      <c r="I759" s="35" t="s">
        <v>103</v>
      </c>
      <c r="J759" s="35"/>
      <c r="K759" s="35" t="s">
        <v>104</v>
      </c>
      <c r="L759" s="86"/>
      <c r="M759" s="31" t="s">
        <v>102</v>
      </c>
      <c r="N759" s="31" t="s">
        <v>103</v>
      </c>
      <c r="O759" s="31" t="s">
        <v>104</v>
      </c>
      <c r="P759" s="31" t="s">
        <v>105</v>
      </c>
      <c r="R759" s="69">
        <v>0</v>
      </c>
      <c r="S759" s="69">
        <v>0</v>
      </c>
      <c r="T759" s="69">
        <v>0</v>
      </c>
    </row>
    <row r="760" spans="1:68" s="67" customFormat="1" x14ac:dyDescent="0.25">
      <c r="A760" s="120"/>
      <c r="B760" s="67">
        <v>-1.3903799999999999</v>
      </c>
      <c r="D760" s="30">
        <v>1</v>
      </c>
      <c r="E760" s="30">
        <v>0</v>
      </c>
      <c r="F760" s="30">
        <v>0</v>
      </c>
      <c r="G760" s="86"/>
      <c r="H760" s="86"/>
      <c r="I760" s="62">
        <f>B759*D759</f>
        <v>0.90560499999999999</v>
      </c>
      <c r="J760" s="35"/>
      <c r="K760" s="62">
        <v>0</v>
      </c>
      <c r="L760" s="86"/>
      <c r="M760" s="32"/>
      <c r="N760" s="32">
        <f>I764</f>
        <v>-0.19479080000000004</v>
      </c>
      <c r="O760" s="32">
        <f>K764</f>
        <v>0</v>
      </c>
      <c r="P760" s="40">
        <f>B763</f>
        <v>4.03369</v>
      </c>
      <c r="R760" s="69">
        <v>0</v>
      </c>
      <c r="S760" s="69">
        <v>0</v>
      </c>
      <c r="T760" s="69">
        <v>0</v>
      </c>
    </row>
    <row r="761" spans="1:68" s="67" customFormat="1" x14ac:dyDescent="0.25">
      <c r="A761" s="120"/>
      <c r="B761" s="67">
        <v>1.4999</v>
      </c>
      <c r="D761" s="30">
        <v>-1</v>
      </c>
      <c r="E761" s="30">
        <v>0</v>
      </c>
      <c r="F761" s="30">
        <v>0</v>
      </c>
      <c r="G761" s="86"/>
      <c r="H761" s="86"/>
      <c r="I761" s="35">
        <f>B760*D760</f>
        <v>-1.3903799999999999</v>
      </c>
      <c r="J761" s="35"/>
      <c r="K761" s="62">
        <v>0</v>
      </c>
      <c r="L761" s="86"/>
      <c r="M761" s="86"/>
      <c r="N761" s="86"/>
      <c r="O761" s="86"/>
      <c r="P761" s="86"/>
      <c r="R761" s="69">
        <v>0</v>
      </c>
      <c r="S761" s="69">
        <v>0</v>
      </c>
      <c r="T761" s="69">
        <v>0</v>
      </c>
    </row>
    <row r="762" spans="1:68" s="67" customFormat="1" x14ac:dyDescent="0.25">
      <c r="A762" s="120"/>
      <c r="B762" s="67">
        <v>3.3771399999999998E-3</v>
      </c>
      <c r="D762" s="86">
        <v>530</v>
      </c>
      <c r="E762" s="86">
        <v>0</v>
      </c>
      <c r="F762" s="86">
        <v>0</v>
      </c>
      <c r="G762" s="86"/>
      <c r="H762" s="86"/>
      <c r="I762" s="62">
        <f>B761*D761</f>
        <v>-1.4999</v>
      </c>
      <c r="J762" s="35"/>
      <c r="K762" s="62">
        <v>0</v>
      </c>
      <c r="L762" s="86"/>
      <c r="M762" s="33" t="s">
        <v>106</v>
      </c>
      <c r="N762" s="34">
        <f>EXP(N760)</f>
        <v>0.82300681307327062</v>
      </c>
      <c r="O762" s="34">
        <v>0</v>
      </c>
      <c r="P762" s="34">
        <f>EXP(P760)</f>
        <v>56.468897508284819</v>
      </c>
      <c r="R762" s="69">
        <v>0</v>
      </c>
      <c r="S762" s="69">
        <v>0</v>
      </c>
      <c r="T762" s="69">
        <v>0</v>
      </c>
    </row>
    <row r="763" spans="1:68" s="67" customFormat="1" x14ac:dyDescent="0.25">
      <c r="A763" s="120"/>
      <c r="B763" s="67">
        <v>4.03369</v>
      </c>
      <c r="D763" s="86">
        <v>0</v>
      </c>
      <c r="E763" s="86">
        <v>0</v>
      </c>
      <c r="F763" s="86">
        <v>1</v>
      </c>
      <c r="G763" s="86"/>
      <c r="H763" s="86"/>
      <c r="I763" s="35">
        <f>B762*D762</f>
        <v>1.7898841999999999</v>
      </c>
      <c r="J763" s="35"/>
      <c r="K763" s="35">
        <v>0</v>
      </c>
      <c r="L763" s="86"/>
      <c r="M763" s="34"/>
      <c r="N763" s="34">
        <f>EXP(N760)+EXP(P760)</f>
        <v>57.291904321358089</v>
      </c>
      <c r="O763" s="34">
        <f>N763</f>
        <v>57.291904321358089</v>
      </c>
      <c r="P763" s="34">
        <f>O763</f>
        <v>57.291904321358089</v>
      </c>
      <c r="R763" s="69">
        <v>0</v>
      </c>
      <c r="S763" s="69">
        <v>0</v>
      </c>
      <c r="T763" s="69">
        <v>0</v>
      </c>
    </row>
    <row r="764" spans="1:68" s="67" customFormat="1" x14ac:dyDescent="0.25">
      <c r="D764" s="86"/>
      <c r="E764" s="86"/>
      <c r="F764" s="86"/>
      <c r="G764" s="86"/>
      <c r="H764" s="86"/>
      <c r="I764" s="64">
        <f>I760+I761+I762+I763</f>
        <v>-0.19479080000000004</v>
      </c>
      <c r="J764" s="36"/>
      <c r="K764" s="64">
        <v>0</v>
      </c>
      <c r="L764" s="86"/>
      <c r="M764" s="34" t="s">
        <v>107</v>
      </c>
      <c r="N764" s="65">
        <f>N762/N763</f>
        <v>1.4365150239323752E-2</v>
      </c>
      <c r="O764" s="65">
        <f>O762/O763</f>
        <v>0</v>
      </c>
      <c r="P764" s="65">
        <f>P762/P763</f>
        <v>0.98563484976067628</v>
      </c>
      <c r="R764" s="69">
        <v>0</v>
      </c>
      <c r="S764" s="69">
        <v>1</v>
      </c>
      <c r="T764" s="69">
        <v>1</v>
      </c>
      <c r="V764" s="67">
        <v>1</v>
      </c>
      <c r="W764" s="67">
        <v>1</v>
      </c>
      <c r="X764" s="67">
        <v>0</v>
      </c>
      <c r="Y764" s="67">
        <v>0</v>
      </c>
      <c r="Z764" s="67">
        <v>1</v>
      </c>
      <c r="AA764" s="67">
        <v>1</v>
      </c>
      <c r="AB764" s="67">
        <v>2</v>
      </c>
      <c r="AC764" s="67">
        <v>7</v>
      </c>
      <c r="AD764" s="67">
        <v>3</v>
      </c>
      <c r="AE764" s="67">
        <v>6</v>
      </c>
      <c r="AF764" s="67">
        <v>8</v>
      </c>
      <c r="AG764" s="67">
        <v>5</v>
      </c>
      <c r="AH764" s="67">
        <v>4</v>
      </c>
      <c r="AI764" s="67">
        <v>1</v>
      </c>
      <c r="AJ764" s="67">
        <v>6</v>
      </c>
      <c r="AK764" s="67">
        <v>3</v>
      </c>
      <c r="AL764" s="67">
        <v>4</v>
      </c>
      <c r="AM764" s="67">
        <v>2</v>
      </c>
      <c r="AN764" s="67">
        <v>5</v>
      </c>
      <c r="AO764" s="67">
        <v>1</v>
      </c>
      <c r="AP764" s="67">
        <v>0</v>
      </c>
      <c r="AQ764" s="67">
        <v>0</v>
      </c>
      <c r="AR764" s="67">
        <v>0</v>
      </c>
      <c r="AS764" s="67">
        <v>1</v>
      </c>
      <c r="AT764" s="67">
        <v>0</v>
      </c>
      <c r="AU764" s="67">
        <v>0</v>
      </c>
      <c r="AV764" s="67">
        <v>1</v>
      </c>
      <c r="AW764" s="67">
        <v>0</v>
      </c>
      <c r="AX764" s="67">
        <v>0</v>
      </c>
      <c r="AY764" s="67">
        <v>0</v>
      </c>
      <c r="AZ764" s="67">
        <v>1</v>
      </c>
      <c r="BA764" s="67">
        <v>0</v>
      </c>
      <c r="BB764" s="67">
        <v>0</v>
      </c>
      <c r="BC764" s="67">
        <v>0</v>
      </c>
      <c r="BD764" s="67">
        <v>1</v>
      </c>
      <c r="BE764" s="67">
        <v>0</v>
      </c>
      <c r="BF764" s="67">
        <v>0</v>
      </c>
      <c r="BG764" s="67">
        <v>1</v>
      </c>
      <c r="BH764" s="67">
        <v>0</v>
      </c>
      <c r="BI764" s="67">
        <v>-999</v>
      </c>
      <c r="BJ764" s="67">
        <v>-999</v>
      </c>
      <c r="BK764" s="67">
        <v>-999</v>
      </c>
      <c r="BL764" s="67">
        <v>-999</v>
      </c>
      <c r="BM764" s="67">
        <v>-999</v>
      </c>
      <c r="BN764" s="67">
        <v>-999</v>
      </c>
      <c r="BO764" s="67">
        <v>-999</v>
      </c>
      <c r="BP764" s="67">
        <v>-999</v>
      </c>
    </row>
    <row r="765" spans="1:68" s="67" customFormat="1" x14ac:dyDescent="0.25">
      <c r="R765" s="69">
        <v>0</v>
      </c>
      <c r="S765" s="69">
        <v>0</v>
      </c>
      <c r="T765" s="69">
        <v>0</v>
      </c>
    </row>
    <row r="766" spans="1:68" s="67" customFormat="1" x14ac:dyDescent="0.25">
      <c r="A766" s="120">
        <v>110</v>
      </c>
      <c r="B766" s="67">
        <v>-0.91175600000000001</v>
      </c>
      <c r="D766" s="86">
        <v>-1</v>
      </c>
      <c r="E766" s="86">
        <v>0</v>
      </c>
      <c r="F766" s="86">
        <v>0</v>
      </c>
      <c r="G766" s="86"/>
      <c r="H766" s="86"/>
      <c r="I766" s="35" t="s">
        <v>103</v>
      </c>
      <c r="J766" s="35"/>
      <c r="K766" s="35" t="s">
        <v>104</v>
      </c>
      <c r="L766" s="86"/>
      <c r="M766" s="31" t="s">
        <v>102</v>
      </c>
      <c r="N766" s="31" t="s">
        <v>103</v>
      </c>
      <c r="O766" s="31" t="s">
        <v>104</v>
      </c>
      <c r="P766" s="31" t="s">
        <v>105</v>
      </c>
      <c r="R766" s="69">
        <v>0</v>
      </c>
      <c r="S766" s="69">
        <v>0</v>
      </c>
      <c r="T766" s="69">
        <v>0</v>
      </c>
    </row>
    <row r="767" spans="1:68" s="67" customFormat="1" x14ac:dyDescent="0.25">
      <c r="A767" s="120"/>
      <c r="B767" s="67">
        <v>-1.24525</v>
      </c>
      <c r="D767" s="30">
        <v>1</v>
      </c>
      <c r="E767" s="30">
        <v>0</v>
      </c>
      <c r="F767" s="30">
        <v>0</v>
      </c>
      <c r="G767" s="86"/>
      <c r="H767" s="86"/>
      <c r="I767" s="62">
        <f>B766*D766</f>
        <v>0.91175600000000001</v>
      </c>
      <c r="J767" s="35"/>
      <c r="K767" s="62">
        <v>0</v>
      </c>
      <c r="L767" s="86"/>
      <c r="M767" s="32"/>
      <c r="N767" s="32">
        <f>I771</f>
        <v>-0.53411729999999968</v>
      </c>
      <c r="O767" s="32">
        <f>K771</f>
        <v>0</v>
      </c>
      <c r="P767" s="40">
        <f>B770</f>
        <v>3.0060600000000002</v>
      </c>
      <c r="R767" s="69">
        <v>0</v>
      </c>
      <c r="S767" s="69">
        <v>0</v>
      </c>
      <c r="T767" s="69">
        <v>0</v>
      </c>
    </row>
    <row r="768" spans="1:68" s="67" customFormat="1" x14ac:dyDescent="0.25">
      <c r="A768" s="120"/>
      <c r="B768" s="67">
        <v>2.0234999999999999</v>
      </c>
      <c r="D768" s="30">
        <v>-1</v>
      </c>
      <c r="E768" s="30">
        <v>0</v>
      </c>
      <c r="F768" s="30">
        <v>0</v>
      </c>
      <c r="G768" s="86"/>
      <c r="H768" s="86"/>
      <c r="I768" s="35">
        <f>B767*D767</f>
        <v>-1.24525</v>
      </c>
      <c r="J768" s="35"/>
      <c r="K768" s="62">
        <v>0</v>
      </c>
      <c r="L768" s="86"/>
      <c r="M768" s="86"/>
      <c r="N768" s="86"/>
      <c r="O768" s="86"/>
      <c r="P768" s="86"/>
      <c r="R768" s="69">
        <v>0</v>
      </c>
      <c r="S768" s="69">
        <v>0</v>
      </c>
      <c r="T768" s="69">
        <v>0</v>
      </c>
    </row>
    <row r="769" spans="1:68" s="67" customFormat="1" x14ac:dyDescent="0.25">
      <c r="A769" s="120"/>
      <c r="B769" s="67">
        <v>3.4393900000000001E-3</v>
      </c>
      <c r="D769" s="86">
        <v>530</v>
      </c>
      <c r="E769" s="86">
        <v>0</v>
      </c>
      <c r="F769" s="86">
        <v>0</v>
      </c>
      <c r="G769" s="86"/>
      <c r="H769" s="86"/>
      <c r="I769" s="62">
        <f>B768*D768</f>
        <v>-2.0234999999999999</v>
      </c>
      <c r="J769" s="35"/>
      <c r="K769" s="62">
        <v>0</v>
      </c>
      <c r="L769" s="86"/>
      <c r="M769" s="33" t="s">
        <v>106</v>
      </c>
      <c r="N769" s="34">
        <f>EXP(N767)</f>
        <v>0.58618648865918743</v>
      </c>
      <c r="O769" s="34">
        <v>0</v>
      </c>
      <c r="P769" s="34">
        <f>EXP(P767)</f>
        <v>20.207624829673449</v>
      </c>
      <c r="R769" s="69">
        <v>0</v>
      </c>
      <c r="S769" s="69">
        <v>0</v>
      </c>
      <c r="T769" s="69">
        <v>0</v>
      </c>
    </row>
    <row r="770" spans="1:68" s="67" customFormat="1" x14ac:dyDescent="0.25">
      <c r="A770" s="120"/>
      <c r="B770" s="67">
        <v>3.0060600000000002</v>
      </c>
      <c r="D770" s="86">
        <v>0</v>
      </c>
      <c r="E770" s="86">
        <v>0</v>
      </c>
      <c r="F770" s="86">
        <v>1</v>
      </c>
      <c r="G770" s="86"/>
      <c r="H770" s="86"/>
      <c r="I770" s="35">
        <f>B769*D769</f>
        <v>1.8228767000000001</v>
      </c>
      <c r="J770" s="35"/>
      <c r="K770" s="35">
        <v>0</v>
      </c>
      <c r="L770" s="86"/>
      <c r="M770" s="34"/>
      <c r="N770" s="34">
        <f>EXP(N767)+EXP(P767)</f>
        <v>20.793811318332637</v>
      </c>
      <c r="O770" s="34">
        <f>N770</f>
        <v>20.793811318332637</v>
      </c>
      <c r="P770" s="34">
        <f>O770</f>
        <v>20.793811318332637</v>
      </c>
      <c r="R770" s="69">
        <v>0</v>
      </c>
      <c r="S770" s="69">
        <v>0</v>
      </c>
      <c r="T770" s="69">
        <v>0</v>
      </c>
    </row>
    <row r="771" spans="1:68" s="67" customFormat="1" x14ac:dyDescent="0.25">
      <c r="D771" s="86"/>
      <c r="E771" s="86"/>
      <c r="F771" s="86"/>
      <c r="G771" s="86"/>
      <c r="H771" s="86"/>
      <c r="I771" s="64">
        <f>I767+I768+I769+I770</f>
        <v>-0.53411729999999968</v>
      </c>
      <c r="J771" s="36"/>
      <c r="K771" s="64">
        <v>0</v>
      </c>
      <c r="L771" s="86"/>
      <c r="M771" s="34" t="s">
        <v>107</v>
      </c>
      <c r="N771" s="65">
        <f>N769/N770</f>
        <v>2.8190430300883924E-2</v>
      </c>
      <c r="O771" s="65">
        <f>O769/O770</f>
        <v>0</v>
      </c>
      <c r="P771" s="65">
        <f>P769/P770</f>
        <v>0.97180956969911603</v>
      </c>
      <c r="R771" s="69">
        <v>0</v>
      </c>
      <c r="S771" s="69">
        <v>1</v>
      </c>
      <c r="T771" s="69">
        <v>1</v>
      </c>
      <c r="V771" s="67">
        <v>0</v>
      </c>
      <c r="W771" s="67">
        <v>1</v>
      </c>
      <c r="X771" s="67">
        <v>0</v>
      </c>
      <c r="Y771" s="67">
        <v>1</v>
      </c>
      <c r="Z771" s="67">
        <v>1</v>
      </c>
      <c r="AA771" s="67">
        <v>8</v>
      </c>
      <c r="AB771" s="67">
        <v>3</v>
      </c>
      <c r="AC771" s="67">
        <v>5</v>
      </c>
      <c r="AD771" s="67">
        <v>1</v>
      </c>
      <c r="AE771" s="67">
        <v>6</v>
      </c>
      <c r="AF771" s="67">
        <v>7</v>
      </c>
      <c r="AG771" s="67">
        <v>2</v>
      </c>
      <c r="AH771" s="67">
        <v>4</v>
      </c>
      <c r="AI771" s="67">
        <v>2</v>
      </c>
      <c r="AJ771" s="67">
        <v>1</v>
      </c>
      <c r="AK771" s="67">
        <v>4</v>
      </c>
      <c r="AL771" s="67">
        <v>3</v>
      </c>
      <c r="AM771" s="67">
        <v>5</v>
      </c>
      <c r="AN771" s="67">
        <v>6</v>
      </c>
      <c r="AO771" s="67">
        <v>1</v>
      </c>
      <c r="AP771" s="67">
        <v>0</v>
      </c>
      <c r="AQ771" s="67">
        <v>0</v>
      </c>
      <c r="AR771" s="67">
        <v>1</v>
      </c>
      <c r="AS771" s="67">
        <v>0</v>
      </c>
      <c r="AT771" s="67">
        <v>1</v>
      </c>
      <c r="AU771" s="67">
        <v>1</v>
      </c>
      <c r="AV771" s="67">
        <v>0</v>
      </c>
      <c r="AW771" s="67">
        <v>1</v>
      </c>
      <c r="AX771" s="67">
        <v>0</v>
      </c>
      <c r="AY771" s="67">
        <v>0</v>
      </c>
      <c r="AZ771" s="67">
        <v>1</v>
      </c>
      <c r="BA771" s="67">
        <v>0</v>
      </c>
      <c r="BB771" s="67">
        <v>0</v>
      </c>
      <c r="BC771" s="67">
        <v>1</v>
      </c>
      <c r="BD771" s="67">
        <v>0</v>
      </c>
      <c r="BE771" s="67">
        <v>0</v>
      </c>
      <c r="BF771" s="67">
        <v>1</v>
      </c>
      <c r="BG771" s="67">
        <v>0</v>
      </c>
      <c r="BH771" s="67">
        <v>0</v>
      </c>
      <c r="BI771" s="67">
        <v>0</v>
      </c>
      <c r="BJ771" s="67">
        <v>0</v>
      </c>
      <c r="BK771" s="67">
        <v>1</v>
      </c>
      <c r="BL771" s="67">
        <v>0</v>
      </c>
      <c r="BM771" s="67">
        <v>0</v>
      </c>
      <c r="BN771" s="67">
        <v>1</v>
      </c>
      <c r="BO771" s="67">
        <v>1</v>
      </c>
      <c r="BP771" s="67">
        <v>1</v>
      </c>
    </row>
    <row r="772" spans="1:68" s="67" customFormat="1" x14ac:dyDescent="0.25">
      <c r="R772" s="69">
        <v>0</v>
      </c>
      <c r="S772" s="69">
        <v>0</v>
      </c>
      <c r="T772" s="69">
        <v>0</v>
      </c>
    </row>
    <row r="773" spans="1:68" s="67" customFormat="1" x14ac:dyDescent="0.25">
      <c r="A773" s="120">
        <v>111</v>
      </c>
      <c r="B773" s="67">
        <v>-0.91238699999999995</v>
      </c>
      <c r="D773" s="86">
        <v>-1</v>
      </c>
      <c r="E773" s="86">
        <v>0</v>
      </c>
      <c r="F773" s="86">
        <v>0</v>
      </c>
      <c r="G773" s="86"/>
      <c r="H773" s="86"/>
      <c r="I773" s="35" t="s">
        <v>103</v>
      </c>
      <c r="J773" s="35"/>
      <c r="K773" s="35" t="s">
        <v>104</v>
      </c>
      <c r="L773" s="86"/>
      <c r="M773" s="31" t="s">
        <v>102</v>
      </c>
      <c r="N773" s="31" t="s">
        <v>103</v>
      </c>
      <c r="O773" s="31" t="s">
        <v>104</v>
      </c>
      <c r="P773" s="31" t="s">
        <v>105</v>
      </c>
      <c r="R773" s="69">
        <v>0</v>
      </c>
      <c r="S773" s="69">
        <v>0</v>
      </c>
      <c r="T773" s="69">
        <v>0</v>
      </c>
    </row>
    <row r="774" spans="1:68" s="67" customFormat="1" x14ac:dyDescent="0.25">
      <c r="A774" s="120"/>
      <c r="B774" s="67">
        <v>-0.299209</v>
      </c>
      <c r="D774" s="30">
        <v>1</v>
      </c>
      <c r="E774" s="30">
        <v>0</v>
      </c>
      <c r="F774" s="30">
        <v>0</v>
      </c>
      <c r="G774" s="86"/>
      <c r="H774" s="86"/>
      <c r="I774" s="62">
        <f>B773*D773</f>
        <v>0.91238699999999995</v>
      </c>
      <c r="J774" s="35"/>
      <c r="K774" s="62">
        <v>0</v>
      </c>
      <c r="L774" s="86"/>
      <c r="M774" s="32"/>
      <c r="N774" s="32">
        <f>I778</f>
        <v>2.9311311</v>
      </c>
      <c r="O774" s="32">
        <f>K778</f>
        <v>0</v>
      </c>
      <c r="P774" s="40">
        <f>B777</f>
        <v>3.0813999999999999</v>
      </c>
      <c r="R774" s="69">
        <v>0</v>
      </c>
      <c r="S774" s="69">
        <v>0</v>
      </c>
      <c r="T774" s="69">
        <v>0</v>
      </c>
    </row>
    <row r="775" spans="1:68" s="67" customFormat="1" x14ac:dyDescent="0.25">
      <c r="A775" s="120"/>
      <c r="B775" s="67">
        <v>-2.1092099999999999E-2</v>
      </c>
      <c r="D775" s="30">
        <v>-1</v>
      </c>
      <c r="E775" s="30">
        <v>0</v>
      </c>
      <c r="F775" s="30">
        <v>0</v>
      </c>
      <c r="G775" s="86"/>
      <c r="H775" s="86"/>
      <c r="I775" s="35">
        <f>B774*D774</f>
        <v>-0.299209</v>
      </c>
      <c r="J775" s="35"/>
      <c r="K775" s="62">
        <v>0</v>
      </c>
      <c r="L775" s="86"/>
      <c r="M775" s="86"/>
      <c r="N775" s="86"/>
      <c r="O775" s="86"/>
      <c r="P775" s="86"/>
      <c r="R775" s="69">
        <v>0</v>
      </c>
      <c r="S775" s="69">
        <v>0</v>
      </c>
      <c r="T775" s="69">
        <v>0</v>
      </c>
    </row>
    <row r="776" spans="1:68" s="67" customFormat="1" x14ac:dyDescent="0.25">
      <c r="A776" s="120"/>
      <c r="B776" s="67">
        <v>4.3337000000000002E-3</v>
      </c>
      <c r="D776" s="86">
        <v>530</v>
      </c>
      <c r="E776" s="86">
        <v>0</v>
      </c>
      <c r="F776" s="86">
        <v>0</v>
      </c>
      <c r="G776" s="86"/>
      <c r="H776" s="86"/>
      <c r="I776" s="62">
        <f>B775*D775</f>
        <v>2.1092099999999999E-2</v>
      </c>
      <c r="J776" s="35"/>
      <c r="K776" s="62">
        <v>0</v>
      </c>
      <c r="L776" s="86"/>
      <c r="M776" s="33" t="s">
        <v>106</v>
      </c>
      <c r="N776" s="34">
        <f>EXP(N774)</f>
        <v>18.748825303991286</v>
      </c>
      <c r="O776" s="34">
        <v>0</v>
      </c>
      <c r="P776" s="34">
        <f>EXP(P774)</f>
        <v>21.788885492740427</v>
      </c>
      <c r="R776" s="69">
        <v>0</v>
      </c>
      <c r="S776" s="69">
        <v>0</v>
      </c>
      <c r="T776" s="69">
        <v>0</v>
      </c>
    </row>
    <row r="777" spans="1:68" s="67" customFormat="1" x14ac:dyDescent="0.25">
      <c r="A777" s="120"/>
      <c r="B777" s="67">
        <v>3.0813999999999999</v>
      </c>
      <c r="D777" s="86">
        <v>0</v>
      </c>
      <c r="E777" s="86">
        <v>0</v>
      </c>
      <c r="F777" s="86">
        <v>1</v>
      </c>
      <c r="G777" s="86"/>
      <c r="H777" s="86"/>
      <c r="I777" s="35">
        <f>B776*D776</f>
        <v>2.2968610000000003</v>
      </c>
      <c r="J777" s="35"/>
      <c r="K777" s="35">
        <v>0</v>
      </c>
      <c r="L777" s="86"/>
      <c r="M777" s="34"/>
      <c r="N777" s="34">
        <f>EXP(N774)+EXP(P774)</f>
        <v>40.537710796731716</v>
      </c>
      <c r="O777" s="34">
        <f>N777</f>
        <v>40.537710796731716</v>
      </c>
      <c r="P777" s="34">
        <f>O777</f>
        <v>40.537710796731716</v>
      </c>
      <c r="R777" s="69">
        <v>0</v>
      </c>
      <c r="S777" s="69">
        <v>0</v>
      </c>
      <c r="T777" s="69">
        <v>0</v>
      </c>
    </row>
    <row r="778" spans="1:68" s="67" customFormat="1" x14ac:dyDescent="0.25">
      <c r="D778" s="86"/>
      <c r="E778" s="86"/>
      <c r="F778" s="86"/>
      <c r="G778" s="86"/>
      <c r="H778" s="86"/>
      <c r="I778" s="64">
        <f>I774+I775+I776+I777</f>
        <v>2.9311311</v>
      </c>
      <c r="J778" s="36"/>
      <c r="K778" s="64">
        <v>0</v>
      </c>
      <c r="L778" s="86"/>
      <c r="M778" s="34" t="s">
        <v>107</v>
      </c>
      <c r="N778" s="65">
        <f>N776/N777</f>
        <v>0.46250330705657106</v>
      </c>
      <c r="O778" s="65">
        <f>O776/O777</f>
        <v>0</v>
      </c>
      <c r="P778" s="65">
        <f>P776/P777</f>
        <v>0.53749669294342883</v>
      </c>
      <c r="R778" s="69">
        <v>0</v>
      </c>
      <c r="S778" s="69">
        <v>1</v>
      </c>
      <c r="T778" s="69">
        <v>1</v>
      </c>
      <c r="V778" s="67">
        <v>-999</v>
      </c>
      <c r="W778" s="67">
        <v>-999</v>
      </c>
      <c r="X778" s="67">
        <v>-999</v>
      </c>
      <c r="Y778" s="67">
        <v>-999</v>
      </c>
      <c r="Z778" s="67">
        <v>1</v>
      </c>
      <c r="AA778" s="67">
        <v>6</v>
      </c>
      <c r="AB778" s="67">
        <v>4</v>
      </c>
      <c r="AC778" s="67">
        <v>2</v>
      </c>
      <c r="AD778" s="67">
        <v>1</v>
      </c>
      <c r="AE778" s="67">
        <v>7</v>
      </c>
      <c r="AF778" s="67">
        <v>3</v>
      </c>
      <c r="AG778" s="67">
        <v>5</v>
      </c>
      <c r="AH778" s="67">
        <v>8</v>
      </c>
      <c r="AI778" s="67">
        <v>1</v>
      </c>
      <c r="AJ778" s="67">
        <v>2</v>
      </c>
      <c r="AK778" s="67">
        <v>3</v>
      </c>
      <c r="AL778" s="67">
        <v>4</v>
      </c>
      <c r="AM778" s="67">
        <v>5</v>
      </c>
      <c r="AN778" s="67">
        <v>6</v>
      </c>
      <c r="AO778" s="67">
        <v>1</v>
      </c>
      <c r="AP778" s="67">
        <v>0</v>
      </c>
      <c r="AQ778" s="67">
        <v>0</v>
      </c>
      <c r="AR778" s="67">
        <v>1</v>
      </c>
      <c r="AS778" s="67">
        <v>1</v>
      </c>
      <c r="AT778" s="67">
        <v>0</v>
      </c>
      <c r="AU778" s="67">
        <v>1</v>
      </c>
      <c r="AV778" s="67">
        <v>1</v>
      </c>
      <c r="AW778" s="67">
        <v>0</v>
      </c>
      <c r="AX778" s="67">
        <v>1</v>
      </c>
      <c r="AY778" s="67">
        <v>0</v>
      </c>
      <c r="AZ778" s="67">
        <v>1</v>
      </c>
      <c r="BA778" s="67">
        <v>0</v>
      </c>
      <c r="BB778" s="67">
        <v>0</v>
      </c>
      <c r="BC778" s="67">
        <v>1</v>
      </c>
      <c r="BD778" s="67">
        <v>0</v>
      </c>
      <c r="BE778" s="67">
        <v>0</v>
      </c>
      <c r="BF778" s="67">
        <v>1</v>
      </c>
      <c r="BG778" s="67">
        <v>0</v>
      </c>
      <c r="BH778" s="67">
        <v>0</v>
      </c>
      <c r="BI778" s="67">
        <v>0</v>
      </c>
      <c r="BJ778" s="67">
        <v>0</v>
      </c>
      <c r="BK778" s="67">
        <v>1</v>
      </c>
      <c r="BL778" s="67">
        <v>0</v>
      </c>
      <c r="BM778" s="67">
        <v>0</v>
      </c>
      <c r="BN778" s="67">
        <v>0</v>
      </c>
      <c r="BO778" s="67">
        <v>0</v>
      </c>
      <c r="BP778" s="67">
        <v>0</v>
      </c>
    </row>
    <row r="779" spans="1:68" s="67" customFormat="1" x14ac:dyDescent="0.25">
      <c r="R779" s="69">
        <v>0</v>
      </c>
      <c r="S779" s="69">
        <v>0</v>
      </c>
      <c r="T779" s="69">
        <v>0</v>
      </c>
    </row>
    <row r="780" spans="1:68" s="67" customFormat="1" x14ac:dyDescent="0.25">
      <c r="A780" s="120">
        <v>112</v>
      </c>
      <c r="B780" s="67">
        <v>-0.90156800000000004</v>
      </c>
      <c r="D780" s="86">
        <v>-1</v>
      </c>
      <c r="E780" s="86">
        <v>0</v>
      </c>
      <c r="F780" s="86">
        <v>0</v>
      </c>
      <c r="G780" s="86"/>
      <c r="H780" s="86"/>
      <c r="I780" s="35" t="s">
        <v>103</v>
      </c>
      <c r="J780" s="35"/>
      <c r="K780" s="35" t="s">
        <v>104</v>
      </c>
      <c r="L780" s="86"/>
      <c r="M780" s="31" t="s">
        <v>102</v>
      </c>
      <c r="N780" s="31" t="s">
        <v>103</v>
      </c>
      <c r="O780" s="31" t="s">
        <v>104</v>
      </c>
      <c r="P780" s="31" t="s">
        <v>105</v>
      </c>
      <c r="R780" s="69">
        <v>0</v>
      </c>
      <c r="S780" s="69">
        <v>0</v>
      </c>
      <c r="T780" s="69">
        <v>0</v>
      </c>
    </row>
    <row r="781" spans="1:68" s="67" customFormat="1" x14ac:dyDescent="0.25">
      <c r="A781" s="120"/>
      <c r="B781" s="67">
        <v>-1.54332</v>
      </c>
      <c r="D781" s="30">
        <v>1</v>
      </c>
      <c r="E781" s="30">
        <v>0</v>
      </c>
      <c r="F781" s="30">
        <v>0</v>
      </c>
      <c r="G781" s="86"/>
      <c r="H781" s="86"/>
      <c r="I781" s="62">
        <f>B780*D780</f>
        <v>0.90156800000000004</v>
      </c>
      <c r="J781" s="35"/>
      <c r="K781" s="62">
        <v>0</v>
      </c>
      <c r="L781" s="86"/>
      <c r="M781" s="32"/>
      <c r="N781" s="32">
        <f>I785</f>
        <v>0.18680969999999997</v>
      </c>
      <c r="O781" s="32">
        <f>K785</f>
        <v>0</v>
      </c>
      <c r="P781" s="40">
        <f>B784</f>
        <v>3.9722200000000001</v>
      </c>
      <c r="R781" s="69">
        <v>0</v>
      </c>
      <c r="S781" s="69">
        <v>0</v>
      </c>
      <c r="T781" s="69">
        <v>0</v>
      </c>
    </row>
    <row r="782" spans="1:68" s="67" customFormat="1" x14ac:dyDescent="0.25">
      <c r="A782" s="120"/>
      <c r="B782" s="67">
        <v>1.06454</v>
      </c>
      <c r="D782" s="30">
        <v>-1</v>
      </c>
      <c r="E782" s="30">
        <v>0</v>
      </c>
      <c r="F782" s="30">
        <v>0</v>
      </c>
      <c r="G782" s="86"/>
      <c r="H782" s="86"/>
      <c r="I782" s="35">
        <f>B781*D781</f>
        <v>-1.54332</v>
      </c>
      <c r="J782" s="35"/>
      <c r="K782" s="62">
        <v>0</v>
      </c>
      <c r="L782" s="86"/>
      <c r="M782" s="86"/>
      <c r="N782" s="86"/>
      <c r="O782" s="86"/>
      <c r="P782" s="86"/>
      <c r="R782" s="69">
        <v>0</v>
      </c>
      <c r="S782" s="69">
        <v>0</v>
      </c>
      <c r="T782" s="69">
        <v>0</v>
      </c>
    </row>
    <row r="783" spans="1:68" s="67" customFormat="1" x14ac:dyDescent="0.25">
      <c r="A783" s="120"/>
      <c r="B783" s="67">
        <v>3.5718899999999999E-3</v>
      </c>
      <c r="D783" s="86">
        <v>530</v>
      </c>
      <c r="E783" s="86">
        <v>0</v>
      </c>
      <c r="F783" s="86">
        <v>0</v>
      </c>
      <c r="G783" s="86"/>
      <c r="H783" s="86"/>
      <c r="I783" s="62">
        <f>B782*D782</f>
        <v>-1.06454</v>
      </c>
      <c r="J783" s="35"/>
      <c r="K783" s="62">
        <v>0</v>
      </c>
      <c r="L783" s="86"/>
      <c r="M783" s="33" t="s">
        <v>106</v>
      </c>
      <c r="N783" s="34">
        <f>EXP(N781)</f>
        <v>1.2053978760065425</v>
      </c>
      <c r="O783" s="34">
        <v>0</v>
      </c>
      <c r="P783" s="34">
        <f>EXP(P781)</f>
        <v>53.102287159292501</v>
      </c>
      <c r="R783" s="69">
        <v>0</v>
      </c>
      <c r="S783" s="69">
        <v>0</v>
      </c>
      <c r="T783" s="69">
        <v>0</v>
      </c>
    </row>
    <row r="784" spans="1:68" s="67" customFormat="1" x14ac:dyDescent="0.25">
      <c r="A784" s="120"/>
      <c r="B784" s="67">
        <v>3.9722200000000001</v>
      </c>
      <c r="D784" s="86">
        <v>0</v>
      </c>
      <c r="E784" s="86">
        <v>0</v>
      </c>
      <c r="F784" s="86">
        <v>1</v>
      </c>
      <c r="G784" s="86"/>
      <c r="H784" s="86"/>
      <c r="I784" s="35">
        <f>B783*D783</f>
        <v>1.8931016999999999</v>
      </c>
      <c r="J784" s="35"/>
      <c r="K784" s="35">
        <v>0</v>
      </c>
      <c r="L784" s="86"/>
      <c r="M784" s="34"/>
      <c r="N784" s="34">
        <f>EXP(N781)+EXP(P781)</f>
        <v>54.307685035299045</v>
      </c>
      <c r="O784" s="34">
        <f>N784</f>
        <v>54.307685035299045</v>
      </c>
      <c r="P784" s="34">
        <f>O784</f>
        <v>54.307685035299045</v>
      </c>
      <c r="R784" s="69">
        <v>0</v>
      </c>
      <c r="S784" s="69">
        <v>0</v>
      </c>
      <c r="T784" s="69">
        <v>0</v>
      </c>
    </row>
    <row r="785" spans="1:68" s="67" customFormat="1" x14ac:dyDescent="0.25">
      <c r="D785" s="86"/>
      <c r="E785" s="86"/>
      <c r="F785" s="86"/>
      <c r="G785" s="86"/>
      <c r="H785" s="86"/>
      <c r="I785" s="64">
        <f>I781+I782+I783+I784</f>
        <v>0.18680969999999997</v>
      </c>
      <c r="J785" s="36"/>
      <c r="K785" s="64">
        <v>0</v>
      </c>
      <c r="L785" s="86"/>
      <c r="M785" s="34" t="s">
        <v>107</v>
      </c>
      <c r="N785" s="65">
        <f>N783/N784</f>
        <v>2.2195714570102831E-2</v>
      </c>
      <c r="O785" s="65">
        <f>O783/O784</f>
        <v>0</v>
      </c>
      <c r="P785" s="65">
        <f>P783/P784</f>
        <v>0.97780428542989717</v>
      </c>
      <c r="R785" s="69">
        <v>0</v>
      </c>
      <c r="S785" s="69">
        <v>1</v>
      </c>
      <c r="T785" s="69">
        <v>1</v>
      </c>
      <c r="V785" s="67">
        <v>0</v>
      </c>
      <c r="W785" s="67">
        <v>0</v>
      </c>
      <c r="X785" s="67">
        <v>1</v>
      </c>
      <c r="Y785" s="67">
        <v>0</v>
      </c>
      <c r="Z785" s="67">
        <v>1</v>
      </c>
      <c r="AA785" s="67">
        <v>1</v>
      </c>
      <c r="AB785" s="67">
        <v>3</v>
      </c>
      <c r="AC785" s="67">
        <v>4</v>
      </c>
      <c r="AD785" s="67">
        <v>5</v>
      </c>
      <c r="AE785" s="67">
        <v>6</v>
      </c>
      <c r="AF785" s="67">
        <v>7</v>
      </c>
      <c r="AG785" s="67">
        <v>8</v>
      </c>
      <c r="AH785" s="67">
        <v>2</v>
      </c>
      <c r="AI785" s="67">
        <v>2</v>
      </c>
      <c r="AJ785" s="67">
        <v>3</v>
      </c>
      <c r="AK785" s="67">
        <v>6</v>
      </c>
      <c r="AL785" s="67">
        <v>5</v>
      </c>
      <c r="AM785" s="67">
        <v>4</v>
      </c>
      <c r="AN785" s="67">
        <v>1</v>
      </c>
      <c r="AO785" s="67">
        <v>1</v>
      </c>
      <c r="AP785" s="67">
        <v>0</v>
      </c>
      <c r="AQ785" s="67">
        <v>0</v>
      </c>
      <c r="AR785" s="67">
        <v>1</v>
      </c>
      <c r="AS785" s="67">
        <v>1</v>
      </c>
      <c r="AT785" s="67">
        <v>0</v>
      </c>
      <c r="AU785" s="67">
        <v>0</v>
      </c>
      <c r="AV785" s="67">
        <v>0</v>
      </c>
      <c r="AW785" s="67">
        <v>1</v>
      </c>
      <c r="AX785" s="67">
        <v>1</v>
      </c>
      <c r="AY785" s="67">
        <v>0</v>
      </c>
      <c r="AZ785" s="67">
        <v>0</v>
      </c>
      <c r="BA785" s="67">
        <v>0</v>
      </c>
      <c r="BB785" s="67">
        <v>1</v>
      </c>
      <c r="BC785" s="67">
        <v>0</v>
      </c>
      <c r="BD785" s="67">
        <v>1</v>
      </c>
      <c r="BE785" s="67">
        <v>0</v>
      </c>
      <c r="BF785" s="67">
        <v>1</v>
      </c>
      <c r="BG785" s="67">
        <v>0</v>
      </c>
      <c r="BH785" s="67">
        <v>0</v>
      </c>
      <c r="BI785" s="67">
        <v>-999</v>
      </c>
      <c r="BJ785" s="67">
        <v>-999</v>
      </c>
      <c r="BK785" s="67">
        <v>-999</v>
      </c>
      <c r="BL785" s="67">
        <v>-999</v>
      </c>
      <c r="BM785" s="67">
        <v>-999</v>
      </c>
      <c r="BN785" s="67">
        <v>-999</v>
      </c>
      <c r="BO785" s="67">
        <v>-999</v>
      </c>
      <c r="BP785" s="67">
        <v>-999</v>
      </c>
    </row>
    <row r="786" spans="1:68" s="67" customFormat="1" x14ac:dyDescent="0.25">
      <c r="R786" s="69">
        <v>0</v>
      </c>
      <c r="S786" s="69">
        <v>0</v>
      </c>
      <c r="T786" s="69">
        <v>0</v>
      </c>
    </row>
    <row r="787" spans="1:68" s="67" customFormat="1" x14ac:dyDescent="0.25">
      <c r="A787" s="120">
        <v>113</v>
      </c>
      <c r="B787" s="67">
        <v>-0.92780300000000004</v>
      </c>
      <c r="D787" s="86">
        <v>-1</v>
      </c>
      <c r="E787" s="86">
        <v>0</v>
      </c>
      <c r="F787" s="86">
        <v>0</v>
      </c>
      <c r="G787" s="86"/>
      <c r="H787" s="86"/>
      <c r="I787" s="35" t="s">
        <v>103</v>
      </c>
      <c r="J787" s="35"/>
      <c r="K787" s="35" t="s">
        <v>104</v>
      </c>
      <c r="L787" s="86"/>
      <c r="M787" s="31" t="s">
        <v>102</v>
      </c>
      <c r="N787" s="31" t="s">
        <v>103</v>
      </c>
      <c r="O787" s="31" t="s">
        <v>104</v>
      </c>
      <c r="P787" s="31" t="s">
        <v>105</v>
      </c>
      <c r="R787" s="69">
        <v>0</v>
      </c>
      <c r="S787" s="69">
        <v>0</v>
      </c>
      <c r="T787" s="69">
        <v>0</v>
      </c>
    </row>
    <row r="788" spans="1:68" s="67" customFormat="1" x14ac:dyDescent="0.25">
      <c r="A788" s="120"/>
      <c r="B788" s="67">
        <v>0.103311</v>
      </c>
      <c r="D788" s="30">
        <v>1</v>
      </c>
      <c r="E788" s="30">
        <v>0</v>
      </c>
      <c r="F788" s="30">
        <v>0</v>
      </c>
      <c r="G788" s="86"/>
      <c r="H788" s="86"/>
      <c r="I788" s="62">
        <f>B787*D787</f>
        <v>0.92780300000000004</v>
      </c>
      <c r="J788" s="35"/>
      <c r="K788" s="62">
        <v>0</v>
      </c>
      <c r="L788" s="86"/>
      <c r="M788" s="32"/>
      <c r="N788" s="32">
        <f>I792</f>
        <v>3.2107711999999999</v>
      </c>
      <c r="O788" s="32">
        <f>K792</f>
        <v>0</v>
      </c>
      <c r="P788" s="40">
        <f>B791</f>
        <v>0.58908199999999999</v>
      </c>
      <c r="R788" s="69">
        <v>0</v>
      </c>
      <c r="S788" s="69">
        <v>0</v>
      </c>
      <c r="T788" s="69">
        <v>0</v>
      </c>
    </row>
    <row r="789" spans="1:68" s="67" customFormat="1" x14ac:dyDescent="0.25">
      <c r="A789" s="120"/>
      <c r="B789" s="67">
        <v>0.94847700000000001</v>
      </c>
      <c r="D789" s="30">
        <v>-1</v>
      </c>
      <c r="E789" s="30">
        <v>0</v>
      </c>
      <c r="F789" s="30">
        <v>0</v>
      </c>
      <c r="G789" s="86"/>
      <c r="H789" s="86"/>
      <c r="I789" s="35">
        <f>B788*D788</f>
        <v>0.103311</v>
      </c>
      <c r="J789" s="35"/>
      <c r="K789" s="62">
        <v>0</v>
      </c>
      <c r="L789" s="86"/>
      <c r="M789" s="86"/>
      <c r="N789" s="86"/>
      <c r="O789" s="86"/>
      <c r="P789" s="86"/>
      <c r="R789" s="69">
        <v>0</v>
      </c>
      <c r="S789" s="69">
        <v>0</v>
      </c>
      <c r="T789" s="69">
        <v>0</v>
      </c>
    </row>
    <row r="790" spans="1:68" s="67" customFormat="1" x14ac:dyDescent="0.25">
      <c r="A790" s="120"/>
      <c r="B790" s="67">
        <v>5.9021400000000002E-3</v>
      </c>
      <c r="D790" s="86">
        <v>530</v>
      </c>
      <c r="E790" s="86">
        <v>0</v>
      </c>
      <c r="F790" s="86">
        <v>0</v>
      </c>
      <c r="G790" s="86"/>
      <c r="H790" s="86"/>
      <c r="I790" s="62">
        <f>B789*D789</f>
        <v>-0.94847700000000001</v>
      </c>
      <c r="J790" s="35"/>
      <c r="K790" s="62">
        <v>0</v>
      </c>
      <c r="L790" s="86"/>
      <c r="M790" s="33" t="s">
        <v>106</v>
      </c>
      <c r="N790" s="34">
        <f>EXP(N788)</f>
        <v>24.798203226452529</v>
      </c>
      <c r="O790" s="34">
        <v>0</v>
      </c>
      <c r="P790" s="34">
        <f>EXP(P788)</f>
        <v>1.8023331139321412</v>
      </c>
      <c r="R790" s="69">
        <v>0</v>
      </c>
      <c r="S790" s="69">
        <v>0</v>
      </c>
      <c r="T790" s="69">
        <v>0</v>
      </c>
    </row>
    <row r="791" spans="1:68" s="67" customFormat="1" x14ac:dyDescent="0.25">
      <c r="A791" s="120"/>
      <c r="B791" s="67">
        <v>0.58908199999999999</v>
      </c>
      <c r="D791" s="86">
        <v>0</v>
      </c>
      <c r="E791" s="86">
        <v>0</v>
      </c>
      <c r="F791" s="86">
        <v>1</v>
      </c>
      <c r="G791" s="86"/>
      <c r="H791" s="86"/>
      <c r="I791" s="35">
        <f>B790*D790</f>
        <v>3.1281341999999999</v>
      </c>
      <c r="J791" s="35"/>
      <c r="K791" s="35">
        <v>0</v>
      </c>
      <c r="L791" s="86"/>
      <c r="M791" s="34"/>
      <c r="N791" s="34">
        <f>EXP(N788)+EXP(P788)</f>
        <v>26.600536340384672</v>
      </c>
      <c r="O791" s="34">
        <f>N791</f>
        <v>26.600536340384672</v>
      </c>
      <c r="P791" s="34">
        <f>O791</f>
        <v>26.600536340384672</v>
      </c>
      <c r="R791" s="69">
        <v>0</v>
      </c>
      <c r="S791" s="69">
        <v>0</v>
      </c>
      <c r="T791" s="69">
        <v>0</v>
      </c>
    </row>
    <row r="792" spans="1:68" s="67" customFormat="1" x14ac:dyDescent="0.25">
      <c r="D792" s="86"/>
      <c r="E792" s="86"/>
      <c r="F792" s="86"/>
      <c r="G792" s="86"/>
      <c r="H792" s="86"/>
      <c r="I792" s="64">
        <f>I788+I789+I790+I791</f>
        <v>3.2107711999999999</v>
      </c>
      <c r="J792" s="36"/>
      <c r="K792" s="64">
        <v>0</v>
      </c>
      <c r="L792" s="86"/>
      <c r="M792" s="34" t="s">
        <v>107</v>
      </c>
      <c r="N792" s="65">
        <f>N790/N791</f>
        <v>0.93224448218377243</v>
      </c>
      <c r="O792" s="65">
        <f>O790/O791</f>
        <v>0</v>
      </c>
      <c r="P792" s="65">
        <f>P790/P791</f>
        <v>6.7755517816227517E-2</v>
      </c>
      <c r="R792" s="69">
        <v>1</v>
      </c>
      <c r="S792" s="69">
        <v>1</v>
      </c>
      <c r="T792" s="69">
        <v>0</v>
      </c>
      <c r="V792" s="67">
        <v>1</v>
      </c>
      <c r="W792" s="67">
        <v>0</v>
      </c>
      <c r="X792" s="67">
        <v>1</v>
      </c>
      <c r="Y792" s="67">
        <v>0</v>
      </c>
      <c r="Z792" s="67">
        <v>1</v>
      </c>
      <c r="AA792" s="67">
        <v>7</v>
      </c>
      <c r="AB792" s="67">
        <v>2</v>
      </c>
      <c r="AC792" s="67">
        <v>6</v>
      </c>
      <c r="AD792" s="67">
        <v>1</v>
      </c>
      <c r="AE792" s="67">
        <v>3</v>
      </c>
      <c r="AF792" s="67">
        <v>8</v>
      </c>
      <c r="AG792" s="67">
        <v>4</v>
      </c>
      <c r="AH792" s="67">
        <v>5</v>
      </c>
      <c r="AI792" s="67">
        <v>2</v>
      </c>
      <c r="AJ792" s="67">
        <v>1</v>
      </c>
      <c r="AK792" s="67">
        <v>5</v>
      </c>
      <c r="AL792" s="67">
        <v>6</v>
      </c>
      <c r="AM792" s="67">
        <v>3</v>
      </c>
      <c r="AN792" s="67">
        <v>4</v>
      </c>
      <c r="AO792" s="67">
        <v>1</v>
      </c>
      <c r="AP792" s="67">
        <v>0</v>
      </c>
      <c r="AQ792" s="67">
        <v>0</v>
      </c>
      <c r="AR792" s="67">
        <v>1</v>
      </c>
      <c r="AS792" s="67">
        <v>0</v>
      </c>
      <c r="AT792" s="67">
        <v>1</v>
      </c>
      <c r="AU792" s="67">
        <v>1</v>
      </c>
      <c r="AV792" s="67">
        <v>1</v>
      </c>
      <c r="AW792" s="67">
        <v>0</v>
      </c>
      <c r="AX792" s="67">
        <v>0</v>
      </c>
      <c r="AY792" s="67">
        <v>0</v>
      </c>
      <c r="AZ792" s="67">
        <v>0</v>
      </c>
      <c r="BA792" s="67">
        <v>0</v>
      </c>
      <c r="BB792" s="67">
        <v>1</v>
      </c>
      <c r="BC792" s="67">
        <v>0</v>
      </c>
      <c r="BD792" s="67">
        <v>0</v>
      </c>
      <c r="BE792" s="67">
        <v>1</v>
      </c>
      <c r="BF792" s="67">
        <v>1</v>
      </c>
      <c r="BG792" s="67">
        <v>0</v>
      </c>
      <c r="BH792" s="67">
        <v>0</v>
      </c>
      <c r="BI792" s="67">
        <v>0</v>
      </c>
      <c r="BJ792" s="67">
        <v>0</v>
      </c>
      <c r="BK792" s="67">
        <v>1</v>
      </c>
      <c r="BL792" s="67">
        <v>0</v>
      </c>
      <c r="BM792" s="67">
        <v>0</v>
      </c>
      <c r="BN792" s="67">
        <v>0</v>
      </c>
      <c r="BO792" s="67">
        <v>0</v>
      </c>
      <c r="BP792" s="67">
        <v>0</v>
      </c>
    </row>
    <row r="793" spans="1:68" s="67" customFormat="1" x14ac:dyDescent="0.25">
      <c r="R793" s="69">
        <v>0</v>
      </c>
      <c r="S793" s="69">
        <v>0</v>
      </c>
      <c r="T793" s="69">
        <v>0</v>
      </c>
    </row>
    <row r="794" spans="1:68" s="67" customFormat="1" x14ac:dyDescent="0.25">
      <c r="A794" s="120">
        <v>114</v>
      </c>
      <c r="B794" s="67">
        <v>-0.92691199999999996</v>
      </c>
      <c r="D794" s="86">
        <v>-1</v>
      </c>
      <c r="E794" s="86">
        <v>0</v>
      </c>
      <c r="F794" s="86">
        <v>0</v>
      </c>
      <c r="G794" s="86"/>
      <c r="H794" s="86"/>
      <c r="I794" s="35" t="s">
        <v>103</v>
      </c>
      <c r="J794" s="35"/>
      <c r="K794" s="35" t="s">
        <v>104</v>
      </c>
      <c r="L794" s="86"/>
      <c r="M794" s="31" t="s">
        <v>102</v>
      </c>
      <c r="N794" s="31" t="s">
        <v>103</v>
      </c>
      <c r="O794" s="31" t="s">
        <v>104</v>
      </c>
      <c r="P794" s="31" t="s">
        <v>105</v>
      </c>
      <c r="R794" s="69">
        <v>0</v>
      </c>
      <c r="S794" s="69">
        <v>0</v>
      </c>
      <c r="T794" s="69">
        <v>0</v>
      </c>
    </row>
    <row r="795" spans="1:68" s="67" customFormat="1" x14ac:dyDescent="0.25">
      <c r="A795" s="120"/>
      <c r="B795" s="67">
        <v>-0.76464699999999997</v>
      </c>
      <c r="D795" s="30">
        <v>1</v>
      </c>
      <c r="E795" s="30">
        <v>0</v>
      </c>
      <c r="F795" s="30">
        <v>0</v>
      </c>
      <c r="G795" s="86"/>
      <c r="H795" s="86"/>
      <c r="I795" s="62">
        <f>B794*D794</f>
        <v>0.92691199999999996</v>
      </c>
      <c r="J795" s="35"/>
      <c r="K795" s="62">
        <v>0</v>
      </c>
      <c r="L795" s="86"/>
      <c r="M795" s="32"/>
      <c r="N795" s="32">
        <f>I799</f>
        <v>-1.2741199999999997</v>
      </c>
      <c r="O795" s="32">
        <f>K799</f>
        <v>0</v>
      </c>
      <c r="P795" s="40">
        <f>B798</f>
        <v>0.61164099999999999</v>
      </c>
      <c r="R795" s="69">
        <v>0</v>
      </c>
      <c r="S795" s="69">
        <v>0</v>
      </c>
      <c r="T795" s="69">
        <v>0</v>
      </c>
    </row>
    <row r="796" spans="1:68" s="67" customFormat="1" x14ac:dyDescent="0.25">
      <c r="A796" s="120"/>
      <c r="B796" s="67">
        <v>3.1745199999999998</v>
      </c>
      <c r="D796" s="30">
        <v>-1</v>
      </c>
      <c r="E796" s="30">
        <v>0</v>
      </c>
      <c r="F796" s="30">
        <v>0</v>
      </c>
      <c r="G796" s="86"/>
      <c r="H796" s="86"/>
      <c r="I796" s="35">
        <f>B795*D795</f>
        <v>-0.76464699999999997</v>
      </c>
      <c r="J796" s="35"/>
      <c r="K796" s="62">
        <v>0</v>
      </c>
      <c r="L796" s="86"/>
      <c r="M796" s="86"/>
      <c r="N796" s="86"/>
      <c r="O796" s="86"/>
      <c r="P796" s="86"/>
      <c r="R796" s="69">
        <v>0</v>
      </c>
      <c r="S796" s="69">
        <v>0</v>
      </c>
      <c r="T796" s="69">
        <v>0</v>
      </c>
    </row>
    <row r="797" spans="1:68" s="67" customFormat="1" x14ac:dyDescent="0.25">
      <c r="A797" s="120"/>
      <c r="B797" s="67">
        <v>3.2794999999999999E-3</v>
      </c>
      <c r="D797" s="86">
        <v>530</v>
      </c>
      <c r="E797" s="86">
        <v>0</v>
      </c>
      <c r="F797" s="86">
        <v>0</v>
      </c>
      <c r="G797" s="86"/>
      <c r="H797" s="86"/>
      <c r="I797" s="62">
        <f>B796*D796</f>
        <v>-3.1745199999999998</v>
      </c>
      <c r="J797" s="35"/>
      <c r="K797" s="62">
        <v>0</v>
      </c>
      <c r="L797" s="86"/>
      <c r="M797" s="33" t="s">
        <v>106</v>
      </c>
      <c r="N797" s="34">
        <f>EXP(N795)</f>
        <v>0.27967697570085753</v>
      </c>
      <c r="O797" s="34">
        <v>0</v>
      </c>
      <c r="P797" s="34">
        <f>EXP(P795)</f>
        <v>1.8434540260944503</v>
      </c>
      <c r="R797" s="69">
        <v>0</v>
      </c>
      <c r="S797" s="69">
        <v>0</v>
      </c>
      <c r="T797" s="69">
        <v>0</v>
      </c>
    </row>
    <row r="798" spans="1:68" s="67" customFormat="1" x14ac:dyDescent="0.25">
      <c r="A798" s="120"/>
      <c r="B798" s="67">
        <v>0.61164099999999999</v>
      </c>
      <c r="D798" s="86">
        <v>0</v>
      </c>
      <c r="E798" s="86">
        <v>0</v>
      </c>
      <c r="F798" s="86">
        <v>1</v>
      </c>
      <c r="G798" s="86"/>
      <c r="H798" s="86"/>
      <c r="I798" s="35">
        <f>B797*D797</f>
        <v>1.738135</v>
      </c>
      <c r="J798" s="35"/>
      <c r="K798" s="35">
        <v>0</v>
      </c>
      <c r="L798" s="86"/>
      <c r="M798" s="34"/>
      <c r="N798" s="34">
        <f>EXP(N795)+EXP(P795)</f>
        <v>2.1231310017953078</v>
      </c>
      <c r="O798" s="34">
        <f>N798</f>
        <v>2.1231310017953078</v>
      </c>
      <c r="P798" s="34">
        <f>O798</f>
        <v>2.1231310017953078</v>
      </c>
      <c r="R798" s="69">
        <v>0</v>
      </c>
      <c r="S798" s="69">
        <v>0</v>
      </c>
      <c r="T798" s="69">
        <v>0</v>
      </c>
    </row>
    <row r="799" spans="1:68" s="67" customFormat="1" x14ac:dyDescent="0.25">
      <c r="D799" s="86"/>
      <c r="E799" s="86"/>
      <c r="F799" s="86"/>
      <c r="G799" s="86"/>
      <c r="H799" s="86"/>
      <c r="I799" s="64">
        <f>I795+I796+I797+I798</f>
        <v>-1.2741199999999997</v>
      </c>
      <c r="J799" s="36"/>
      <c r="K799" s="64">
        <v>0</v>
      </c>
      <c r="L799" s="86"/>
      <c r="M799" s="34" t="s">
        <v>107</v>
      </c>
      <c r="N799" s="65">
        <f>N797/N798</f>
        <v>0.13172855347332041</v>
      </c>
      <c r="O799" s="65">
        <f>O797/O798</f>
        <v>0</v>
      </c>
      <c r="P799" s="65">
        <f>P797/P798</f>
        <v>0.86827144652667965</v>
      </c>
      <c r="R799" s="69">
        <v>0</v>
      </c>
      <c r="S799" s="69">
        <v>1</v>
      </c>
      <c r="T799" s="69">
        <v>1</v>
      </c>
      <c r="V799" s="67">
        <v>0</v>
      </c>
      <c r="W799" s="67">
        <v>0</v>
      </c>
      <c r="X799" s="67">
        <v>1</v>
      </c>
      <c r="Y799" s="67">
        <v>0</v>
      </c>
      <c r="Z799" s="67">
        <v>1</v>
      </c>
      <c r="AA799" s="67">
        <v>3</v>
      </c>
      <c r="AB799" s="67">
        <v>2</v>
      </c>
      <c r="AC799" s="67">
        <v>8</v>
      </c>
      <c r="AD799" s="67">
        <v>4</v>
      </c>
      <c r="AE799" s="67">
        <v>7</v>
      </c>
      <c r="AF799" s="67">
        <v>6</v>
      </c>
      <c r="AG799" s="67">
        <v>1</v>
      </c>
      <c r="AH799" s="67">
        <v>5</v>
      </c>
      <c r="AI799" s="67">
        <v>1</v>
      </c>
      <c r="AJ799" s="67">
        <v>2</v>
      </c>
      <c r="AK799" s="67">
        <v>3</v>
      </c>
      <c r="AL799" s="67">
        <v>4</v>
      </c>
      <c r="AM799" s="67">
        <v>5</v>
      </c>
      <c r="AN799" s="67">
        <v>6</v>
      </c>
      <c r="AO799" s="67">
        <v>1</v>
      </c>
      <c r="AP799" s="67">
        <v>0</v>
      </c>
      <c r="AQ799" s="67">
        <v>0</v>
      </c>
      <c r="AR799" s="67">
        <v>1</v>
      </c>
      <c r="AS799" s="67">
        <v>1</v>
      </c>
      <c r="AT799" s="67">
        <v>0</v>
      </c>
      <c r="AU799" s="67">
        <v>1</v>
      </c>
      <c r="AV799" s="67">
        <v>1</v>
      </c>
      <c r="AW799" s="67">
        <v>0</v>
      </c>
      <c r="AX799" s="67">
        <v>0</v>
      </c>
      <c r="AY799" s="67">
        <v>1</v>
      </c>
      <c r="AZ799" s="67">
        <v>0</v>
      </c>
      <c r="BA799" s="67">
        <v>0</v>
      </c>
      <c r="BB799" s="67">
        <v>0</v>
      </c>
      <c r="BC799" s="67">
        <v>0</v>
      </c>
      <c r="BD799" s="67">
        <v>0</v>
      </c>
      <c r="BE799" s="67">
        <v>1</v>
      </c>
      <c r="BF799" s="67">
        <v>1</v>
      </c>
      <c r="BG799" s="67">
        <v>0</v>
      </c>
      <c r="BH799" s="67">
        <v>0</v>
      </c>
      <c r="BI799" s="67">
        <v>0</v>
      </c>
      <c r="BJ799" s="67">
        <v>0</v>
      </c>
      <c r="BK799" s="67">
        <v>0</v>
      </c>
      <c r="BL799" s="67">
        <v>1</v>
      </c>
      <c r="BM799" s="67">
        <v>1</v>
      </c>
      <c r="BN799" s="67">
        <v>0</v>
      </c>
      <c r="BO799" s="67">
        <v>0</v>
      </c>
      <c r="BP799" s="67">
        <v>0</v>
      </c>
    </row>
    <row r="800" spans="1:68" s="67" customFormat="1" x14ac:dyDescent="0.25">
      <c r="R800" s="69">
        <v>0</v>
      </c>
      <c r="S800" s="69">
        <v>0</v>
      </c>
      <c r="T800" s="69">
        <v>0</v>
      </c>
    </row>
    <row r="801" spans="1:68" s="67" customFormat="1" x14ac:dyDescent="0.25">
      <c r="A801" s="120">
        <v>115</v>
      </c>
      <c r="B801" s="67">
        <v>-0.90363800000000005</v>
      </c>
      <c r="D801" s="86">
        <v>-1</v>
      </c>
      <c r="E801" s="86">
        <v>0</v>
      </c>
      <c r="F801" s="86">
        <v>0</v>
      </c>
      <c r="G801" s="86"/>
      <c r="H801" s="86"/>
      <c r="I801" s="35" t="s">
        <v>103</v>
      </c>
      <c r="J801" s="35"/>
      <c r="K801" s="35" t="s">
        <v>104</v>
      </c>
      <c r="L801" s="86"/>
      <c r="M801" s="31" t="s">
        <v>102</v>
      </c>
      <c r="N801" s="31" t="s">
        <v>103</v>
      </c>
      <c r="O801" s="31" t="s">
        <v>104</v>
      </c>
      <c r="P801" s="31" t="s">
        <v>105</v>
      </c>
      <c r="R801" s="69">
        <v>0</v>
      </c>
      <c r="S801" s="69">
        <v>0</v>
      </c>
      <c r="T801" s="69">
        <v>0</v>
      </c>
    </row>
    <row r="802" spans="1:68" s="67" customFormat="1" x14ac:dyDescent="0.25">
      <c r="A802" s="120"/>
      <c r="B802" s="67">
        <v>-1.6515</v>
      </c>
      <c r="D802" s="30">
        <v>1</v>
      </c>
      <c r="E802" s="30">
        <v>0</v>
      </c>
      <c r="F802" s="30">
        <v>0</v>
      </c>
      <c r="G802" s="86"/>
      <c r="H802" s="86"/>
      <c r="I802" s="62">
        <f>B801*D801</f>
        <v>0.90363800000000005</v>
      </c>
      <c r="J802" s="35"/>
      <c r="K802" s="62">
        <v>0</v>
      </c>
      <c r="L802" s="86"/>
      <c r="M802" s="32"/>
      <c r="N802" s="32">
        <f>I806</f>
        <v>0.4172536</v>
      </c>
      <c r="O802" s="32">
        <f>K806</f>
        <v>0</v>
      </c>
      <c r="P802" s="40">
        <f>B805</f>
        <v>2.6129099999999998</v>
      </c>
      <c r="R802" s="69">
        <v>0</v>
      </c>
      <c r="S802" s="69">
        <v>0</v>
      </c>
      <c r="T802" s="69">
        <v>0</v>
      </c>
    </row>
    <row r="803" spans="1:68" s="67" customFormat="1" x14ac:dyDescent="0.25">
      <c r="A803" s="120"/>
      <c r="B803" s="67">
        <v>1.1549700000000001</v>
      </c>
      <c r="D803" s="30">
        <v>-1</v>
      </c>
      <c r="E803" s="30">
        <v>0</v>
      </c>
      <c r="F803" s="30">
        <v>0</v>
      </c>
      <c r="G803" s="86"/>
      <c r="H803" s="86"/>
      <c r="I803" s="35">
        <f>B802*D802</f>
        <v>-1.6515</v>
      </c>
      <c r="J803" s="35"/>
      <c r="K803" s="62">
        <v>0</v>
      </c>
      <c r="L803" s="86"/>
      <c r="M803" s="86"/>
      <c r="N803" s="86"/>
      <c r="O803" s="86"/>
      <c r="P803" s="86"/>
      <c r="R803" s="69">
        <v>0</v>
      </c>
      <c r="S803" s="69">
        <v>0</v>
      </c>
      <c r="T803" s="69">
        <v>0</v>
      </c>
    </row>
    <row r="804" spans="1:68" s="67" customFormat="1" x14ac:dyDescent="0.25">
      <c r="A804" s="120"/>
      <c r="B804" s="67">
        <v>4.3775200000000002E-3</v>
      </c>
      <c r="D804" s="86">
        <v>530</v>
      </c>
      <c r="E804" s="86">
        <v>0</v>
      </c>
      <c r="F804" s="86">
        <v>0</v>
      </c>
      <c r="G804" s="86"/>
      <c r="H804" s="86"/>
      <c r="I804" s="62">
        <f>B803*D803</f>
        <v>-1.1549700000000001</v>
      </c>
      <c r="J804" s="35"/>
      <c r="K804" s="62">
        <v>0</v>
      </c>
      <c r="L804" s="86"/>
      <c r="M804" s="33" t="s">
        <v>106</v>
      </c>
      <c r="N804" s="34">
        <f>EXP(N802)</f>
        <v>1.5177873750108137</v>
      </c>
      <c r="O804" s="34">
        <v>0</v>
      </c>
      <c r="P804" s="34">
        <f>EXP(P802)</f>
        <v>13.638681724763357</v>
      </c>
      <c r="R804" s="69">
        <v>0</v>
      </c>
      <c r="S804" s="69">
        <v>0</v>
      </c>
      <c r="T804" s="69">
        <v>0</v>
      </c>
    </row>
    <row r="805" spans="1:68" s="67" customFormat="1" x14ac:dyDescent="0.25">
      <c r="A805" s="120"/>
      <c r="B805" s="67">
        <v>2.6129099999999998</v>
      </c>
      <c r="D805" s="86">
        <v>0</v>
      </c>
      <c r="E805" s="86">
        <v>0</v>
      </c>
      <c r="F805" s="86">
        <v>1</v>
      </c>
      <c r="G805" s="86"/>
      <c r="H805" s="86"/>
      <c r="I805" s="35">
        <f>B804*D804</f>
        <v>2.3200856000000001</v>
      </c>
      <c r="J805" s="35"/>
      <c r="K805" s="35">
        <v>0</v>
      </c>
      <c r="L805" s="86"/>
      <c r="M805" s="34"/>
      <c r="N805" s="34">
        <f>EXP(N802)+EXP(P802)</f>
        <v>15.156469099774171</v>
      </c>
      <c r="O805" s="34">
        <f>N805</f>
        <v>15.156469099774171</v>
      </c>
      <c r="P805" s="34">
        <f>O805</f>
        <v>15.156469099774171</v>
      </c>
      <c r="R805" s="69">
        <v>0</v>
      </c>
      <c r="S805" s="69">
        <v>0</v>
      </c>
      <c r="T805" s="69">
        <v>0</v>
      </c>
    </row>
    <row r="806" spans="1:68" s="67" customFormat="1" x14ac:dyDescent="0.25">
      <c r="D806" s="86"/>
      <c r="E806" s="86"/>
      <c r="F806" s="86"/>
      <c r="G806" s="86"/>
      <c r="H806" s="86"/>
      <c r="I806" s="64">
        <f>I802+I803+I804+I805</f>
        <v>0.4172536</v>
      </c>
      <c r="J806" s="36"/>
      <c r="K806" s="64">
        <v>0</v>
      </c>
      <c r="L806" s="86"/>
      <c r="M806" s="34" t="s">
        <v>107</v>
      </c>
      <c r="N806" s="65">
        <f>N804/N805</f>
        <v>0.10014122451735336</v>
      </c>
      <c r="O806" s="65">
        <f>O804/O805</f>
        <v>0</v>
      </c>
      <c r="P806" s="65">
        <f>P804/P805</f>
        <v>0.89985877548264659</v>
      </c>
      <c r="R806" s="69">
        <v>0</v>
      </c>
      <c r="S806" s="69">
        <v>1</v>
      </c>
      <c r="T806" s="69">
        <v>1</v>
      </c>
      <c r="V806" s="67">
        <v>0</v>
      </c>
      <c r="W806" s="67">
        <v>0</v>
      </c>
      <c r="X806" s="67">
        <v>1</v>
      </c>
      <c r="Y806" s="67">
        <v>0</v>
      </c>
      <c r="Z806" s="67">
        <v>1</v>
      </c>
      <c r="AA806" s="67">
        <v>2</v>
      </c>
      <c r="AB806" s="67">
        <v>1</v>
      </c>
      <c r="AC806" s="67">
        <v>4</v>
      </c>
      <c r="AD806" s="67">
        <v>5</v>
      </c>
      <c r="AE806" s="67">
        <v>3</v>
      </c>
      <c r="AF806" s="67">
        <v>8</v>
      </c>
      <c r="AG806" s="67">
        <v>7</v>
      </c>
      <c r="AH806" s="67">
        <v>6</v>
      </c>
      <c r="AI806" s="67">
        <v>6</v>
      </c>
      <c r="AJ806" s="67">
        <v>1</v>
      </c>
      <c r="AK806" s="67">
        <v>3</v>
      </c>
      <c r="AL806" s="67">
        <v>2</v>
      </c>
      <c r="AM806" s="67">
        <v>4</v>
      </c>
      <c r="AN806" s="67">
        <v>5</v>
      </c>
      <c r="AO806" s="67">
        <v>1</v>
      </c>
      <c r="AP806" s="67">
        <v>0</v>
      </c>
      <c r="AQ806" s="67">
        <v>0</v>
      </c>
      <c r="AR806" s="67">
        <v>1</v>
      </c>
      <c r="AS806" s="67">
        <v>1</v>
      </c>
      <c r="AT806" s="67">
        <v>0</v>
      </c>
      <c r="AU806" s="67">
        <v>1</v>
      </c>
      <c r="AV806" s="67">
        <v>1</v>
      </c>
      <c r="AW806" s="67">
        <v>0</v>
      </c>
      <c r="AX806" s="67">
        <v>0</v>
      </c>
      <c r="AY806" s="67">
        <v>0</v>
      </c>
      <c r="AZ806" s="67">
        <v>1</v>
      </c>
      <c r="BA806" s="67">
        <v>0</v>
      </c>
      <c r="BB806" s="67">
        <v>0</v>
      </c>
      <c r="BC806" s="67">
        <v>0</v>
      </c>
      <c r="BD806" s="67">
        <v>0</v>
      </c>
      <c r="BE806" s="67">
        <v>1</v>
      </c>
      <c r="BF806" s="67">
        <v>0</v>
      </c>
      <c r="BG806" s="67">
        <v>1</v>
      </c>
      <c r="BH806" s="67">
        <v>0</v>
      </c>
      <c r="BI806" s="67">
        <v>0</v>
      </c>
      <c r="BJ806" s="67">
        <v>0</v>
      </c>
      <c r="BK806" s="67">
        <v>0</v>
      </c>
      <c r="BL806" s="67">
        <v>0</v>
      </c>
      <c r="BM806" s="67">
        <v>1</v>
      </c>
      <c r="BN806" s="67">
        <v>0</v>
      </c>
      <c r="BO806" s="67">
        <v>0</v>
      </c>
      <c r="BP806" s="67">
        <v>0</v>
      </c>
    </row>
    <row r="807" spans="1:68" s="67" customFormat="1" x14ac:dyDescent="0.25">
      <c r="R807" s="69">
        <v>0</v>
      </c>
      <c r="S807" s="69">
        <v>0</v>
      </c>
      <c r="T807" s="69">
        <v>0</v>
      </c>
    </row>
    <row r="808" spans="1:68" s="67" customFormat="1" x14ac:dyDescent="0.25">
      <c r="A808" s="120">
        <v>116</v>
      </c>
      <c r="B808" s="67">
        <v>-0.901084</v>
      </c>
      <c r="D808" s="86">
        <v>-1</v>
      </c>
      <c r="E808" s="86">
        <v>0</v>
      </c>
      <c r="F808" s="86">
        <v>0</v>
      </c>
      <c r="G808" s="86"/>
      <c r="H808" s="86"/>
      <c r="I808" s="35" t="s">
        <v>103</v>
      </c>
      <c r="J808" s="35"/>
      <c r="K808" s="35" t="s">
        <v>104</v>
      </c>
      <c r="L808" s="86"/>
      <c r="M808" s="31" t="s">
        <v>102</v>
      </c>
      <c r="N808" s="31" t="s">
        <v>103</v>
      </c>
      <c r="O808" s="31" t="s">
        <v>104</v>
      </c>
      <c r="P808" s="31" t="s">
        <v>105</v>
      </c>
      <c r="R808" s="69">
        <v>0</v>
      </c>
      <c r="S808" s="69">
        <v>0</v>
      </c>
      <c r="T808" s="69">
        <v>0</v>
      </c>
    </row>
    <row r="809" spans="1:68" s="67" customFormat="1" x14ac:dyDescent="0.25">
      <c r="A809" s="120"/>
      <c r="B809" s="67">
        <v>-0.94677900000000004</v>
      </c>
      <c r="D809" s="30">
        <v>1</v>
      </c>
      <c r="E809" s="30">
        <v>0</v>
      </c>
      <c r="F809" s="30">
        <v>0</v>
      </c>
      <c r="G809" s="86"/>
      <c r="H809" s="86"/>
      <c r="I809" s="62">
        <f>B808*D808</f>
        <v>0.901084</v>
      </c>
      <c r="J809" s="35"/>
      <c r="K809" s="62">
        <v>0</v>
      </c>
      <c r="L809" s="86"/>
      <c r="M809" s="32"/>
      <c r="N809" s="32">
        <f>I813</f>
        <v>4.9847498999999997</v>
      </c>
      <c r="O809" s="32">
        <f>K813</f>
        <v>0</v>
      </c>
      <c r="P809" s="40">
        <f>B812</f>
        <v>4.0864799999999999</v>
      </c>
      <c r="R809" s="69">
        <v>0</v>
      </c>
      <c r="S809" s="69">
        <v>0</v>
      </c>
      <c r="T809" s="69">
        <v>0</v>
      </c>
    </row>
    <row r="810" spans="1:68" s="67" customFormat="1" x14ac:dyDescent="0.25">
      <c r="A810" s="120"/>
      <c r="B810" s="67">
        <v>-1.1098600000000001</v>
      </c>
      <c r="D810" s="30">
        <v>-1</v>
      </c>
      <c r="E810" s="30">
        <v>0</v>
      </c>
      <c r="F810" s="30">
        <v>0</v>
      </c>
      <c r="G810" s="86"/>
      <c r="H810" s="86"/>
      <c r="I810" s="35">
        <f>B809*D809</f>
        <v>-0.94677900000000004</v>
      </c>
      <c r="J810" s="35"/>
      <c r="K810" s="62">
        <v>0</v>
      </c>
      <c r="L810" s="86"/>
      <c r="M810" s="86"/>
      <c r="N810" s="86"/>
      <c r="O810" s="86"/>
      <c r="P810" s="86"/>
      <c r="R810" s="69">
        <v>0</v>
      </c>
      <c r="S810" s="69">
        <v>0</v>
      </c>
      <c r="T810" s="69">
        <v>0</v>
      </c>
    </row>
    <row r="811" spans="1:68" s="67" customFormat="1" x14ac:dyDescent="0.25">
      <c r="A811" s="120"/>
      <c r="B811" s="67">
        <v>7.3973299999999997E-3</v>
      </c>
      <c r="D811" s="86">
        <v>530</v>
      </c>
      <c r="E811" s="86">
        <v>0</v>
      </c>
      <c r="F811" s="86">
        <v>0</v>
      </c>
      <c r="G811" s="86"/>
      <c r="H811" s="86"/>
      <c r="I811" s="62">
        <f>B810*D810</f>
        <v>1.1098600000000001</v>
      </c>
      <c r="J811" s="35"/>
      <c r="K811" s="62">
        <v>0</v>
      </c>
      <c r="L811" s="86"/>
      <c r="M811" s="33" t="s">
        <v>106</v>
      </c>
      <c r="N811" s="34">
        <f>EXP(N809)</f>
        <v>146.16701408417947</v>
      </c>
      <c r="O811" s="34">
        <v>0</v>
      </c>
      <c r="P811" s="34">
        <f>EXP(P809)</f>
        <v>59.52997695205422</v>
      </c>
      <c r="R811" s="69">
        <v>0</v>
      </c>
      <c r="S811" s="69">
        <v>0</v>
      </c>
      <c r="T811" s="69">
        <v>0</v>
      </c>
    </row>
    <row r="812" spans="1:68" s="67" customFormat="1" x14ac:dyDescent="0.25">
      <c r="A812" s="120"/>
      <c r="B812" s="67">
        <v>4.0864799999999999</v>
      </c>
      <c r="D812" s="86">
        <v>0</v>
      </c>
      <c r="E812" s="86">
        <v>0</v>
      </c>
      <c r="F812" s="86">
        <v>1</v>
      </c>
      <c r="G812" s="86"/>
      <c r="H812" s="86"/>
      <c r="I812" s="35">
        <f>B811*D811</f>
        <v>3.9205848999999997</v>
      </c>
      <c r="J812" s="35"/>
      <c r="K812" s="35">
        <v>0</v>
      </c>
      <c r="L812" s="86"/>
      <c r="M812" s="34"/>
      <c r="N812" s="34">
        <f>EXP(N809)+EXP(P809)</f>
        <v>205.6969910362337</v>
      </c>
      <c r="O812" s="34">
        <f>N812</f>
        <v>205.6969910362337</v>
      </c>
      <c r="P812" s="34">
        <f>O812</f>
        <v>205.6969910362337</v>
      </c>
      <c r="R812" s="69">
        <v>0</v>
      </c>
      <c r="S812" s="69">
        <v>0</v>
      </c>
      <c r="T812" s="69">
        <v>0</v>
      </c>
    </row>
    <row r="813" spans="1:68" s="67" customFormat="1" x14ac:dyDescent="0.25">
      <c r="D813" s="86"/>
      <c r="E813" s="86"/>
      <c r="F813" s="86"/>
      <c r="G813" s="86"/>
      <c r="H813" s="86"/>
      <c r="I813" s="64">
        <f>I809+I810+I811+I812</f>
        <v>4.9847498999999997</v>
      </c>
      <c r="J813" s="36"/>
      <c r="K813" s="64">
        <v>0</v>
      </c>
      <c r="L813" s="86"/>
      <c r="M813" s="34" t="s">
        <v>107</v>
      </c>
      <c r="N813" s="65">
        <f>N811/N812</f>
        <v>0.71059383682686938</v>
      </c>
      <c r="O813" s="65">
        <f>O811/O812</f>
        <v>0</v>
      </c>
      <c r="P813" s="65">
        <f>P811/P812</f>
        <v>0.28940616317313056</v>
      </c>
      <c r="R813" s="69">
        <v>1</v>
      </c>
      <c r="S813" s="69">
        <v>1</v>
      </c>
      <c r="T813" s="69">
        <v>0</v>
      </c>
      <c r="V813" s="67">
        <v>0</v>
      </c>
      <c r="W813" s="67">
        <v>0</v>
      </c>
      <c r="X813" s="67">
        <v>1</v>
      </c>
      <c r="Y813" s="67">
        <v>0</v>
      </c>
      <c r="Z813" s="67">
        <v>1</v>
      </c>
      <c r="AA813" s="67">
        <v>5</v>
      </c>
      <c r="AB813" s="67">
        <v>6</v>
      </c>
      <c r="AC813" s="67">
        <v>1</v>
      </c>
      <c r="AD813" s="67">
        <v>2</v>
      </c>
      <c r="AE813" s="67">
        <v>3</v>
      </c>
      <c r="AF813" s="67">
        <v>4</v>
      </c>
      <c r="AG813" s="67">
        <v>7</v>
      </c>
      <c r="AH813" s="67">
        <v>8</v>
      </c>
      <c r="AI813" s="67">
        <v>1</v>
      </c>
      <c r="AJ813" s="67">
        <v>2</v>
      </c>
      <c r="AK813" s="67">
        <v>3</v>
      </c>
      <c r="AL813" s="67">
        <v>4</v>
      </c>
      <c r="AM813" s="67">
        <v>5</v>
      </c>
      <c r="AN813" s="67">
        <v>6</v>
      </c>
      <c r="AO813" s="67">
        <v>1</v>
      </c>
      <c r="AP813" s="67">
        <v>0</v>
      </c>
      <c r="AQ813" s="67">
        <v>0</v>
      </c>
      <c r="AR813" s="67">
        <v>1</v>
      </c>
      <c r="AS813" s="67">
        <v>0</v>
      </c>
      <c r="AT813" s="67">
        <v>1</v>
      </c>
      <c r="AU813" s="67">
        <v>0</v>
      </c>
      <c r="AV813" s="67">
        <v>0</v>
      </c>
      <c r="AW813" s="67">
        <v>1</v>
      </c>
      <c r="AX813" s="67">
        <v>0</v>
      </c>
      <c r="AY813" s="67">
        <v>0</v>
      </c>
      <c r="AZ813" s="67">
        <v>0</v>
      </c>
      <c r="BA813" s="67">
        <v>0</v>
      </c>
      <c r="BB813" s="67">
        <v>1</v>
      </c>
      <c r="BC813" s="67">
        <v>0</v>
      </c>
      <c r="BD813" s="67">
        <v>1</v>
      </c>
      <c r="BE813" s="67">
        <v>0</v>
      </c>
      <c r="BF813" s="67">
        <v>0</v>
      </c>
      <c r="BG813" s="67">
        <v>1</v>
      </c>
      <c r="BH813" s="67">
        <v>0</v>
      </c>
      <c r="BI813" s="67">
        <v>-999</v>
      </c>
      <c r="BJ813" s="67">
        <v>-999</v>
      </c>
      <c r="BK813" s="67">
        <v>-999</v>
      </c>
      <c r="BL813" s="67">
        <v>-999</v>
      </c>
      <c r="BM813" s="67">
        <v>-999</v>
      </c>
      <c r="BN813" s="67">
        <v>-999</v>
      </c>
      <c r="BO813" s="67">
        <v>-999</v>
      </c>
      <c r="BP813" s="67">
        <v>-999</v>
      </c>
    </row>
    <row r="814" spans="1:68" s="67" customFormat="1" x14ac:dyDescent="0.25">
      <c r="R814" s="69">
        <v>0</v>
      </c>
      <c r="S814" s="69">
        <v>0</v>
      </c>
      <c r="T814" s="69">
        <v>0</v>
      </c>
    </row>
    <row r="815" spans="1:68" s="67" customFormat="1" x14ac:dyDescent="0.25">
      <c r="A815" s="120">
        <v>117</v>
      </c>
      <c r="B815" s="67">
        <v>-0.91658099999999998</v>
      </c>
      <c r="D815" s="86">
        <v>-1</v>
      </c>
      <c r="E815" s="86">
        <v>0</v>
      </c>
      <c r="F815" s="86">
        <v>0</v>
      </c>
      <c r="G815" s="86"/>
      <c r="H815" s="86"/>
      <c r="I815" s="35" t="s">
        <v>103</v>
      </c>
      <c r="J815" s="35"/>
      <c r="K815" s="35" t="s">
        <v>104</v>
      </c>
      <c r="L815" s="86"/>
      <c r="M815" s="31" t="s">
        <v>102</v>
      </c>
      <c r="N815" s="31" t="s">
        <v>103</v>
      </c>
      <c r="O815" s="31" t="s">
        <v>104</v>
      </c>
      <c r="P815" s="31" t="s">
        <v>105</v>
      </c>
      <c r="R815" s="69">
        <v>0</v>
      </c>
      <c r="S815" s="69">
        <v>0</v>
      </c>
      <c r="T815" s="69">
        <v>0</v>
      </c>
    </row>
    <row r="816" spans="1:68" s="67" customFormat="1" x14ac:dyDescent="0.25">
      <c r="A816" s="120"/>
      <c r="B816" s="67">
        <v>0.11974600000000001</v>
      </c>
      <c r="D816" s="30">
        <v>1</v>
      </c>
      <c r="E816" s="30">
        <v>0</v>
      </c>
      <c r="F816" s="30">
        <v>0</v>
      </c>
      <c r="G816" s="86"/>
      <c r="H816" s="86"/>
      <c r="I816" s="62">
        <f>B815*D815</f>
        <v>0.91658099999999998</v>
      </c>
      <c r="J816" s="35"/>
      <c r="K816" s="62">
        <v>0</v>
      </c>
      <c r="L816" s="86"/>
      <c r="M816" s="32"/>
      <c r="N816" s="32">
        <f>I820</f>
        <v>6.1237890999999998</v>
      </c>
      <c r="O816" s="32">
        <f>K820</f>
        <v>0</v>
      </c>
      <c r="P816" s="40">
        <f>B819</f>
        <v>2.64141</v>
      </c>
      <c r="R816" s="69">
        <v>0</v>
      </c>
      <c r="S816" s="69">
        <v>0</v>
      </c>
      <c r="T816" s="69">
        <v>0</v>
      </c>
    </row>
    <row r="817" spans="1:68" s="67" customFormat="1" x14ac:dyDescent="0.25">
      <c r="A817" s="120"/>
      <c r="B817" s="67">
        <v>-1.00563</v>
      </c>
      <c r="D817" s="30">
        <v>-1</v>
      </c>
      <c r="E817" s="30">
        <v>0</v>
      </c>
      <c r="F817" s="30">
        <v>0</v>
      </c>
      <c r="G817" s="86"/>
      <c r="H817" s="86"/>
      <c r="I817" s="35">
        <f>B816*D816</f>
        <v>0.11974600000000001</v>
      </c>
      <c r="J817" s="35"/>
      <c r="K817" s="62">
        <v>0</v>
      </c>
      <c r="L817" s="86"/>
      <c r="M817" s="86"/>
      <c r="N817" s="86"/>
      <c r="O817" s="86"/>
      <c r="P817" s="86"/>
      <c r="R817" s="69">
        <v>0</v>
      </c>
      <c r="S817" s="69">
        <v>0</v>
      </c>
      <c r="T817" s="69">
        <v>0</v>
      </c>
    </row>
    <row r="818" spans="1:68" s="67" customFormat="1" x14ac:dyDescent="0.25">
      <c r="A818" s="120"/>
      <c r="B818" s="67">
        <v>7.7015699999999996E-3</v>
      </c>
      <c r="D818" s="86">
        <v>530</v>
      </c>
      <c r="E818" s="86">
        <v>0</v>
      </c>
      <c r="F818" s="86">
        <v>0</v>
      </c>
      <c r="G818" s="86"/>
      <c r="H818" s="86"/>
      <c r="I818" s="62">
        <f>B817*D817</f>
        <v>1.00563</v>
      </c>
      <c r="J818" s="35"/>
      <c r="K818" s="62">
        <v>0</v>
      </c>
      <c r="L818" s="86"/>
      <c r="M818" s="33" t="s">
        <v>106</v>
      </c>
      <c r="N818" s="34">
        <f>EXP(N816)</f>
        <v>456.5914917511775</v>
      </c>
      <c r="O818" s="34">
        <v>0</v>
      </c>
      <c r="P818" s="34">
        <f>EXP(P816)</f>
        <v>14.03297616119489</v>
      </c>
      <c r="R818" s="69">
        <v>0</v>
      </c>
      <c r="S818" s="69">
        <v>0</v>
      </c>
      <c r="T818" s="69">
        <v>0</v>
      </c>
    </row>
    <row r="819" spans="1:68" s="67" customFormat="1" x14ac:dyDescent="0.25">
      <c r="A819" s="120"/>
      <c r="B819" s="67">
        <v>2.64141</v>
      </c>
      <c r="D819" s="86">
        <v>0</v>
      </c>
      <c r="E819" s="86">
        <v>0</v>
      </c>
      <c r="F819" s="86">
        <v>1</v>
      </c>
      <c r="G819" s="86"/>
      <c r="H819" s="86"/>
      <c r="I819" s="35">
        <f>B818*D818</f>
        <v>4.0818320999999997</v>
      </c>
      <c r="J819" s="35"/>
      <c r="K819" s="35">
        <v>0</v>
      </c>
      <c r="L819" s="86"/>
      <c r="M819" s="34"/>
      <c r="N819" s="34">
        <f>EXP(N816)+EXP(P816)</f>
        <v>470.62446791237238</v>
      </c>
      <c r="O819" s="34">
        <f>N819</f>
        <v>470.62446791237238</v>
      </c>
      <c r="P819" s="34">
        <f>O819</f>
        <v>470.62446791237238</v>
      </c>
      <c r="R819" s="69">
        <v>0</v>
      </c>
      <c r="S819" s="69">
        <v>0</v>
      </c>
      <c r="T819" s="69">
        <v>0</v>
      </c>
    </row>
    <row r="820" spans="1:68" s="67" customFormat="1" x14ac:dyDescent="0.25">
      <c r="D820" s="86"/>
      <c r="E820" s="86"/>
      <c r="F820" s="86"/>
      <c r="G820" s="86"/>
      <c r="H820" s="86"/>
      <c r="I820" s="64">
        <f>I816+I817+I818+I819</f>
        <v>6.1237890999999998</v>
      </c>
      <c r="J820" s="36"/>
      <c r="K820" s="64">
        <v>0</v>
      </c>
      <c r="L820" s="86"/>
      <c r="M820" s="34" t="s">
        <v>107</v>
      </c>
      <c r="N820" s="65">
        <f>N818/N819</f>
        <v>0.97018222145685862</v>
      </c>
      <c r="O820" s="65">
        <f>O818/O819</f>
        <v>0</v>
      </c>
      <c r="P820" s="65">
        <f>P818/P819</f>
        <v>2.9817778543141431E-2</v>
      </c>
      <c r="R820" s="69">
        <v>1</v>
      </c>
      <c r="S820" s="69">
        <v>1</v>
      </c>
      <c r="T820" s="69">
        <v>0</v>
      </c>
      <c r="V820" s="67">
        <v>0</v>
      </c>
      <c r="W820" s="67">
        <v>0</v>
      </c>
      <c r="X820" s="67">
        <v>0</v>
      </c>
      <c r="Y820" s="67">
        <v>0</v>
      </c>
      <c r="Z820" s="67">
        <v>1</v>
      </c>
      <c r="AA820" s="67">
        <v>2</v>
      </c>
      <c r="AB820" s="67">
        <v>3</v>
      </c>
      <c r="AC820" s="67">
        <v>7</v>
      </c>
      <c r="AD820" s="67">
        <v>5</v>
      </c>
      <c r="AE820" s="67">
        <v>8</v>
      </c>
      <c r="AF820" s="67">
        <v>6</v>
      </c>
      <c r="AG820" s="67">
        <v>1</v>
      </c>
      <c r="AH820" s="67">
        <v>4</v>
      </c>
      <c r="AI820" s="67">
        <v>1</v>
      </c>
      <c r="AJ820" s="67">
        <v>3</v>
      </c>
      <c r="AK820" s="67">
        <v>5</v>
      </c>
      <c r="AL820" s="67">
        <v>6</v>
      </c>
      <c r="AM820" s="67">
        <v>2</v>
      </c>
      <c r="AN820" s="67">
        <v>4</v>
      </c>
      <c r="AO820" s="67">
        <v>1</v>
      </c>
      <c r="AP820" s="67">
        <v>0</v>
      </c>
      <c r="AQ820" s="67">
        <v>0</v>
      </c>
      <c r="AR820" s="67">
        <v>1</v>
      </c>
      <c r="AS820" s="67">
        <v>1</v>
      </c>
      <c r="AT820" s="67">
        <v>0</v>
      </c>
      <c r="AU820" s="67">
        <v>1</v>
      </c>
      <c r="AV820" s="67">
        <v>1</v>
      </c>
      <c r="AW820" s="67">
        <v>0</v>
      </c>
      <c r="AX820" s="67">
        <v>0</v>
      </c>
      <c r="AY820" s="67">
        <v>0</v>
      </c>
      <c r="AZ820" s="67">
        <v>0</v>
      </c>
      <c r="BA820" s="67">
        <v>0</v>
      </c>
      <c r="BB820" s="67">
        <v>1</v>
      </c>
      <c r="BC820" s="67">
        <v>0</v>
      </c>
      <c r="BD820" s="67">
        <v>1</v>
      </c>
      <c r="BE820" s="67">
        <v>0</v>
      </c>
      <c r="BF820" s="67">
        <v>1</v>
      </c>
      <c r="BG820" s="67">
        <v>0</v>
      </c>
      <c r="BH820" s="67">
        <v>0</v>
      </c>
      <c r="BI820" s="67">
        <v>0</v>
      </c>
      <c r="BJ820" s="67">
        <v>0</v>
      </c>
      <c r="BK820" s="67">
        <v>1</v>
      </c>
      <c r="BL820" s="67">
        <v>0</v>
      </c>
      <c r="BM820" s="67">
        <v>1</v>
      </c>
      <c r="BN820" s="67">
        <v>0</v>
      </c>
      <c r="BO820" s="67">
        <v>0</v>
      </c>
      <c r="BP820" s="67">
        <v>0</v>
      </c>
    </row>
    <row r="821" spans="1:68" s="67" customFormat="1" x14ac:dyDescent="0.25">
      <c r="R821" s="69">
        <v>0</v>
      </c>
      <c r="S821" s="69">
        <v>0</v>
      </c>
      <c r="T821" s="69">
        <v>0</v>
      </c>
    </row>
    <row r="822" spans="1:68" s="67" customFormat="1" x14ac:dyDescent="0.25">
      <c r="D822" s="86"/>
      <c r="E822" s="86"/>
      <c r="F822" s="86"/>
      <c r="G822" s="86"/>
      <c r="H822" s="86"/>
      <c r="I822" s="86"/>
      <c r="J822" s="86"/>
      <c r="K822" s="86"/>
      <c r="L822" s="86"/>
      <c r="M822" s="86"/>
      <c r="N822" s="86"/>
      <c r="O822" s="86"/>
      <c r="P822" s="86"/>
      <c r="R822" s="70">
        <f>SUM(R3:R821)</f>
        <v>87</v>
      </c>
      <c r="S822" s="70">
        <f>SUM(S3:S821)</f>
        <v>64</v>
      </c>
      <c r="T822" s="70">
        <f>SUM(T3:T821)</f>
        <v>30</v>
      </c>
    </row>
    <row r="823" spans="1:68" s="30" customFormat="1" x14ac:dyDescent="0.25">
      <c r="I823" s="73"/>
      <c r="K823" s="73"/>
      <c r="R823" s="28"/>
      <c r="S823" s="28"/>
      <c r="T823" s="28"/>
    </row>
    <row r="824" spans="1:68" s="30" customFormat="1" x14ac:dyDescent="0.25">
      <c r="K824" s="73"/>
      <c r="R824" s="28"/>
      <c r="S824" s="28"/>
      <c r="T824" s="28"/>
    </row>
    <row r="825" spans="1:68" s="30" customFormat="1" x14ac:dyDescent="0.25">
      <c r="D825" s="86"/>
      <c r="E825" s="86"/>
      <c r="F825" s="86"/>
      <c r="I825" s="73"/>
      <c r="K825" s="73"/>
      <c r="R825" s="28" t="s">
        <v>205</v>
      </c>
      <c r="S825" s="28" t="s">
        <v>205</v>
      </c>
      <c r="T825" s="28" t="s">
        <v>205</v>
      </c>
      <c r="U825" s="8" t="s">
        <v>103</v>
      </c>
      <c r="AR825" s="30" t="s">
        <v>186</v>
      </c>
      <c r="AU825" s="30" t="s">
        <v>187</v>
      </c>
      <c r="AX825" s="30" t="s">
        <v>188</v>
      </c>
    </row>
    <row r="826" spans="1:68" s="30" customFormat="1" ht="16.5" customHeight="1" x14ac:dyDescent="0.25">
      <c r="D826" s="86"/>
      <c r="E826" s="86"/>
      <c r="F826" s="86"/>
      <c r="R826" s="91" t="s">
        <v>205</v>
      </c>
      <c r="S826" s="91" t="s">
        <v>205</v>
      </c>
      <c r="T826" s="91" t="s">
        <v>205</v>
      </c>
      <c r="U826" s="7" t="s">
        <v>183</v>
      </c>
      <c r="V826" s="67">
        <f>SUBTOTAL(9,V3:V820)-(-999*6)</f>
        <v>-1938</v>
      </c>
      <c r="W826" s="86">
        <f>SUBTOTAL(9,W3:W820)-(-999*6)</f>
        <v>-1989</v>
      </c>
      <c r="X826" s="86">
        <f>SUBTOTAL(9,X3:X820)-(-999*6)</f>
        <v>-1969</v>
      </c>
      <c r="Y826" s="86">
        <f>SUBTOTAL(9,Y3:Y820)-(-999*6)</f>
        <v>-1991</v>
      </c>
      <c r="AO826" s="30">
        <f>SUBTOTAL(9,AO8:AO820)</f>
        <v>88</v>
      </c>
      <c r="AP826" s="30">
        <f>SUBTOTAL(9,AP8:AP820)</f>
        <v>13</v>
      </c>
      <c r="AQ826" s="30">
        <f t="shared" ref="AQ826:BH826" si="0">SUBTOTAL(9,AQ8:AQ820)</f>
        <v>15</v>
      </c>
      <c r="AR826" s="30">
        <f t="shared" si="0"/>
        <v>88</v>
      </c>
      <c r="AS826" s="30">
        <f t="shared" si="0"/>
        <v>47</v>
      </c>
      <c r="AT826" s="30">
        <f t="shared" si="0"/>
        <v>69</v>
      </c>
      <c r="AU826" s="30">
        <f t="shared" si="0"/>
        <v>50</v>
      </c>
      <c r="AV826" s="30">
        <f t="shared" si="0"/>
        <v>55</v>
      </c>
      <c r="AW826" s="30">
        <f t="shared" si="0"/>
        <v>61</v>
      </c>
      <c r="AX826" s="30">
        <f t="shared" si="0"/>
        <v>-954</v>
      </c>
      <c r="AY826" s="30">
        <f t="shared" si="0"/>
        <v>17</v>
      </c>
      <c r="AZ826" s="30">
        <f t="shared" si="0"/>
        <v>18</v>
      </c>
      <c r="BA826" s="30">
        <f t="shared" si="0"/>
        <v>12</v>
      </c>
      <c r="BB826" s="30">
        <f t="shared" si="0"/>
        <v>70</v>
      </c>
      <c r="BC826" s="30">
        <f t="shared" si="0"/>
        <v>16</v>
      </c>
      <c r="BD826" s="30">
        <f t="shared" si="0"/>
        <v>55</v>
      </c>
      <c r="BE826" s="30">
        <f t="shared" si="0"/>
        <v>46</v>
      </c>
      <c r="BF826" s="30">
        <f t="shared" si="0"/>
        <v>62</v>
      </c>
      <c r="BG826" s="30">
        <f t="shared" si="0"/>
        <v>52</v>
      </c>
      <c r="BH826" s="30">
        <f t="shared" si="0"/>
        <v>3</v>
      </c>
      <c r="BI826" s="30">
        <f>SUBTOTAL(9,BI8:BI820)-(-999*47)</f>
        <v>-17978</v>
      </c>
      <c r="BJ826" s="30">
        <f t="shared" ref="BJ826:BP826" si="1">SUBTOTAL(9,BJ8:BJ820)-(-999*47)</f>
        <v>-17981</v>
      </c>
      <c r="BK826" s="30">
        <f t="shared" si="1"/>
        <v>-17947</v>
      </c>
      <c r="BL826" s="30">
        <f t="shared" si="1"/>
        <v>-17977</v>
      </c>
      <c r="BM826" s="30">
        <f t="shared" si="1"/>
        <v>-17954</v>
      </c>
      <c r="BN826" s="30">
        <f t="shared" si="1"/>
        <v>-17971</v>
      </c>
      <c r="BO826" s="30">
        <f t="shared" si="1"/>
        <v>-17960</v>
      </c>
      <c r="BP826" s="30">
        <f t="shared" si="1"/>
        <v>-17970</v>
      </c>
    </row>
    <row r="827" spans="1:68" s="30" customFormat="1" ht="14.25" customHeight="1" x14ac:dyDescent="0.25">
      <c r="I827" s="73"/>
      <c r="K827" s="73"/>
      <c r="R827" s="28" t="s">
        <v>205</v>
      </c>
      <c r="S827" s="28" t="s">
        <v>205</v>
      </c>
      <c r="T827" s="28" t="s">
        <v>205</v>
      </c>
      <c r="U827" s="7" t="s">
        <v>184</v>
      </c>
      <c r="V827" s="67">
        <v>87</v>
      </c>
      <c r="W827" s="86">
        <v>87</v>
      </c>
      <c r="X827" s="86">
        <v>87</v>
      </c>
      <c r="Y827" s="86">
        <v>87</v>
      </c>
      <c r="Z827" s="67"/>
      <c r="AB827" s="67"/>
      <c r="AC827" s="67"/>
      <c r="AD827" s="67"/>
      <c r="AE827" s="67"/>
      <c r="AF827" s="67"/>
      <c r="AG827" s="67"/>
      <c r="AH827" s="67"/>
      <c r="AI827" s="67"/>
      <c r="AJ827" s="67"/>
      <c r="AK827" s="67"/>
      <c r="AL827" s="67"/>
      <c r="AM827" s="67"/>
      <c r="AN827" s="67"/>
      <c r="AO827" s="67">
        <v>87</v>
      </c>
      <c r="AP827" s="86">
        <v>87</v>
      </c>
      <c r="AQ827" s="86">
        <v>87</v>
      </c>
      <c r="AR827" s="86">
        <v>87</v>
      </c>
      <c r="AS827" s="86">
        <v>87</v>
      </c>
      <c r="AT827" s="86">
        <v>87</v>
      </c>
      <c r="AU827" s="86">
        <v>87</v>
      </c>
      <c r="AV827" s="86">
        <v>87</v>
      </c>
      <c r="AW827" s="86">
        <v>87</v>
      </c>
      <c r="AX827" s="86">
        <v>87</v>
      </c>
      <c r="AY827" s="86">
        <v>87</v>
      </c>
      <c r="AZ827" s="86">
        <v>87</v>
      </c>
      <c r="BA827" s="86">
        <v>87</v>
      </c>
      <c r="BB827" s="86">
        <v>87</v>
      </c>
      <c r="BC827" s="86">
        <v>87</v>
      </c>
      <c r="BD827" s="86">
        <v>87</v>
      </c>
      <c r="BE827" s="86">
        <v>87</v>
      </c>
      <c r="BF827" s="86">
        <v>87</v>
      </c>
      <c r="BG827" s="86">
        <v>87</v>
      </c>
      <c r="BH827" s="86">
        <v>87</v>
      </c>
      <c r="BI827" s="86">
        <v>40</v>
      </c>
      <c r="BJ827" s="86">
        <v>40</v>
      </c>
      <c r="BK827" s="86">
        <v>40</v>
      </c>
      <c r="BL827" s="86">
        <v>40</v>
      </c>
      <c r="BM827" s="86">
        <v>40</v>
      </c>
      <c r="BN827" s="86">
        <v>40</v>
      </c>
      <c r="BO827" s="86">
        <v>40</v>
      </c>
      <c r="BP827" s="86">
        <v>40</v>
      </c>
    </row>
    <row r="828" spans="1:68" s="30" customFormat="1" x14ac:dyDescent="0.25">
      <c r="R828" s="91" t="s">
        <v>205</v>
      </c>
      <c r="S828" s="91" t="s">
        <v>205</v>
      </c>
      <c r="T828" s="91" t="s">
        <v>205</v>
      </c>
      <c r="U828" s="7" t="s">
        <v>185</v>
      </c>
      <c r="V828" s="67">
        <f>V826/V827*100</f>
        <v>-2227.5862068965516</v>
      </c>
      <c r="W828" s="86">
        <f>W826/W827*100</f>
        <v>-2286.2068965517242</v>
      </c>
      <c r="X828" s="86">
        <f>X826/X827*100</f>
        <v>-2263.2183908045977</v>
      </c>
      <c r="Y828" s="86">
        <f>Y826/Y827*100</f>
        <v>-2288.5057471264367</v>
      </c>
      <c r="AO828" s="99">
        <f>AO826/AO827*100</f>
        <v>101.14942528735634</v>
      </c>
      <c r="AP828" s="99">
        <f t="shared" ref="AP828:BH828" si="2">AP826/AP827*100</f>
        <v>14.942528735632186</v>
      </c>
      <c r="AQ828" s="99">
        <f t="shared" si="2"/>
        <v>17.241379310344829</v>
      </c>
      <c r="AR828" s="99">
        <f t="shared" si="2"/>
        <v>101.14942528735634</v>
      </c>
      <c r="AS828" s="99">
        <f t="shared" si="2"/>
        <v>54.022988505747129</v>
      </c>
      <c r="AT828" s="99">
        <f t="shared" si="2"/>
        <v>79.310344827586206</v>
      </c>
      <c r="AU828" s="99">
        <f t="shared" si="2"/>
        <v>57.47126436781609</v>
      </c>
      <c r="AV828" s="99">
        <f t="shared" si="2"/>
        <v>63.218390804597703</v>
      </c>
      <c r="AW828" s="99">
        <f t="shared" si="2"/>
        <v>70.114942528735639</v>
      </c>
      <c r="AX828" s="99">
        <f t="shared" si="2"/>
        <v>-1096.5517241379309</v>
      </c>
      <c r="AY828" s="99">
        <f t="shared" si="2"/>
        <v>19.540229885057471</v>
      </c>
      <c r="AZ828" s="99">
        <f t="shared" si="2"/>
        <v>20.689655172413794</v>
      </c>
      <c r="BA828" s="99">
        <f t="shared" si="2"/>
        <v>13.793103448275861</v>
      </c>
      <c r="BB828" s="99">
        <f t="shared" si="2"/>
        <v>80.459770114942529</v>
      </c>
      <c r="BC828" s="99">
        <f t="shared" si="2"/>
        <v>18.390804597701148</v>
      </c>
      <c r="BD828" s="99">
        <f t="shared" si="2"/>
        <v>63.218390804597703</v>
      </c>
      <c r="BE828" s="99">
        <f t="shared" si="2"/>
        <v>52.873563218390807</v>
      </c>
      <c r="BF828" s="99">
        <f t="shared" si="2"/>
        <v>71.264367816091962</v>
      </c>
      <c r="BG828" s="99">
        <f t="shared" si="2"/>
        <v>59.770114942528743</v>
      </c>
      <c r="BH828" s="99">
        <f t="shared" si="2"/>
        <v>3.4482758620689653</v>
      </c>
      <c r="BI828" s="30">
        <f>BI826/BI827*100</f>
        <v>-44945</v>
      </c>
      <c r="BJ828" s="30">
        <f t="shared" ref="BJ828:BP828" si="3">BJ826/BJ827*100</f>
        <v>-44952.5</v>
      </c>
      <c r="BK828" s="30">
        <f t="shared" si="3"/>
        <v>-44867.5</v>
      </c>
      <c r="BL828" s="30">
        <f t="shared" si="3"/>
        <v>-44942.5</v>
      </c>
      <c r="BM828" s="30">
        <f t="shared" si="3"/>
        <v>-44885</v>
      </c>
      <c r="BN828" s="30">
        <f t="shared" si="3"/>
        <v>-44927.5</v>
      </c>
      <c r="BO828" s="30">
        <f t="shared" si="3"/>
        <v>-44900</v>
      </c>
      <c r="BP828" s="30">
        <f t="shared" si="3"/>
        <v>-44925</v>
      </c>
    </row>
    <row r="829" spans="1:68" s="30" customFormat="1" x14ac:dyDescent="0.25">
      <c r="D829" s="86"/>
      <c r="E829" s="86"/>
      <c r="F829" s="86"/>
      <c r="R829" s="28" t="s">
        <v>205</v>
      </c>
      <c r="S829" s="28" t="s">
        <v>205</v>
      </c>
      <c r="T829" s="28" t="s">
        <v>205</v>
      </c>
    </row>
    <row r="830" spans="1:68" s="67" customFormat="1" x14ac:dyDescent="0.25">
      <c r="D830" s="30"/>
      <c r="E830" s="30"/>
      <c r="F830" s="30"/>
      <c r="R830" s="91" t="s">
        <v>205</v>
      </c>
      <c r="S830" s="91" t="s">
        <v>205</v>
      </c>
      <c r="T830" s="91" t="s">
        <v>205</v>
      </c>
    </row>
    <row r="831" spans="1:68" s="67" customFormat="1" x14ac:dyDescent="0.25">
      <c r="D831" s="30"/>
      <c r="E831" s="30"/>
      <c r="F831" s="30"/>
      <c r="R831" s="28" t="s">
        <v>205</v>
      </c>
      <c r="S831" s="28" t="s">
        <v>205</v>
      </c>
      <c r="T831" s="28" t="s">
        <v>205</v>
      </c>
      <c r="U831" s="7" t="s">
        <v>104</v>
      </c>
      <c r="AR831" s="67" t="s">
        <v>186</v>
      </c>
      <c r="AU831" s="30" t="s">
        <v>187</v>
      </c>
      <c r="AX831" s="67" t="s">
        <v>188</v>
      </c>
    </row>
    <row r="832" spans="1:68" s="67" customFormat="1" x14ac:dyDescent="0.25">
      <c r="D832" s="86"/>
      <c r="E832" s="86"/>
      <c r="F832" s="86"/>
      <c r="R832" s="91" t="s">
        <v>205</v>
      </c>
      <c r="S832" s="91" t="s">
        <v>205</v>
      </c>
      <c r="T832" s="91" t="s">
        <v>205</v>
      </c>
      <c r="U832" s="7" t="s">
        <v>183</v>
      </c>
      <c r="V832" s="67">
        <f>SUBTOTAL(9,V3:V821)-(-999*4)</f>
        <v>-3936</v>
      </c>
      <c r="W832" s="67">
        <f>SUBTOTAL(9,W3:W821)-(-999*4)</f>
        <v>-3987</v>
      </c>
      <c r="X832" s="67">
        <f>SUBTOTAL(9,X3:X821)-(-999*4)</f>
        <v>-3967</v>
      </c>
      <c r="Y832" s="67">
        <f>SUBTOTAL(9,Y3:Y821)-(-999*4)</f>
        <v>-3989</v>
      </c>
      <c r="AO832" s="67">
        <f t="shared" ref="AO832:AU832" si="4">SUBTOTAL(9,AO36:AO820)</f>
        <v>87</v>
      </c>
      <c r="AP832" s="67">
        <f t="shared" si="4"/>
        <v>12</v>
      </c>
      <c r="AQ832" s="67">
        <f t="shared" si="4"/>
        <v>13</v>
      </c>
      <c r="AR832" s="67">
        <f t="shared" si="4"/>
        <v>85</v>
      </c>
      <c r="AS832" s="67">
        <f t="shared" si="4"/>
        <v>46</v>
      </c>
      <c r="AT832" s="67">
        <f t="shared" si="4"/>
        <v>66</v>
      </c>
      <c r="AU832" s="67">
        <f t="shared" si="4"/>
        <v>47</v>
      </c>
      <c r="AV832" s="67">
        <f t="shared" ref="AV832:BB832" si="5">SUBTOTAL(9,AV36:AV820)</f>
        <v>53</v>
      </c>
      <c r="AW832" s="67">
        <f t="shared" si="5"/>
        <v>59</v>
      </c>
      <c r="AX832" s="67">
        <f t="shared" si="5"/>
        <v>45</v>
      </c>
      <c r="AY832" s="67">
        <f t="shared" si="5"/>
        <v>15</v>
      </c>
      <c r="AZ832" s="67">
        <f t="shared" si="5"/>
        <v>17</v>
      </c>
      <c r="BA832" s="67">
        <f t="shared" si="5"/>
        <v>12</v>
      </c>
      <c r="BB832" s="67">
        <f t="shared" si="5"/>
        <v>69</v>
      </c>
      <c r="BC832" s="67">
        <f t="shared" ref="BC832:BH832" si="6">SUBTOTAL(9,BC36:BC820)</f>
        <v>16</v>
      </c>
      <c r="BD832" s="67">
        <f t="shared" si="6"/>
        <v>54</v>
      </c>
      <c r="BE832" s="67">
        <f t="shared" si="6"/>
        <v>43</v>
      </c>
      <c r="BF832" s="67">
        <f t="shared" si="6"/>
        <v>58</v>
      </c>
      <c r="BG832" s="67">
        <f t="shared" si="6"/>
        <v>52</v>
      </c>
      <c r="BH832" s="67">
        <f t="shared" si="6"/>
        <v>3</v>
      </c>
      <c r="BI832" s="67">
        <f>SUBTOTAL(9,BI36:BI820)-(-999*36)</f>
        <v>-27969</v>
      </c>
      <c r="BJ832" s="67">
        <f t="shared" ref="BJ832:BP832" si="7">SUBTOTAL(9,BJ36:BJ820)-(-999*36)</f>
        <v>-27971</v>
      </c>
      <c r="BK832" s="67">
        <f t="shared" si="7"/>
        <v>-27939</v>
      </c>
      <c r="BL832" s="67">
        <f t="shared" si="7"/>
        <v>-27968</v>
      </c>
      <c r="BM832" s="67">
        <f t="shared" si="7"/>
        <v>-27945</v>
      </c>
      <c r="BN832" s="67">
        <f t="shared" si="7"/>
        <v>-27963</v>
      </c>
      <c r="BO832" s="67">
        <f t="shared" si="7"/>
        <v>-27952</v>
      </c>
      <c r="BP832" s="67">
        <f t="shared" si="7"/>
        <v>-27963</v>
      </c>
    </row>
    <row r="833" spans="4:68" s="67" customFormat="1" x14ac:dyDescent="0.25">
      <c r="D833" s="86"/>
      <c r="E833" s="86"/>
      <c r="F833" s="86"/>
      <c r="R833" s="28" t="s">
        <v>205</v>
      </c>
      <c r="S833" s="28" t="s">
        <v>205</v>
      </c>
      <c r="T833" s="28" t="s">
        <v>205</v>
      </c>
      <c r="U833" s="7" t="s">
        <v>184</v>
      </c>
      <c r="V833" s="67">
        <v>60</v>
      </c>
      <c r="W833" s="67">
        <v>60</v>
      </c>
      <c r="X833" s="67">
        <v>60</v>
      </c>
      <c r="Y833" s="67">
        <v>60</v>
      </c>
      <c r="AO833" s="67">
        <v>64</v>
      </c>
      <c r="AP833" s="67">
        <v>64</v>
      </c>
      <c r="AQ833" s="67">
        <v>64</v>
      </c>
      <c r="AR833" s="67">
        <v>64</v>
      </c>
      <c r="AS833" s="67">
        <v>64</v>
      </c>
      <c r="AT833" s="67">
        <v>64</v>
      </c>
      <c r="AU833" s="67">
        <v>64</v>
      </c>
      <c r="AV833" s="67">
        <v>64</v>
      </c>
      <c r="AW833" s="67">
        <v>64</v>
      </c>
      <c r="AX833" s="67">
        <v>64</v>
      </c>
      <c r="AY833" s="67">
        <v>64</v>
      </c>
      <c r="AZ833" s="67">
        <v>64</v>
      </c>
      <c r="BA833" s="67">
        <v>64</v>
      </c>
      <c r="BB833" s="67">
        <v>64</v>
      </c>
      <c r="BC833" s="67">
        <v>64</v>
      </c>
      <c r="BD833" s="67">
        <v>64</v>
      </c>
      <c r="BE833" s="67">
        <v>64</v>
      </c>
      <c r="BF833" s="67">
        <v>64</v>
      </c>
      <c r="BG833" s="67">
        <v>64</v>
      </c>
      <c r="BH833" s="67">
        <v>64</v>
      </c>
      <c r="BI833" s="67">
        <v>28</v>
      </c>
      <c r="BJ833" s="67">
        <v>28</v>
      </c>
      <c r="BK833" s="67">
        <v>28</v>
      </c>
      <c r="BL833" s="67">
        <v>28</v>
      </c>
      <c r="BM833" s="67">
        <v>28</v>
      </c>
      <c r="BN833" s="67">
        <v>28</v>
      </c>
      <c r="BO833" s="67">
        <v>28</v>
      </c>
      <c r="BP833" s="67">
        <v>28</v>
      </c>
    </row>
    <row r="834" spans="4:68" s="67" customFormat="1" x14ac:dyDescent="0.25">
      <c r="R834" s="91" t="s">
        <v>205</v>
      </c>
      <c r="S834" s="91" t="s">
        <v>205</v>
      </c>
      <c r="T834" s="91" t="s">
        <v>205</v>
      </c>
      <c r="U834" s="7" t="s">
        <v>185</v>
      </c>
      <c r="V834" s="67">
        <f>V832/V833*100</f>
        <v>-6559.9999999999991</v>
      </c>
      <c r="W834" s="67">
        <f>W832/W833*100</f>
        <v>-6645</v>
      </c>
      <c r="X834" s="67">
        <f>X832/X833*100</f>
        <v>-6611.6666666666661</v>
      </c>
      <c r="Y834" s="67">
        <f>Y832/Y833*100</f>
        <v>-6648.333333333333</v>
      </c>
      <c r="AO834" s="67">
        <f>AO832/AO833*100</f>
        <v>135.9375</v>
      </c>
      <c r="AP834" s="67">
        <f t="shared" ref="AP834:AU834" si="8">AP832/AP833*100</f>
        <v>18.75</v>
      </c>
      <c r="AQ834" s="67">
        <f t="shared" si="8"/>
        <v>20.3125</v>
      </c>
      <c r="AR834" s="67">
        <f t="shared" si="8"/>
        <v>132.8125</v>
      </c>
      <c r="AS834" s="67">
        <f t="shared" si="8"/>
        <v>71.875</v>
      </c>
      <c r="AT834" s="67">
        <f t="shared" si="8"/>
        <v>103.125</v>
      </c>
      <c r="AU834" s="67">
        <f t="shared" si="8"/>
        <v>73.4375</v>
      </c>
      <c r="AV834" s="67">
        <f t="shared" ref="AV834:BP834" si="9">AV832/AV833*100</f>
        <v>82.8125</v>
      </c>
      <c r="AW834" s="67">
        <f t="shared" si="9"/>
        <v>92.1875</v>
      </c>
      <c r="AX834" s="67">
        <f t="shared" si="9"/>
        <v>70.3125</v>
      </c>
      <c r="AY834" s="67">
        <f t="shared" si="9"/>
        <v>23.4375</v>
      </c>
      <c r="AZ834" s="67">
        <f t="shared" si="9"/>
        <v>26.5625</v>
      </c>
      <c r="BA834" s="67">
        <f t="shared" si="9"/>
        <v>18.75</v>
      </c>
      <c r="BB834" s="67">
        <f t="shared" si="9"/>
        <v>107.8125</v>
      </c>
      <c r="BC834" s="67">
        <f t="shared" si="9"/>
        <v>25</v>
      </c>
      <c r="BD834" s="67">
        <f t="shared" si="9"/>
        <v>84.375</v>
      </c>
      <c r="BE834" s="67">
        <f t="shared" si="9"/>
        <v>67.1875</v>
      </c>
      <c r="BF834" s="67">
        <f t="shared" si="9"/>
        <v>90.625</v>
      </c>
      <c r="BG834" s="67">
        <f t="shared" si="9"/>
        <v>81.25</v>
      </c>
      <c r="BH834" s="67">
        <f t="shared" si="9"/>
        <v>4.6875</v>
      </c>
      <c r="BI834" s="67">
        <f t="shared" si="9"/>
        <v>-99889.28571428571</v>
      </c>
      <c r="BJ834" s="67">
        <f t="shared" si="9"/>
        <v>-99896.428571428565</v>
      </c>
      <c r="BK834" s="67">
        <f t="shared" si="9"/>
        <v>-99782.142857142855</v>
      </c>
      <c r="BL834" s="67">
        <f t="shared" si="9"/>
        <v>-99885.71428571429</v>
      </c>
      <c r="BM834" s="67">
        <f t="shared" si="9"/>
        <v>-99803.571428571435</v>
      </c>
      <c r="BN834" s="67">
        <f t="shared" si="9"/>
        <v>-99867.857142857145</v>
      </c>
      <c r="BO834" s="67">
        <f t="shared" si="9"/>
        <v>-99828.571428571435</v>
      </c>
      <c r="BP834" s="67">
        <f t="shared" si="9"/>
        <v>-99867.857142857145</v>
      </c>
    </row>
    <row r="835" spans="4:68" s="67" customFormat="1" x14ac:dyDescent="0.25">
      <c r="R835" s="28" t="s">
        <v>205</v>
      </c>
      <c r="S835" s="28" t="s">
        <v>205</v>
      </c>
      <c r="T835" s="28" t="s">
        <v>205</v>
      </c>
    </row>
    <row r="836" spans="4:68" x14ac:dyDescent="0.25">
      <c r="R836" s="91" t="s">
        <v>205</v>
      </c>
      <c r="S836" s="91" t="s">
        <v>205</v>
      </c>
      <c r="T836" s="91" t="s">
        <v>205</v>
      </c>
    </row>
    <row r="837" spans="4:68" x14ac:dyDescent="0.25">
      <c r="R837" s="28" t="s">
        <v>205</v>
      </c>
      <c r="S837" s="28" t="s">
        <v>205</v>
      </c>
      <c r="T837" s="28" t="s">
        <v>205</v>
      </c>
      <c r="U837" s="7" t="s">
        <v>135</v>
      </c>
      <c r="AR837" t="s">
        <v>186</v>
      </c>
      <c r="AX837" t="s">
        <v>188</v>
      </c>
    </row>
    <row r="838" spans="4:68" x14ac:dyDescent="0.25">
      <c r="R838" s="91" t="s">
        <v>205</v>
      </c>
      <c r="S838" s="91" t="s">
        <v>205</v>
      </c>
      <c r="T838" s="91" t="s">
        <v>205</v>
      </c>
      <c r="U838" s="7" t="s">
        <v>183</v>
      </c>
      <c r="V838" s="67">
        <f>SUBTOTAL(9,V36:V806)-(-999*2)</f>
        <v>-4937</v>
      </c>
      <c r="W838" s="86">
        <f>SUBTOTAL(9,W36:W806)-(-999*2)</f>
        <v>-4986</v>
      </c>
      <c r="X838" s="86">
        <f>SUBTOTAL(9,X36:X806)-(-999*2)</f>
        <v>-4967</v>
      </c>
      <c r="Y838" s="86">
        <f>SUBTOTAL(9,Y36:Y806)-(-999*2)</f>
        <v>-4989</v>
      </c>
      <c r="AO838">
        <f>SUBTOTAL(9,AO36:AO806)</f>
        <v>85</v>
      </c>
      <c r="AP838" s="86">
        <f t="shared" ref="AP838:BH838" si="10">SUBTOTAL(9,AP36:AP806)</f>
        <v>12</v>
      </c>
      <c r="AQ838" s="86">
        <f t="shared" si="10"/>
        <v>13</v>
      </c>
      <c r="AR838" s="86">
        <f t="shared" si="10"/>
        <v>83</v>
      </c>
      <c r="AS838" s="86">
        <f t="shared" si="10"/>
        <v>45</v>
      </c>
      <c r="AT838" s="86">
        <f t="shared" si="10"/>
        <v>65</v>
      </c>
      <c r="AU838" s="86">
        <f t="shared" si="10"/>
        <v>46</v>
      </c>
      <c r="AV838" s="86">
        <f t="shared" si="10"/>
        <v>52</v>
      </c>
      <c r="AW838" s="86">
        <f t="shared" si="10"/>
        <v>58</v>
      </c>
      <c r="AX838" s="86">
        <f t="shared" si="10"/>
        <v>45</v>
      </c>
      <c r="AY838" s="86">
        <f t="shared" si="10"/>
        <v>15</v>
      </c>
      <c r="AZ838" s="86">
        <f t="shared" si="10"/>
        <v>17</v>
      </c>
      <c r="BA838" s="86">
        <f t="shared" si="10"/>
        <v>12</v>
      </c>
      <c r="BB838" s="86">
        <f t="shared" si="10"/>
        <v>67</v>
      </c>
      <c r="BC838" s="86">
        <f t="shared" si="10"/>
        <v>16</v>
      </c>
      <c r="BD838" s="86">
        <f t="shared" si="10"/>
        <v>52</v>
      </c>
      <c r="BE838" s="86">
        <f t="shared" si="10"/>
        <v>43</v>
      </c>
      <c r="BF838" s="86">
        <f t="shared" si="10"/>
        <v>57</v>
      </c>
      <c r="BG838" s="86">
        <f t="shared" si="10"/>
        <v>51</v>
      </c>
      <c r="BH838" s="86">
        <f t="shared" si="10"/>
        <v>3</v>
      </c>
      <c r="BI838" s="67">
        <f>SUBTOTAL(9,BI36:BI806)-(-999*1)</f>
        <v>-61935</v>
      </c>
      <c r="BJ838" s="86">
        <f t="shared" ref="BJ838:BP838" si="11">SUBTOTAL(9,BJ36:BJ806)-(-999*18)</f>
        <v>-44954</v>
      </c>
      <c r="BK838" s="86">
        <f t="shared" si="11"/>
        <v>-44923</v>
      </c>
      <c r="BL838" s="86">
        <f t="shared" si="11"/>
        <v>-44951</v>
      </c>
      <c r="BM838" s="86">
        <f t="shared" si="11"/>
        <v>-44929</v>
      </c>
      <c r="BN838" s="86">
        <f t="shared" si="11"/>
        <v>-44946</v>
      </c>
      <c r="BO838" s="86">
        <f t="shared" si="11"/>
        <v>-44935</v>
      </c>
      <c r="BP838" s="86">
        <f t="shared" si="11"/>
        <v>-44946</v>
      </c>
    </row>
    <row r="839" spans="4:68" x14ac:dyDescent="0.25">
      <c r="R839" s="28" t="s">
        <v>205</v>
      </c>
      <c r="S839" s="28" t="s">
        <v>205</v>
      </c>
      <c r="T839" s="28" t="s">
        <v>205</v>
      </c>
      <c r="U839" s="7" t="s">
        <v>184</v>
      </c>
      <c r="V839" s="67">
        <v>28</v>
      </c>
      <c r="W839" s="86">
        <v>28</v>
      </c>
      <c r="X839" s="86">
        <v>28</v>
      </c>
      <c r="Y839" s="86">
        <v>28</v>
      </c>
      <c r="AO839">
        <v>30</v>
      </c>
      <c r="AP839" s="86">
        <v>30</v>
      </c>
      <c r="AQ839" s="86">
        <v>30</v>
      </c>
      <c r="AR839" s="86">
        <v>30</v>
      </c>
      <c r="AS839" s="86">
        <v>30</v>
      </c>
      <c r="AT839" s="86">
        <v>30</v>
      </c>
      <c r="AU839" s="86">
        <v>30</v>
      </c>
      <c r="AV839" s="86">
        <v>30</v>
      </c>
      <c r="AW839" s="86">
        <v>30</v>
      </c>
      <c r="AX839" s="86">
        <v>30</v>
      </c>
      <c r="AY839" s="86">
        <v>30</v>
      </c>
      <c r="AZ839" s="86">
        <v>30</v>
      </c>
      <c r="BA839" s="86">
        <v>30</v>
      </c>
      <c r="BB839" s="86">
        <v>30</v>
      </c>
      <c r="BC839" s="86">
        <v>30</v>
      </c>
      <c r="BD839" s="86">
        <v>30</v>
      </c>
      <c r="BE839" s="86">
        <v>30</v>
      </c>
      <c r="BF839" s="86">
        <v>30</v>
      </c>
      <c r="BG839" s="86">
        <v>30</v>
      </c>
      <c r="BH839" s="86">
        <v>30</v>
      </c>
      <c r="BI839" s="67">
        <v>12</v>
      </c>
      <c r="BJ839" s="86">
        <v>12</v>
      </c>
      <c r="BK839" s="86">
        <v>12</v>
      </c>
      <c r="BL839" s="86">
        <v>12</v>
      </c>
      <c r="BM839" s="86">
        <v>12</v>
      </c>
      <c r="BN839" s="86">
        <v>12</v>
      </c>
      <c r="BO839" s="86">
        <v>12</v>
      </c>
      <c r="BP839" s="86">
        <v>12</v>
      </c>
    </row>
    <row r="840" spans="4:68" x14ac:dyDescent="0.25">
      <c r="R840" s="91" t="s">
        <v>205</v>
      </c>
      <c r="S840" s="91" t="s">
        <v>205</v>
      </c>
      <c r="T840" s="91" t="s">
        <v>205</v>
      </c>
      <c r="U840" s="7" t="s">
        <v>185</v>
      </c>
      <c r="V840" s="67">
        <f>V838/V839*100</f>
        <v>-17632.142857142859</v>
      </c>
      <c r="W840" s="86">
        <f>W838/W839*100</f>
        <v>-17807.142857142859</v>
      </c>
      <c r="X840" s="86">
        <f>X838/X839*100</f>
        <v>-17739.285714285714</v>
      </c>
      <c r="Y840" s="86">
        <f>Y838/Y839*100</f>
        <v>-17817.857142857141</v>
      </c>
      <c r="AO840">
        <f>AO838/AO839*100</f>
        <v>283.33333333333337</v>
      </c>
      <c r="AP840" s="86">
        <f t="shared" ref="AP840:BH840" si="12">AP838/AP839*100</f>
        <v>40</v>
      </c>
      <c r="AQ840" s="86">
        <f t="shared" si="12"/>
        <v>43.333333333333336</v>
      </c>
      <c r="AR840" s="86">
        <f t="shared" si="12"/>
        <v>276.66666666666669</v>
      </c>
      <c r="AS840" s="86">
        <f t="shared" si="12"/>
        <v>150</v>
      </c>
      <c r="AT840" s="86">
        <f t="shared" si="12"/>
        <v>216.66666666666666</v>
      </c>
      <c r="AU840" s="86">
        <f t="shared" si="12"/>
        <v>153.33333333333334</v>
      </c>
      <c r="AV840" s="86">
        <f t="shared" si="12"/>
        <v>173.33333333333334</v>
      </c>
      <c r="AW840" s="86">
        <f t="shared" si="12"/>
        <v>193.33333333333334</v>
      </c>
      <c r="AX840" s="86">
        <f t="shared" si="12"/>
        <v>150</v>
      </c>
      <c r="AY840" s="86">
        <f t="shared" si="12"/>
        <v>50</v>
      </c>
      <c r="AZ840" s="86">
        <f t="shared" si="12"/>
        <v>56.666666666666664</v>
      </c>
      <c r="BA840" s="86">
        <f t="shared" si="12"/>
        <v>40</v>
      </c>
      <c r="BB840" s="86">
        <f t="shared" si="12"/>
        <v>223.33333333333334</v>
      </c>
      <c r="BC840" s="86">
        <f t="shared" si="12"/>
        <v>53.333333333333336</v>
      </c>
      <c r="BD840" s="86">
        <f t="shared" si="12"/>
        <v>173.33333333333334</v>
      </c>
      <c r="BE840" s="86">
        <f t="shared" si="12"/>
        <v>143.33333333333334</v>
      </c>
      <c r="BF840" s="86">
        <f t="shared" si="12"/>
        <v>190</v>
      </c>
      <c r="BG840" s="86">
        <f t="shared" si="12"/>
        <v>170</v>
      </c>
      <c r="BH840" s="86">
        <f t="shared" si="12"/>
        <v>10</v>
      </c>
      <c r="BI840" s="67">
        <f>BI838/BI839*100</f>
        <v>-516125</v>
      </c>
      <c r="BJ840" s="86">
        <f t="shared" ref="BJ840:BP840" si="13">BJ838/BJ839*100</f>
        <v>-374616.66666666663</v>
      </c>
      <c r="BK840" s="86">
        <f t="shared" si="13"/>
        <v>-374358.33333333337</v>
      </c>
      <c r="BL840" s="86">
        <f t="shared" si="13"/>
        <v>-374591.66666666663</v>
      </c>
      <c r="BM840" s="86">
        <f t="shared" si="13"/>
        <v>-374408.33333333337</v>
      </c>
      <c r="BN840" s="86">
        <f t="shared" si="13"/>
        <v>-374550</v>
      </c>
      <c r="BO840" s="86">
        <f t="shared" si="13"/>
        <v>-374458.33333333337</v>
      </c>
      <c r="BP840" s="86">
        <f t="shared" si="13"/>
        <v>-374550</v>
      </c>
    </row>
    <row r="841" spans="4:68" x14ac:dyDescent="0.25">
      <c r="V841" s="67"/>
    </row>
  </sheetData>
  <autoFilter ref="R1:R902"/>
  <mergeCells count="117">
    <mergeCell ref="A801:A805"/>
    <mergeCell ref="A808:A812"/>
    <mergeCell ref="A815:A819"/>
    <mergeCell ref="A759:A763"/>
    <mergeCell ref="A766:A770"/>
    <mergeCell ref="A773:A777"/>
    <mergeCell ref="A780:A784"/>
    <mergeCell ref="A787:A791"/>
    <mergeCell ref="A794:A798"/>
    <mergeCell ref="A717:A721"/>
    <mergeCell ref="A724:A728"/>
    <mergeCell ref="A731:A735"/>
    <mergeCell ref="A738:A742"/>
    <mergeCell ref="A745:A749"/>
    <mergeCell ref="A752:A756"/>
    <mergeCell ref="A675:A679"/>
    <mergeCell ref="A682:A686"/>
    <mergeCell ref="A689:A693"/>
    <mergeCell ref="A696:A700"/>
    <mergeCell ref="A703:A707"/>
    <mergeCell ref="A710:A714"/>
    <mergeCell ref="A633:A637"/>
    <mergeCell ref="A640:A644"/>
    <mergeCell ref="A646:A650"/>
    <mergeCell ref="A654:A658"/>
    <mergeCell ref="A661:A665"/>
    <mergeCell ref="A668:A672"/>
    <mergeCell ref="A591:A595"/>
    <mergeCell ref="A598:A602"/>
    <mergeCell ref="A605:A609"/>
    <mergeCell ref="A612:A616"/>
    <mergeCell ref="A619:A623"/>
    <mergeCell ref="A626:A630"/>
    <mergeCell ref="A549:A553"/>
    <mergeCell ref="A556:A560"/>
    <mergeCell ref="A563:A567"/>
    <mergeCell ref="A570:A574"/>
    <mergeCell ref="A577:A581"/>
    <mergeCell ref="A584:A588"/>
    <mergeCell ref="A506:A510"/>
    <mergeCell ref="A514:A518"/>
    <mergeCell ref="A521:A525"/>
    <mergeCell ref="A528:A532"/>
    <mergeCell ref="A535:A539"/>
    <mergeCell ref="A542:A546"/>
    <mergeCell ref="A465:A469"/>
    <mergeCell ref="A472:A476"/>
    <mergeCell ref="A479:A483"/>
    <mergeCell ref="A486:A490"/>
    <mergeCell ref="A493:A497"/>
    <mergeCell ref="A500:A504"/>
    <mergeCell ref="A423:A427"/>
    <mergeCell ref="A430:A434"/>
    <mergeCell ref="A437:A441"/>
    <mergeCell ref="A444:A448"/>
    <mergeCell ref="A451:A455"/>
    <mergeCell ref="A458:A462"/>
    <mergeCell ref="A381:A385"/>
    <mergeCell ref="A388:A392"/>
    <mergeCell ref="A395:A399"/>
    <mergeCell ref="A402:A406"/>
    <mergeCell ref="A409:A413"/>
    <mergeCell ref="A416:A420"/>
    <mergeCell ref="A339:A343"/>
    <mergeCell ref="A346:A350"/>
    <mergeCell ref="A353:A357"/>
    <mergeCell ref="A360:A364"/>
    <mergeCell ref="A367:A371"/>
    <mergeCell ref="A374:A378"/>
    <mergeCell ref="A297:A301"/>
    <mergeCell ref="A304:A308"/>
    <mergeCell ref="A311:A315"/>
    <mergeCell ref="A318:A322"/>
    <mergeCell ref="A325:A329"/>
    <mergeCell ref="A332:A336"/>
    <mergeCell ref="A255:A259"/>
    <mergeCell ref="A262:A266"/>
    <mergeCell ref="A269:A273"/>
    <mergeCell ref="A276:A280"/>
    <mergeCell ref="A283:A287"/>
    <mergeCell ref="A290:A294"/>
    <mergeCell ref="A213:A217"/>
    <mergeCell ref="A220:A224"/>
    <mergeCell ref="A227:A231"/>
    <mergeCell ref="A234:A238"/>
    <mergeCell ref="A241:A245"/>
    <mergeCell ref="A248:A252"/>
    <mergeCell ref="A171:A175"/>
    <mergeCell ref="A178:A182"/>
    <mergeCell ref="A185:A189"/>
    <mergeCell ref="A192:A196"/>
    <mergeCell ref="A199:A203"/>
    <mergeCell ref="A206:A210"/>
    <mergeCell ref="A129:A133"/>
    <mergeCell ref="A136:A140"/>
    <mergeCell ref="A143:A147"/>
    <mergeCell ref="A150:A154"/>
    <mergeCell ref="A157:A161"/>
    <mergeCell ref="A164:A168"/>
    <mergeCell ref="A87:A91"/>
    <mergeCell ref="A94:A98"/>
    <mergeCell ref="A101:A105"/>
    <mergeCell ref="A108:A112"/>
    <mergeCell ref="A115:A119"/>
    <mergeCell ref="A122:A126"/>
    <mergeCell ref="A45:A49"/>
    <mergeCell ref="A52:A56"/>
    <mergeCell ref="A59:A63"/>
    <mergeCell ref="A66:A70"/>
    <mergeCell ref="A73:A77"/>
    <mergeCell ref="A80:A84"/>
    <mergeCell ref="A3:A7"/>
    <mergeCell ref="A10:A14"/>
    <mergeCell ref="A17:A21"/>
    <mergeCell ref="A24:A28"/>
    <mergeCell ref="A31:A35"/>
    <mergeCell ref="A38:A4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4"/>
  <sheetViews>
    <sheetView zoomScaleNormal="100" workbookViewId="0">
      <selection activeCell="H5" sqref="H5"/>
    </sheetView>
  </sheetViews>
  <sheetFormatPr defaultRowHeight="15" x14ac:dyDescent="0.25"/>
  <cols>
    <col min="2" max="2" width="11.7109375" bestFit="1" customWidth="1"/>
    <col min="3" max="3" width="22.5703125" bestFit="1" customWidth="1"/>
    <col min="5" max="5" width="0" hidden="1" customWidth="1"/>
    <col min="15" max="15" width="0" hidden="1" customWidth="1"/>
    <col min="18" max="18" width="9.140625" style="78"/>
    <col min="19" max="19" width="0" style="74" hidden="1" customWidth="1"/>
    <col min="20" max="20" width="9.140625" style="75"/>
  </cols>
  <sheetData>
    <row r="1" spans="1:68" x14ac:dyDescent="0.25">
      <c r="A1" s="67"/>
      <c r="B1" s="67"/>
      <c r="C1" s="67"/>
      <c r="D1" s="67" t="s">
        <v>103</v>
      </c>
      <c r="E1" s="67" t="s">
        <v>104</v>
      </c>
      <c r="F1" s="67" t="s">
        <v>135</v>
      </c>
      <c r="G1" s="67"/>
      <c r="H1" s="67"/>
      <c r="I1" s="67"/>
      <c r="J1" s="67"/>
      <c r="K1" s="67"/>
      <c r="L1" s="67"/>
      <c r="M1" s="67"/>
      <c r="N1" s="67"/>
      <c r="O1" s="67"/>
      <c r="P1" s="67"/>
      <c r="R1" s="78">
        <v>0</v>
      </c>
      <c r="S1" s="74">
        <v>0</v>
      </c>
      <c r="T1" s="75">
        <v>0</v>
      </c>
      <c r="V1" s="7" t="s">
        <v>136</v>
      </c>
      <c r="W1" s="7" t="s">
        <v>137</v>
      </c>
      <c r="X1" s="7" t="s">
        <v>138</v>
      </c>
      <c r="Y1" s="7" t="s">
        <v>139</v>
      </c>
      <c r="Z1" s="8" t="s">
        <v>169</v>
      </c>
      <c r="AA1" s="8" t="s">
        <v>170</v>
      </c>
      <c r="AB1" s="8" t="s">
        <v>171</v>
      </c>
      <c r="AC1" s="8" t="s">
        <v>172</v>
      </c>
      <c r="AD1" s="8" t="s">
        <v>173</v>
      </c>
      <c r="AE1" s="8" t="s">
        <v>174</v>
      </c>
      <c r="AF1" s="7" t="s">
        <v>159</v>
      </c>
      <c r="AG1" s="7" t="s">
        <v>160</v>
      </c>
      <c r="AH1" s="7" t="s">
        <v>161</v>
      </c>
      <c r="AI1" s="7" t="s">
        <v>162</v>
      </c>
      <c r="AJ1" s="7" t="s">
        <v>163</v>
      </c>
      <c r="AK1" s="7" t="s">
        <v>164</v>
      </c>
      <c r="AL1" s="7" t="s">
        <v>165</v>
      </c>
      <c r="AM1" s="7" t="s">
        <v>166</v>
      </c>
      <c r="AN1" s="7" t="s">
        <v>167</v>
      </c>
      <c r="AO1" s="7" t="s">
        <v>168</v>
      </c>
      <c r="AP1" s="7" t="s">
        <v>155</v>
      </c>
      <c r="AQ1" s="7" t="s">
        <v>156</v>
      </c>
      <c r="AR1" s="7" t="s">
        <v>157</v>
      </c>
      <c r="AS1" s="7" t="s">
        <v>158</v>
      </c>
      <c r="AT1" s="7" t="s">
        <v>189</v>
      </c>
      <c r="AU1" s="7" t="s">
        <v>175</v>
      </c>
      <c r="AV1" s="7" t="s">
        <v>176</v>
      </c>
      <c r="AW1" s="7" t="s">
        <v>177</v>
      </c>
      <c r="AX1" s="7" t="s">
        <v>178</v>
      </c>
      <c r="AY1" s="7" t="s">
        <v>179</v>
      </c>
      <c r="AZ1" s="7" t="s">
        <v>180</v>
      </c>
      <c r="BA1" s="7" t="s">
        <v>181</v>
      </c>
      <c r="BB1" s="7" t="s">
        <v>182</v>
      </c>
      <c r="BC1" s="7" t="s">
        <v>141</v>
      </c>
      <c r="BD1" s="7" t="s">
        <v>142</v>
      </c>
      <c r="BE1" s="7" t="s">
        <v>143</v>
      </c>
      <c r="BF1" s="7" t="s">
        <v>144</v>
      </c>
      <c r="BG1" s="7" t="s">
        <v>145</v>
      </c>
      <c r="BH1" s="7" t="s">
        <v>146</v>
      </c>
      <c r="BI1" s="7" t="s">
        <v>147</v>
      </c>
      <c r="BJ1" s="7" t="s">
        <v>148</v>
      </c>
      <c r="BK1" s="7" t="s">
        <v>149</v>
      </c>
      <c r="BL1" s="7" t="s">
        <v>150</v>
      </c>
      <c r="BM1" s="7" t="s">
        <v>151</v>
      </c>
      <c r="BN1" s="7" t="s">
        <v>152</v>
      </c>
      <c r="BO1" s="7" t="s">
        <v>153</v>
      </c>
      <c r="BP1" s="7" t="s">
        <v>154</v>
      </c>
    </row>
    <row r="2" spans="1:68" x14ac:dyDescent="0.25">
      <c r="A2" s="67" t="s">
        <v>133</v>
      </c>
      <c r="B2" s="67" t="s">
        <v>99</v>
      </c>
      <c r="C2" s="67" t="s">
        <v>100</v>
      </c>
      <c r="D2" s="67" t="s">
        <v>101</v>
      </c>
      <c r="E2" s="67" t="s">
        <v>101</v>
      </c>
      <c r="F2" s="67" t="s">
        <v>101</v>
      </c>
      <c r="G2" s="67"/>
      <c r="H2" s="67"/>
      <c r="I2" s="67"/>
      <c r="J2" s="67"/>
      <c r="K2" s="67"/>
      <c r="L2" s="67"/>
      <c r="M2" s="67"/>
      <c r="N2" s="67"/>
      <c r="O2" s="67"/>
      <c r="P2" s="67"/>
      <c r="R2" s="79" t="s">
        <v>103</v>
      </c>
      <c r="S2" s="70" t="s">
        <v>104</v>
      </c>
      <c r="T2" s="76" t="s">
        <v>135</v>
      </c>
    </row>
    <row r="3" spans="1:68" x14ac:dyDescent="0.25">
      <c r="A3" s="122">
        <v>1</v>
      </c>
      <c r="B3" s="61">
        <v>-0.93999600000000005</v>
      </c>
      <c r="C3" s="67" t="s">
        <v>9</v>
      </c>
      <c r="D3" s="67">
        <v>-1</v>
      </c>
      <c r="E3" s="67">
        <v>0</v>
      </c>
      <c r="F3" s="67">
        <v>0</v>
      </c>
      <c r="G3" s="67"/>
      <c r="H3" s="67"/>
      <c r="I3" s="35" t="s">
        <v>103</v>
      </c>
      <c r="J3" s="35"/>
      <c r="K3" s="35" t="s">
        <v>104</v>
      </c>
      <c r="L3" s="67"/>
      <c r="M3" s="71" t="s">
        <v>102</v>
      </c>
      <c r="N3" s="71" t="s">
        <v>103</v>
      </c>
      <c r="O3" s="71" t="s">
        <v>104</v>
      </c>
      <c r="P3" s="71" t="s">
        <v>105</v>
      </c>
      <c r="R3" s="80">
        <v>0</v>
      </c>
      <c r="S3" s="28">
        <v>0</v>
      </c>
      <c r="T3" s="77">
        <v>0</v>
      </c>
    </row>
    <row r="4" spans="1:68" x14ac:dyDescent="0.25">
      <c r="A4" s="122"/>
      <c r="B4" s="61">
        <v>-0.70459099999999997</v>
      </c>
      <c r="C4" s="67" t="s">
        <v>3</v>
      </c>
      <c r="D4" s="67">
        <v>1</v>
      </c>
      <c r="E4" s="67">
        <v>0</v>
      </c>
      <c r="F4" s="67">
        <v>0</v>
      </c>
      <c r="G4" s="67"/>
      <c r="H4" s="67"/>
      <c r="I4" s="62">
        <f>B3*D3</f>
        <v>0.93999600000000005</v>
      </c>
      <c r="J4" s="35"/>
      <c r="K4" s="62">
        <f>B3*E3</f>
        <v>0</v>
      </c>
      <c r="L4" s="67"/>
      <c r="M4" s="71"/>
      <c r="N4" s="71">
        <f>I8</f>
        <v>-1.2510949999999998</v>
      </c>
      <c r="O4" s="71">
        <v>0</v>
      </c>
      <c r="P4" s="71">
        <f>B7</f>
        <v>1.24376</v>
      </c>
      <c r="R4" s="78">
        <v>0</v>
      </c>
      <c r="S4" s="74">
        <v>0</v>
      </c>
      <c r="T4" s="75">
        <v>0</v>
      </c>
    </row>
    <row r="5" spans="1:68" x14ac:dyDescent="0.25">
      <c r="A5" s="122"/>
      <c r="B5" s="61">
        <v>-2.3774999999999999</v>
      </c>
      <c r="C5" s="67" t="s">
        <v>38</v>
      </c>
      <c r="D5" s="67">
        <v>1</v>
      </c>
      <c r="E5" s="67">
        <v>0</v>
      </c>
      <c r="F5" s="67">
        <v>0</v>
      </c>
      <c r="G5" s="67"/>
      <c r="H5" s="67"/>
      <c r="I5" s="35">
        <f>B4*D4</f>
        <v>-0.70459099999999997</v>
      </c>
      <c r="J5" s="35"/>
      <c r="K5" s="62">
        <f>B4*E4</f>
        <v>0</v>
      </c>
      <c r="L5" s="67"/>
      <c r="M5" s="67"/>
      <c r="N5" s="67"/>
      <c r="O5" s="67"/>
      <c r="P5" s="67"/>
      <c r="R5" s="78">
        <v>0</v>
      </c>
      <c r="S5" s="74">
        <v>0</v>
      </c>
      <c r="T5" s="75">
        <v>0</v>
      </c>
    </row>
    <row r="6" spans="1:68" x14ac:dyDescent="0.25">
      <c r="A6" s="122"/>
      <c r="B6" s="67">
        <v>3.5639999999999998E-2</v>
      </c>
      <c r="C6" s="67" t="s">
        <v>134</v>
      </c>
      <c r="D6" s="67">
        <v>25</v>
      </c>
      <c r="E6" s="67">
        <v>0</v>
      </c>
      <c r="F6" s="67">
        <v>0</v>
      </c>
      <c r="G6" s="67"/>
      <c r="H6" s="67"/>
      <c r="I6" s="62">
        <f>B5*D5</f>
        <v>-2.3774999999999999</v>
      </c>
      <c r="J6" s="35"/>
      <c r="K6" s="62">
        <f>B5*E5</f>
        <v>0</v>
      </c>
      <c r="L6" s="67"/>
      <c r="M6" s="34" t="s">
        <v>106</v>
      </c>
      <c r="N6" s="34">
        <f>EXP(N4)</f>
        <v>0.28619124580815886</v>
      </c>
      <c r="O6" s="34">
        <v>0</v>
      </c>
      <c r="P6" s="34">
        <f>EXP(P4)</f>
        <v>3.4686310290746669</v>
      </c>
      <c r="R6" s="78">
        <v>0</v>
      </c>
      <c r="S6" s="28">
        <v>0</v>
      </c>
      <c r="T6" s="75">
        <v>0</v>
      </c>
    </row>
    <row r="7" spans="1:68" x14ac:dyDescent="0.25">
      <c r="A7" s="122"/>
      <c r="B7" s="67">
        <v>1.24376</v>
      </c>
      <c r="C7" s="67" t="s">
        <v>12</v>
      </c>
      <c r="D7" s="67">
        <v>0</v>
      </c>
      <c r="E7" s="67">
        <v>0</v>
      </c>
      <c r="F7" s="67">
        <v>1</v>
      </c>
      <c r="G7" s="67"/>
      <c r="H7" s="67"/>
      <c r="I7" s="35">
        <f>B6*D6</f>
        <v>0.8909999999999999</v>
      </c>
      <c r="J7" s="35"/>
      <c r="K7" s="35">
        <f>B6*E6</f>
        <v>0</v>
      </c>
      <c r="L7" s="67"/>
      <c r="M7" s="34"/>
      <c r="N7" s="34">
        <f>EXP(N4)+EXP(P4)</f>
        <v>3.7548222748828257</v>
      </c>
      <c r="O7" s="34">
        <f>N7</f>
        <v>3.7548222748828257</v>
      </c>
      <c r="P7" s="34">
        <f>O7</f>
        <v>3.7548222748828257</v>
      </c>
      <c r="R7" s="78">
        <v>0</v>
      </c>
      <c r="S7" s="28">
        <v>0</v>
      </c>
      <c r="T7" s="75">
        <v>0</v>
      </c>
    </row>
    <row r="8" spans="1:68" x14ac:dyDescent="0.25">
      <c r="A8" s="67"/>
      <c r="B8" s="67"/>
      <c r="C8" s="67"/>
      <c r="D8" s="67"/>
      <c r="E8" s="67"/>
      <c r="F8" s="67"/>
      <c r="G8" s="67"/>
      <c r="H8" s="67"/>
      <c r="I8" s="62">
        <f>I4+I5+I6+I7</f>
        <v>-1.2510949999999998</v>
      </c>
      <c r="J8" s="35"/>
      <c r="K8" s="62">
        <f>K4+K5+K6+K7</f>
        <v>0</v>
      </c>
      <c r="L8" s="67"/>
      <c r="M8" s="34" t="s">
        <v>107</v>
      </c>
      <c r="N8" s="72">
        <f>N6/N7</f>
        <v>7.6219651652378095E-2</v>
      </c>
      <c r="O8" s="72">
        <f>O6/O7</f>
        <v>0</v>
      </c>
      <c r="P8" s="72">
        <f>P6/P7</f>
        <v>0.9237803483476219</v>
      </c>
      <c r="R8" s="106">
        <f t="shared" ref="R8" si="0">IF(N8&gt;0.5,1,0)</f>
        <v>0</v>
      </c>
      <c r="S8" s="106">
        <f t="shared" ref="S8" si="1">IF(O8&gt;0.5,1,0)</f>
        <v>0</v>
      </c>
      <c r="T8" s="106">
        <f>IF(P8&gt;0.5,1,0)</f>
        <v>1</v>
      </c>
      <c r="V8" s="84">
        <v>-999</v>
      </c>
      <c r="W8" s="84">
        <v>-999</v>
      </c>
      <c r="X8" s="84">
        <v>-999</v>
      </c>
      <c r="Y8" s="84">
        <v>-999</v>
      </c>
      <c r="Z8" s="84">
        <v>0</v>
      </c>
      <c r="AA8" s="84">
        <v>0</v>
      </c>
      <c r="AB8" s="84">
        <v>1</v>
      </c>
      <c r="AC8" s="84">
        <v>0</v>
      </c>
      <c r="AD8" s="84">
        <v>1</v>
      </c>
      <c r="AE8" s="84">
        <v>0</v>
      </c>
      <c r="AF8" s="84">
        <v>1</v>
      </c>
      <c r="AG8" s="84">
        <v>0</v>
      </c>
      <c r="AH8" s="84">
        <v>1</v>
      </c>
      <c r="AI8" s="84">
        <v>1</v>
      </c>
      <c r="AJ8" s="84">
        <v>0</v>
      </c>
      <c r="AK8" s="84">
        <v>0</v>
      </c>
      <c r="AL8" s="84">
        <v>0</v>
      </c>
      <c r="AM8" s="84">
        <v>0</v>
      </c>
      <c r="AN8" s="84">
        <v>0</v>
      </c>
      <c r="AO8" s="84">
        <v>1</v>
      </c>
      <c r="AP8" s="84">
        <v>1</v>
      </c>
      <c r="AQ8" s="84">
        <v>0</v>
      </c>
      <c r="AR8" s="84">
        <v>0</v>
      </c>
      <c r="AS8" s="84">
        <v>0</v>
      </c>
      <c r="AT8" s="84">
        <v>1</v>
      </c>
      <c r="AU8" s="84">
        <v>0</v>
      </c>
      <c r="AV8" s="84">
        <v>0</v>
      </c>
      <c r="AW8" s="84">
        <v>1</v>
      </c>
      <c r="AX8" s="84">
        <v>1</v>
      </c>
      <c r="AY8" s="84">
        <v>1</v>
      </c>
      <c r="AZ8" s="84">
        <v>0</v>
      </c>
      <c r="BA8" s="84">
        <v>1</v>
      </c>
      <c r="BB8" s="84">
        <v>0</v>
      </c>
      <c r="BC8" s="84">
        <v>8</v>
      </c>
      <c r="BD8" s="84">
        <v>3</v>
      </c>
      <c r="BE8" s="84">
        <v>5</v>
      </c>
      <c r="BF8" s="84">
        <v>2</v>
      </c>
      <c r="BG8" s="84">
        <v>4</v>
      </c>
      <c r="BH8" s="84">
        <v>7</v>
      </c>
      <c r="BI8" s="84">
        <v>6</v>
      </c>
      <c r="BJ8" s="84">
        <v>1</v>
      </c>
      <c r="BK8" s="84">
        <v>6</v>
      </c>
      <c r="BL8" s="84">
        <v>5</v>
      </c>
      <c r="BM8" s="84">
        <v>1</v>
      </c>
      <c r="BN8" s="84">
        <v>3</v>
      </c>
      <c r="BO8" s="84">
        <v>2</v>
      </c>
      <c r="BP8" s="84">
        <v>4</v>
      </c>
    </row>
    <row r="9" spans="1:68" x14ac:dyDescent="0.25">
      <c r="R9" s="78">
        <v>0</v>
      </c>
      <c r="S9" s="28">
        <v>0</v>
      </c>
      <c r="T9" s="75">
        <v>0</v>
      </c>
    </row>
    <row r="10" spans="1:68" x14ac:dyDescent="0.25">
      <c r="A10" s="67" t="s">
        <v>133</v>
      </c>
      <c r="B10" s="67" t="s">
        <v>99</v>
      </c>
      <c r="C10" s="67" t="s">
        <v>100</v>
      </c>
      <c r="D10" s="67" t="s">
        <v>101</v>
      </c>
      <c r="E10" s="67" t="s">
        <v>101</v>
      </c>
      <c r="F10" s="67" t="s">
        <v>101</v>
      </c>
      <c r="G10" s="67"/>
      <c r="H10" s="67"/>
      <c r="I10" s="67"/>
      <c r="J10" s="67"/>
      <c r="K10" s="67"/>
      <c r="L10" s="67"/>
      <c r="M10" s="67"/>
      <c r="N10" s="67"/>
      <c r="O10" s="67"/>
      <c r="P10" s="67"/>
      <c r="R10" s="78">
        <v>0</v>
      </c>
      <c r="S10" s="28">
        <v>0</v>
      </c>
      <c r="T10" s="75">
        <v>0</v>
      </c>
    </row>
    <row r="11" spans="1:68" x14ac:dyDescent="0.25">
      <c r="A11" s="122">
        <v>2</v>
      </c>
      <c r="B11" s="61">
        <v>-0.93999699999999997</v>
      </c>
      <c r="C11" s="67" t="s">
        <v>9</v>
      </c>
      <c r="D11" s="86">
        <v>-1</v>
      </c>
      <c r="E11" s="86">
        <v>0</v>
      </c>
      <c r="F11" s="67">
        <v>0</v>
      </c>
      <c r="G11" s="67"/>
      <c r="H11" s="67"/>
      <c r="I11" s="35" t="s">
        <v>103</v>
      </c>
      <c r="J11" s="35"/>
      <c r="K11" s="35" t="s">
        <v>104</v>
      </c>
      <c r="L11" s="67"/>
      <c r="M11" s="71" t="s">
        <v>102</v>
      </c>
      <c r="N11" s="71" t="s">
        <v>103</v>
      </c>
      <c r="O11" s="71" t="s">
        <v>104</v>
      </c>
      <c r="P11" s="71" t="s">
        <v>105</v>
      </c>
      <c r="R11" s="78">
        <v>0</v>
      </c>
      <c r="S11" s="28">
        <v>0</v>
      </c>
      <c r="T11" s="75">
        <v>0</v>
      </c>
    </row>
    <row r="12" spans="1:68" x14ac:dyDescent="0.25">
      <c r="A12" s="122"/>
      <c r="B12" s="61">
        <v>-0.70465699999999998</v>
      </c>
      <c r="C12" s="67" t="s">
        <v>3</v>
      </c>
      <c r="D12" s="86">
        <v>1</v>
      </c>
      <c r="E12" s="86">
        <v>0</v>
      </c>
      <c r="F12" s="67">
        <v>0</v>
      </c>
      <c r="G12" s="67"/>
      <c r="H12" s="67"/>
      <c r="I12" s="62">
        <f>B11*D11</f>
        <v>0.93999699999999997</v>
      </c>
      <c r="J12" s="35"/>
      <c r="K12" s="62">
        <f>B11*E11</f>
        <v>0</v>
      </c>
      <c r="L12" s="67"/>
      <c r="M12" s="71"/>
      <c r="N12" s="71">
        <f>I16</f>
        <v>-1.2510925000000004</v>
      </c>
      <c r="O12" s="71">
        <v>0</v>
      </c>
      <c r="P12" s="71">
        <f>B15</f>
        <v>1.24407</v>
      </c>
      <c r="R12" s="78">
        <v>0</v>
      </c>
      <c r="S12" s="28">
        <v>0</v>
      </c>
      <c r="T12" s="75">
        <v>0</v>
      </c>
    </row>
    <row r="13" spans="1:68" x14ac:dyDescent="0.25">
      <c r="A13" s="122"/>
      <c r="B13" s="61">
        <v>-2.3775400000000002</v>
      </c>
      <c r="C13" s="67" t="s">
        <v>38</v>
      </c>
      <c r="D13" s="86">
        <v>1</v>
      </c>
      <c r="E13" s="86">
        <v>0</v>
      </c>
      <c r="F13" s="67">
        <v>0</v>
      </c>
      <c r="G13" s="67"/>
      <c r="H13" s="67"/>
      <c r="I13" s="35">
        <f>B12*D12</f>
        <v>-0.70465699999999998</v>
      </c>
      <c r="J13" s="35"/>
      <c r="K13" s="62">
        <f>B12*E12</f>
        <v>0</v>
      </c>
      <c r="L13" s="67"/>
      <c r="M13" s="86"/>
      <c r="N13" s="86"/>
      <c r="O13" s="86"/>
      <c r="P13" s="86"/>
      <c r="R13" s="78">
        <v>0</v>
      </c>
      <c r="S13" s="28">
        <v>0</v>
      </c>
      <c r="T13" s="75">
        <v>0</v>
      </c>
    </row>
    <row r="14" spans="1:68" x14ac:dyDescent="0.25">
      <c r="A14" s="122"/>
      <c r="B14" s="67">
        <v>3.5644299999999997E-2</v>
      </c>
      <c r="C14" s="67" t="s">
        <v>134</v>
      </c>
      <c r="D14" s="86">
        <v>25</v>
      </c>
      <c r="E14" s="86">
        <v>0</v>
      </c>
      <c r="F14" s="67">
        <v>0</v>
      </c>
      <c r="G14" s="67"/>
      <c r="H14" s="67"/>
      <c r="I14" s="62">
        <f>B13*D13</f>
        <v>-2.3775400000000002</v>
      </c>
      <c r="J14" s="35"/>
      <c r="K14" s="62">
        <f>B13*E13</f>
        <v>0</v>
      </c>
      <c r="L14" s="67"/>
      <c r="M14" s="34" t="s">
        <v>106</v>
      </c>
      <c r="N14" s="34">
        <f>EXP(N12)</f>
        <v>0.28619196128716756</v>
      </c>
      <c r="O14" s="34">
        <v>0</v>
      </c>
      <c r="P14" s="34">
        <f>EXP(P12)</f>
        <v>3.469706471378625</v>
      </c>
      <c r="R14" s="78">
        <v>0</v>
      </c>
      <c r="S14" s="28">
        <v>0</v>
      </c>
      <c r="T14" s="75">
        <v>0</v>
      </c>
    </row>
    <row r="15" spans="1:68" x14ac:dyDescent="0.25">
      <c r="A15" s="122"/>
      <c r="B15" s="67">
        <v>1.24407</v>
      </c>
      <c r="C15" s="67" t="s">
        <v>12</v>
      </c>
      <c r="D15" s="86">
        <v>0</v>
      </c>
      <c r="E15" s="86">
        <v>0</v>
      </c>
      <c r="F15" s="67">
        <v>1</v>
      </c>
      <c r="G15" s="67"/>
      <c r="H15" s="67"/>
      <c r="I15" s="35">
        <f>B14*D14</f>
        <v>0.89110749999999994</v>
      </c>
      <c r="J15" s="35"/>
      <c r="K15" s="35">
        <f>B14*E14</f>
        <v>0</v>
      </c>
      <c r="L15" s="67"/>
      <c r="M15" s="34"/>
      <c r="N15" s="34">
        <f>EXP(N12)+EXP(P12)</f>
        <v>3.7558984326657927</v>
      </c>
      <c r="O15" s="34">
        <f>N15</f>
        <v>3.7558984326657927</v>
      </c>
      <c r="P15" s="34">
        <f>O15</f>
        <v>3.7558984326657927</v>
      </c>
      <c r="R15" s="78">
        <v>0</v>
      </c>
      <c r="S15" s="28">
        <v>0</v>
      </c>
      <c r="T15" s="75">
        <v>0</v>
      </c>
    </row>
    <row r="16" spans="1:68" x14ac:dyDescent="0.25">
      <c r="A16" s="67"/>
      <c r="B16" s="67"/>
      <c r="C16" s="67"/>
      <c r="D16" s="67"/>
      <c r="E16" s="67"/>
      <c r="F16" s="67"/>
      <c r="G16" s="67"/>
      <c r="H16" s="67"/>
      <c r="I16" s="62">
        <f>I12+I13+I14+I15</f>
        <v>-1.2510925000000004</v>
      </c>
      <c r="J16" s="35"/>
      <c r="K16" s="62">
        <f>K12+K13+K14+K15</f>
        <v>0</v>
      </c>
      <c r="L16" s="67"/>
      <c r="M16" s="34" t="s">
        <v>107</v>
      </c>
      <c r="N16" s="72">
        <f>N14/N15</f>
        <v>7.6198003332065473E-2</v>
      </c>
      <c r="O16" s="72">
        <f>O14/O15</f>
        <v>0</v>
      </c>
      <c r="P16" s="72">
        <f>P14/P15</f>
        <v>0.9238019966679345</v>
      </c>
      <c r="R16" s="106">
        <f t="shared" ref="R16" si="2">IF(N16&gt;0.5,1,0)</f>
        <v>0</v>
      </c>
      <c r="S16" s="106">
        <f t="shared" ref="S16" si="3">IF(O16&gt;0.5,1,0)</f>
        <v>0</v>
      </c>
      <c r="T16" s="106">
        <f>IF(P16&gt;0.5,1,0)</f>
        <v>1</v>
      </c>
      <c r="U16" s="83"/>
      <c r="V16" s="85">
        <v>-999</v>
      </c>
      <c r="W16" s="85">
        <v>-999</v>
      </c>
      <c r="X16" s="85">
        <v>-999</v>
      </c>
      <c r="Y16" s="85">
        <v>-999</v>
      </c>
      <c r="Z16" s="85">
        <v>0</v>
      </c>
      <c r="AA16" s="85">
        <v>0</v>
      </c>
      <c r="AB16" s="85">
        <v>1</v>
      </c>
      <c r="AC16" s="85">
        <v>0</v>
      </c>
      <c r="AD16" s="85">
        <v>1</v>
      </c>
      <c r="AE16" s="85">
        <v>0</v>
      </c>
      <c r="AF16" s="85">
        <v>0</v>
      </c>
      <c r="AG16" s="85">
        <v>1</v>
      </c>
      <c r="AH16" s="85">
        <v>1</v>
      </c>
      <c r="AI16" s="85">
        <v>1</v>
      </c>
      <c r="AJ16" s="85">
        <v>0</v>
      </c>
      <c r="AK16" s="85">
        <v>0</v>
      </c>
      <c r="AL16" s="85">
        <v>0</v>
      </c>
      <c r="AM16" s="85">
        <v>0</v>
      </c>
      <c r="AN16" s="85">
        <v>1</v>
      </c>
      <c r="AO16" s="85">
        <v>0</v>
      </c>
      <c r="AP16" s="85">
        <v>1</v>
      </c>
      <c r="AQ16" s="85">
        <v>0</v>
      </c>
      <c r="AR16" s="85">
        <v>0</v>
      </c>
      <c r="AS16" s="85">
        <v>1</v>
      </c>
      <c r="AT16" s="85">
        <v>0</v>
      </c>
      <c r="AU16" s="85">
        <v>0</v>
      </c>
      <c r="AV16" s="85">
        <v>0</v>
      </c>
      <c r="AW16" s="85">
        <v>0</v>
      </c>
      <c r="AX16" s="85">
        <v>1</v>
      </c>
      <c r="AY16" s="85">
        <v>0</v>
      </c>
      <c r="AZ16" s="85">
        <v>0</v>
      </c>
      <c r="BA16" s="85">
        <v>1</v>
      </c>
      <c r="BB16" s="85">
        <v>0</v>
      </c>
      <c r="BC16" s="85">
        <v>8</v>
      </c>
      <c r="BD16" s="85">
        <v>3</v>
      </c>
      <c r="BE16" s="85">
        <v>2</v>
      </c>
      <c r="BF16" s="85">
        <v>1</v>
      </c>
      <c r="BG16" s="85">
        <v>6</v>
      </c>
      <c r="BH16" s="85">
        <v>7</v>
      </c>
      <c r="BI16" s="85">
        <v>4</v>
      </c>
      <c r="BJ16" s="85">
        <v>5</v>
      </c>
      <c r="BK16" s="85">
        <v>4</v>
      </c>
      <c r="BL16" s="85">
        <v>5</v>
      </c>
      <c r="BM16" s="85">
        <v>1</v>
      </c>
      <c r="BN16" s="85">
        <v>6</v>
      </c>
      <c r="BO16" s="85">
        <v>2</v>
      </c>
      <c r="BP16" s="85">
        <v>3</v>
      </c>
    </row>
    <row r="17" spans="1:68" x14ac:dyDescent="0.25">
      <c r="R17" s="78">
        <v>0</v>
      </c>
      <c r="S17" s="28">
        <v>0</v>
      </c>
      <c r="T17" s="75">
        <v>0</v>
      </c>
    </row>
    <row r="18" spans="1:68" x14ac:dyDescent="0.25">
      <c r="A18" s="67" t="s">
        <v>133</v>
      </c>
      <c r="B18" s="67" t="s">
        <v>99</v>
      </c>
      <c r="C18" s="67" t="s">
        <v>100</v>
      </c>
      <c r="D18" s="67" t="s">
        <v>101</v>
      </c>
      <c r="E18" s="67" t="s">
        <v>101</v>
      </c>
      <c r="F18" s="67" t="s">
        <v>101</v>
      </c>
      <c r="G18" s="67"/>
      <c r="H18" s="67"/>
      <c r="I18" s="67"/>
      <c r="J18" s="67"/>
      <c r="K18" s="67"/>
      <c r="L18" s="67"/>
      <c r="M18" s="67"/>
      <c r="N18" s="67"/>
      <c r="O18" s="67"/>
      <c r="P18" s="67"/>
      <c r="R18" s="78">
        <v>0</v>
      </c>
      <c r="S18" s="28">
        <v>0</v>
      </c>
      <c r="T18" s="75">
        <v>0</v>
      </c>
    </row>
    <row r="19" spans="1:68" x14ac:dyDescent="0.25">
      <c r="A19" s="122">
        <v>3</v>
      </c>
      <c r="B19" s="61">
        <v>-1.15469</v>
      </c>
      <c r="C19" s="67" t="s">
        <v>9</v>
      </c>
      <c r="D19" s="86">
        <v>-1</v>
      </c>
      <c r="E19" s="86">
        <v>0</v>
      </c>
      <c r="F19" s="67">
        <v>0</v>
      </c>
      <c r="G19" s="67"/>
      <c r="H19" s="67"/>
      <c r="I19" s="35" t="s">
        <v>103</v>
      </c>
      <c r="J19" s="35"/>
      <c r="K19" s="35" t="s">
        <v>104</v>
      </c>
      <c r="L19" s="67"/>
      <c r="M19" s="71" t="s">
        <v>102</v>
      </c>
      <c r="N19" s="71" t="s">
        <v>103</v>
      </c>
      <c r="O19" s="71" t="s">
        <v>104</v>
      </c>
      <c r="P19" s="71" t="s">
        <v>105</v>
      </c>
      <c r="R19" s="78">
        <v>0</v>
      </c>
      <c r="S19" s="28">
        <v>0</v>
      </c>
      <c r="T19" s="75">
        <v>0</v>
      </c>
    </row>
    <row r="20" spans="1:68" x14ac:dyDescent="0.25">
      <c r="A20" s="122"/>
      <c r="B20" s="61">
        <v>-0.59631400000000001</v>
      </c>
      <c r="C20" s="67" t="s">
        <v>3</v>
      </c>
      <c r="D20" s="86">
        <v>1</v>
      </c>
      <c r="E20" s="86">
        <v>0</v>
      </c>
      <c r="F20" s="67">
        <v>0</v>
      </c>
      <c r="G20" s="67"/>
      <c r="H20" s="67"/>
      <c r="I20" s="62">
        <f>B19*D19</f>
        <v>1.15469</v>
      </c>
      <c r="J20" s="35"/>
      <c r="K20" s="62">
        <f>B19*E19</f>
        <v>0</v>
      </c>
      <c r="L20" s="67"/>
      <c r="M20" s="71"/>
      <c r="N20" s="71">
        <f>I24</f>
        <v>4.9904034999999993</v>
      </c>
      <c r="O20" s="71">
        <v>0</v>
      </c>
      <c r="P20" s="71">
        <f>B23</f>
        <v>-1.1991099999999999</v>
      </c>
      <c r="R20" s="78">
        <v>0</v>
      </c>
      <c r="S20" s="28">
        <v>0</v>
      </c>
      <c r="T20" s="75">
        <v>0</v>
      </c>
    </row>
    <row r="21" spans="1:68" x14ac:dyDescent="0.25">
      <c r="A21" s="122"/>
      <c r="B21" s="61">
        <v>2.7987799999999998</v>
      </c>
      <c r="C21" s="67" t="s">
        <v>38</v>
      </c>
      <c r="D21" s="86">
        <v>1</v>
      </c>
      <c r="E21" s="86">
        <v>0</v>
      </c>
      <c r="F21" s="67">
        <v>0</v>
      </c>
      <c r="G21" s="67"/>
      <c r="H21" s="67"/>
      <c r="I21" s="35">
        <f>B20*D20</f>
        <v>-0.59631400000000001</v>
      </c>
      <c r="J21" s="35"/>
      <c r="K21" s="62">
        <f>B20*E20</f>
        <v>0</v>
      </c>
      <c r="L21" s="67"/>
      <c r="M21" s="86"/>
      <c r="N21" s="86"/>
      <c r="O21" s="86"/>
      <c r="P21" s="86"/>
      <c r="R21" s="78">
        <v>0</v>
      </c>
      <c r="S21" s="28">
        <v>0</v>
      </c>
      <c r="T21" s="75">
        <v>0</v>
      </c>
    </row>
    <row r="22" spans="1:68" x14ac:dyDescent="0.25">
      <c r="A22" s="122"/>
      <c r="B22" s="67">
        <v>6.5329899999999996E-2</v>
      </c>
      <c r="C22" s="67" t="s">
        <v>134</v>
      </c>
      <c r="D22" s="86">
        <v>25</v>
      </c>
      <c r="E22" s="86">
        <v>0</v>
      </c>
      <c r="F22" s="67">
        <v>0</v>
      </c>
      <c r="G22" s="67"/>
      <c r="H22" s="67"/>
      <c r="I22" s="62">
        <f>B21*D21</f>
        <v>2.7987799999999998</v>
      </c>
      <c r="J22" s="35"/>
      <c r="K22" s="62">
        <f>B21*E21</f>
        <v>0</v>
      </c>
      <c r="L22" s="67"/>
      <c r="M22" s="34" t="s">
        <v>106</v>
      </c>
      <c r="N22" s="34">
        <f>EXP(N20)</f>
        <v>146.99572430570905</v>
      </c>
      <c r="O22" s="34">
        <v>0</v>
      </c>
      <c r="P22" s="34">
        <f>EXP(P20)</f>
        <v>0.30146239408416825</v>
      </c>
      <c r="R22" s="78">
        <v>0</v>
      </c>
      <c r="S22" s="28">
        <v>0</v>
      </c>
      <c r="T22" s="75">
        <v>0</v>
      </c>
    </row>
    <row r="23" spans="1:68" x14ac:dyDescent="0.25">
      <c r="A23" s="122"/>
      <c r="B23" s="67">
        <v>-1.1991099999999999</v>
      </c>
      <c r="C23" s="67" t="s">
        <v>12</v>
      </c>
      <c r="D23" s="86">
        <v>0</v>
      </c>
      <c r="E23" s="86">
        <v>0</v>
      </c>
      <c r="F23" s="67">
        <v>1</v>
      </c>
      <c r="G23" s="67"/>
      <c r="H23" s="67"/>
      <c r="I23" s="35">
        <f>B22*D22</f>
        <v>1.6332475</v>
      </c>
      <c r="J23" s="35"/>
      <c r="K23" s="35">
        <f>B22*E22</f>
        <v>0</v>
      </c>
      <c r="L23" s="67"/>
      <c r="M23" s="34"/>
      <c r="N23" s="34">
        <f>EXP(N20)+EXP(P20)</f>
        <v>147.2971866997932</v>
      </c>
      <c r="O23" s="34">
        <f>N23</f>
        <v>147.2971866997932</v>
      </c>
      <c r="P23" s="34">
        <f>O23</f>
        <v>147.2971866997932</v>
      </c>
      <c r="R23" s="78">
        <v>0</v>
      </c>
      <c r="S23" s="28">
        <v>0</v>
      </c>
      <c r="T23" s="75">
        <v>0</v>
      </c>
    </row>
    <row r="24" spans="1:68" x14ac:dyDescent="0.25">
      <c r="A24" s="67"/>
      <c r="B24" s="67"/>
      <c r="C24" s="67"/>
      <c r="D24" s="67"/>
      <c r="E24" s="67"/>
      <c r="F24" s="67"/>
      <c r="G24" s="67"/>
      <c r="H24" s="67"/>
      <c r="I24" s="62">
        <f>I20+I21+I22+I23</f>
        <v>4.9904034999999993</v>
      </c>
      <c r="J24" s="35"/>
      <c r="K24" s="62">
        <f>K20+K21+K22+K23</f>
        <v>0</v>
      </c>
      <c r="L24" s="67"/>
      <c r="M24" s="34" t="s">
        <v>107</v>
      </c>
      <c r="N24" s="72">
        <f>N22/N23</f>
        <v>0.99795337303557219</v>
      </c>
      <c r="O24" s="72">
        <f>O22/O23</f>
        <v>0</v>
      </c>
      <c r="P24" s="72">
        <f>P22/P23</f>
        <v>2.0466269644279058E-3</v>
      </c>
      <c r="R24" s="106">
        <f t="shared" ref="R24" si="4">IF(N24&gt;0.5,1,0)</f>
        <v>1</v>
      </c>
      <c r="S24" s="106">
        <f t="shared" ref="S24" si="5">IF(O24&gt;0.5,1,0)</f>
        <v>0</v>
      </c>
      <c r="T24" s="106">
        <f>IF(P24&gt;0.5,1,0)</f>
        <v>0</v>
      </c>
      <c r="U24" s="83"/>
      <c r="V24" s="86">
        <v>0</v>
      </c>
      <c r="W24" s="86">
        <v>0</v>
      </c>
      <c r="X24" s="86">
        <v>1</v>
      </c>
      <c r="Y24" s="86">
        <v>0</v>
      </c>
      <c r="Z24" s="86">
        <v>0</v>
      </c>
      <c r="AA24" s="86">
        <v>1</v>
      </c>
      <c r="AB24" s="86">
        <v>0</v>
      </c>
      <c r="AC24" s="86">
        <v>1</v>
      </c>
      <c r="AD24" s="86">
        <v>0</v>
      </c>
      <c r="AE24" s="86">
        <v>0</v>
      </c>
      <c r="AF24" s="86">
        <v>0</v>
      </c>
      <c r="AG24" s="86">
        <v>1</v>
      </c>
      <c r="AH24" s="86">
        <v>0</v>
      </c>
      <c r="AI24" s="86">
        <v>1</v>
      </c>
      <c r="AJ24" s="86">
        <v>0</v>
      </c>
      <c r="AK24" s="86">
        <v>0</v>
      </c>
      <c r="AL24" s="86">
        <v>0</v>
      </c>
      <c r="AM24" s="86">
        <v>0</v>
      </c>
      <c r="AN24" s="86">
        <v>0</v>
      </c>
      <c r="AO24" s="86">
        <v>1</v>
      </c>
      <c r="AP24" s="86">
        <v>0</v>
      </c>
      <c r="AQ24" s="86">
        <v>1</v>
      </c>
      <c r="AR24" s="86">
        <v>0</v>
      </c>
      <c r="AS24" s="86">
        <v>1</v>
      </c>
      <c r="AT24" s="86">
        <v>0</v>
      </c>
      <c r="AU24" s="86">
        <v>-999</v>
      </c>
      <c r="AV24" s="86">
        <v>-999</v>
      </c>
      <c r="AW24" s="86">
        <v>-999</v>
      </c>
      <c r="AX24" s="86">
        <v>-999</v>
      </c>
      <c r="AY24" s="86">
        <v>-999</v>
      </c>
      <c r="AZ24" s="86">
        <v>-999</v>
      </c>
      <c r="BA24" s="86">
        <v>-999</v>
      </c>
      <c r="BB24" s="86">
        <v>-999</v>
      </c>
      <c r="BC24" s="86">
        <v>6</v>
      </c>
      <c r="BD24" s="86">
        <v>2</v>
      </c>
      <c r="BE24" s="86">
        <v>5</v>
      </c>
      <c r="BF24" s="86">
        <v>4</v>
      </c>
      <c r="BG24" s="86">
        <v>3</v>
      </c>
      <c r="BH24" s="86">
        <v>8</v>
      </c>
      <c r="BI24" s="86">
        <v>1</v>
      </c>
      <c r="BJ24" s="86">
        <v>7</v>
      </c>
      <c r="BK24" s="86">
        <v>1</v>
      </c>
      <c r="BL24" s="86">
        <v>5</v>
      </c>
      <c r="BM24" s="86">
        <v>6</v>
      </c>
      <c r="BN24" s="86">
        <v>2</v>
      </c>
      <c r="BO24" s="86">
        <v>3</v>
      </c>
      <c r="BP24" s="86">
        <v>4</v>
      </c>
    </row>
    <row r="25" spans="1:68" x14ac:dyDescent="0.25">
      <c r="R25" s="78">
        <v>0</v>
      </c>
      <c r="S25" s="28">
        <v>0</v>
      </c>
      <c r="T25" s="75">
        <v>0</v>
      </c>
    </row>
    <row r="26" spans="1:68" x14ac:dyDescent="0.25">
      <c r="A26" s="67" t="s">
        <v>133</v>
      </c>
      <c r="B26" s="67" t="s">
        <v>99</v>
      </c>
      <c r="C26" s="67" t="s">
        <v>100</v>
      </c>
      <c r="D26" s="67" t="s">
        <v>101</v>
      </c>
      <c r="E26" s="67" t="s">
        <v>101</v>
      </c>
      <c r="F26" s="67" t="s">
        <v>101</v>
      </c>
      <c r="G26" s="67"/>
      <c r="H26" s="67"/>
      <c r="I26" s="67"/>
      <c r="J26" s="67"/>
      <c r="K26" s="67"/>
      <c r="L26" s="67"/>
      <c r="M26" s="67"/>
      <c r="N26" s="67"/>
      <c r="O26" s="67"/>
      <c r="P26" s="67"/>
      <c r="R26" s="78">
        <v>0</v>
      </c>
      <c r="S26" s="28">
        <v>0</v>
      </c>
      <c r="T26" s="75">
        <v>0</v>
      </c>
    </row>
    <row r="27" spans="1:68" x14ac:dyDescent="0.25">
      <c r="A27" s="122">
        <v>4</v>
      </c>
      <c r="B27" s="67">
        <v>-0.99018700000000004</v>
      </c>
      <c r="C27" s="67" t="s">
        <v>9</v>
      </c>
      <c r="D27" s="86">
        <v>-1</v>
      </c>
      <c r="E27" s="86">
        <v>0</v>
      </c>
      <c r="F27" s="67">
        <v>0</v>
      </c>
      <c r="G27" s="67"/>
      <c r="H27" s="67"/>
      <c r="I27" s="35" t="s">
        <v>103</v>
      </c>
      <c r="J27" s="35"/>
      <c r="K27" s="35" t="s">
        <v>104</v>
      </c>
      <c r="L27" s="67"/>
      <c r="M27" s="71" t="s">
        <v>102</v>
      </c>
      <c r="N27" s="71" t="s">
        <v>103</v>
      </c>
      <c r="O27" s="71" t="s">
        <v>104</v>
      </c>
      <c r="P27" s="71" t="s">
        <v>105</v>
      </c>
      <c r="R27" s="78">
        <v>0</v>
      </c>
      <c r="S27" s="28">
        <v>0</v>
      </c>
      <c r="T27" s="75">
        <v>0</v>
      </c>
    </row>
    <row r="28" spans="1:68" x14ac:dyDescent="0.25">
      <c r="A28" s="122"/>
      <c r="B28" s="67">
        <v>-0.59831000000000001</v>
      </c>
      <c r="C28" s="67" t="s">
        <v>3</v>
      </c>
      <c r="D28" s="86">
        <v>1</v>
      </c>
      <c r="E28" s="86">
        <v>0</v>
      </c>
      <c r="F28" s="67">
        <v>0</v>
      </c>
      <c r="G28" s="67"/>
      <c r="H28" s="67"/>
      <c r="I28" s="62">
        <f>B27*D27</f>
        <v>0.99018700000000004</v>
      </c>
      <c r="J28" s="35"/>
      <c r="K28" s="62">
        <f>B27*E27</f>
        <v>0</v>
      </c>
      <c r="L28" s="67"/>
      <c r="M28" s="71"/>
      <c r="N28" s="71">
        <f>I32</f>
        <v>-0.63561049999999997</v>
      </c>
      <c r="O28" s="71">
        <v>0</v>
      </c>
      <c r="P28" s="71">
        <f>B31</f>
        <v>0.74523700000000004</v>
      </c>
      <c r="R28" s="78">
        <v>0</v>
      </c>
      <c r="S28" s="28">
        <v>0</v>
      </c>
      <c r="T28" s="75">
        <v>0</v>
      </c>
    </row>
    <row r="29" spans="1:68" x14ac:dyDescent="0.25">
      <c r="A29" s="122"/>
      <c r="B29" s="67">
        <v>-1.74637</v>
      </c>
      <c r="C29" s="67" t="s">
        <v>38</v>
      </c>
      <c r="D29" s="86">
        <v>1</v>
      </c>
      <c r="E29" s="86">
        <v>0</v>
      </c>
      <c r="F29" s="67">
        <v>0</v>
      </c>
      <c r="G29" s="67"/>
      <c r="H29" s="67"/>
      <c r="I29" s="35">
        <f>B28*D28</f>
        <v>-0.59831000000000001</v>
      </c>
      <c r="J29" s="35"/>
      <c r="K29" s="62">
        <f>B28*E28</f>
        <v>0</v>
      </c>
      <c r="L29" s="67"/>
      <c r="M29" s="86"/>
      <c r="N29" s="86"/>
      <c r="O29" s="86"/>
      <c r="P29" s="86"/>
      <c r="R29" s="78">
        <v>0</v>
      </c>
      <c r="S29" s="28">
        <v>0</v>
      </c>
      <c r="T29" s="75">
        <v>0</v>
      </c>
    </row>
    <row r="30" spans="1:68" x14ac:dyDescent="0.25">
      <c r="A30" s="122"/>
      <c r="B30" s="67">
        <v>2.8755300000000001E-2</v>
      </c>
      <c r="C30" s="67" t="s">
        <v>134</v>
      </c>
      <c r="D30" s="86">
        <v>25</v>
      </c>
      <c r="E30" s="86">
        <v>0</v>
      </c>
      <c r="F30" s="67">
        <v>0</v>
      </c>
      <c r="G30" s="67"/>
      <c r="H30" s="67"/>
      <c r="I30" s="62">
        <f>B29*D29</f>
        <v>-1.74637</v>
      </c>
      <c r="J30" s="35"/>
      <c r="K30" s="62">
        <f>B29*E29</f>
        <v>0</v>
      </c>
      <c r="L30" s="67"/>
      <c r="M30" s="34" t="s">
        <v>106</v>
      </c>
      <c r="N30" s="34">
        <f>EXP(N28)</f>
        <v>0.52961206143805095</v>
      </c>
      <c r="O30" s="34">
        <v>0</v>
      </c>
      <c r="P30" s="34">
        <f>EXP(P28)</f>
        <v>2.1069407207638458</v>
      </c>
      <c r="R30" s="78">
        <v>0</v>
      </c>
      <c r="S30" s="28">
        <v>0</v>
      </c>
      <c r="T30" s="75">
        <v>0</v>
      </c>
    </row>
    <row r="31" spans="1:68" x14ac:dyDescent="0.25">
      <c r="A31" s="122"/>
      <c r="B31" s="67">
        <v>0.74523700000000004</v>
      </c>
      <c r="C31" s="67" t="s">
        <v>12</v>
      </c>
      <c r="D31" s="86">
        <v>0</v>
      </c>
      <c r="E31" s="86">
        <v>0</v>
      </c>
      <c r="F31" s="67">
        <v>1</v>
      </c>
      <c r="G31" s="67"/>
      <c r="H31" s="67"/>
      <c r="I31" s="35">
        <f>B30*D30</f>
        <v>0.71888249999999998</v>
      </c>
      <c r="J31" s="35"/>
      <c r="K31" s="35">
        <f>B30*E30</f>
        <v>0</v>
      </c>
      <c r="L31" s="67"/>
      <c r="M31" s="34"/>
      <c r="N31" s="34">
        <f>EXP(N28)+EXP(P28)</f>
        <v>2.6365527822018966</v>
      </c>
      <c r="O31" s="34">
        <f>N31</f>
        <v>2.6365527822018966</v>
      </c>
      <c r="P31" s="34">
        <f>O31</f>
        <v>2.6365527822018966</v>
      </c>
      <c r="R31" s="78">
        <v>0</v>
      </c>
      <c r="S31" s="28">
        <v>0</v>
      </c>
      <c r="T31" s="75">
        <v>0</v>
      </c>
    </row>
    <row r="32" spans="1:68" x14ac:dyDescent="0.25">
      <c r="A32" s="67"/>
      <c r="B32" s="67"/>
      <c r="C32" s="67"/>
      <c r="D32" s="67"/>
      <c r="E32" s="67"/>
      <c r="F32" s="67"/>
      <c r="G32" s="67"/>
      <c r="H32" s="67"/>
      <c r="I32" s="62">
        <f>I28+I29+I30+I31</f>
        <v>-0.63561049999999997</v>
      </c>
      <c r="J32" s="35"/>
      <c r="K32" s="62">
        <f>K28+K29+K30+K31</f>
        <v>0</v>
      </c>
      <c r="L32" s="67"/>
      <c r="M32" s="34" t="s">
        <v>107</v>
      </c>
      <c r="N32" s="72">
        <f>N30/N31</f>
        <v>0.20087292202652191</v>
      </c>
      <c r="O32" s="72">
        <f>O30/O31</f>
        <v>0</v>
      </c>
      <c r="P32" s="72">
        <f>P30/P31</f>
        <v>0.79912707797347815</v>
      </c>
      <c r="R32" s="106">
        <f t="shared" ref="R32:S32" si="6">IF(N32&gt;0.5,1,0)</f>
        <v>0</v>
      </c>
      <c r="S32" s="106">
        <f t="shared" si="6"/>
        <v>0</v>
      </c>
      <c r="T32" s="106">
        <f>IF(P32&gt;0.5,1,0)</f>
        <v>1</v>
      </c>
      <c r="U32" s="83"/>
      <c r="V32" s="86">
        <v>1</v>
      </c>
      <c r="W32" s="86">
        <v>0</v>
      </c>
      <c r="X32" s="86">
        <v>0</v>
      </c>
      <c r="Y32" s="86">
        <v>0</v>
      </c>
      <c r="Z32" s="86">
        <v>1</v>
      </c>
      <c r="AA32" s="86">
        <v>0</v>
      </c>
      <c r="AB32" s="86">
        <v>0</v>
      </c>
      <c r="AC32" s="86">
        <v>1</v>
      </c>
      <c r="AD32" s="86">
        <v>0</v>
      </c>
      <c r="AE32" s="86">
        <v>0</v>
      </c>
      <c r="AF32" s="86">
        <v>1</v>
      </c>
      <c r="AG32" s="86">
        <v>0</v>
      </c>
      <c r="AH32" s="86">
        <v>0</v>
      </c>
      <c r="AI32" s="86">
        <v>0</v>
      </c>
      <c r="AJ32" s="86">
        <v>1</v>
      </c>
      <c r="AK32" s="86">
        <v>0</v>
      </c>
      <c r="AL32" s="86">
        <v>0</v>
      </c>
      <c r="AM32" s="86">
        <v>0</v>
      </c>
      <c r="AN32" s="86">
        <v>0</v>
      </c>
      <c r="AO32" s="86">
        <v>1</v>
      </c>
      <c r="AP32" s="86">
        <v>1</v>
      </c>
      <c r="AQ32" s="86">
        <v>0</v>
      </c>
      <c r="AR32" s="86">
        <v>0</v>
      </c>
      <c r="AS32" s="86">
        <v>1</v>
      </c>
      <c r="AT32" s="86">
        <v>0</v>
      </c>
      <c r="AU32" s="86">
        <v>-999</v>
      </c>
      <c r="AV32" s="86">
        <v>-999</v>
      </c>
      <c r="AW32" s="86">
        <v>-999</v>
      </c>
      <c r="AX32" s="86">
        <v>-999</v>
      </c>
      <c r="AY32" s="86">
        <v>-999</v>
      </c>
      <c r="AZ32" s="86">
        <v>-999</v>
      </c>
      <c r="BA32" s="86">
        <v>-999</v>
      </c>
      <c r="BB32" s="86">
        <v>-999</v>
      </c>
      <c r="BC32" s="86">
        <v>6</v>
      </c>
      <c r="BD32" s="86">
        <v>5</v>
      </c>
      <c r="BE32" s="86">
        <v>7</v>
      </c>
      <c r="BF32" s="86">
        <v>2</v>
      </c>
      <c r="BG32" s="86">
        <v>4</v>
      </c>
      <c r="BH32" s="86">
        <v>8</v>
      </c>
      <c r="BI32" s="86">
        <v>1</v>
      </c>
      <c r="BJ32" s="86">
        <v>3</v>
      </c>
      <c r="BK32" s="86">
        <v>1</v>
      </c>
      <c r="BL32" s="86">
        <v>6</v>
      </c>
      <c r="BM32" s="86">
        <v>5</v>
      </c>
      <c r="BN32" s="86">
        <v>3</v>
      </c>
      <c r="BO32" s="86">
        <v>4</v>
      </c>
      <c r="BP32" s="86">
        <v>2</v>
      </c>
    </row>
    <row r="33" spans="1:68" x14ac:dyDescent="0.25">
      <c r="A33" s="67"/>
      <c r="B33" s="67"/>
      <c r="C33" s="67"/>
      <c r="D33" s="67"/>
      <c r="E33" s="67"/>
      <c r="F33" s="67"/>
      <c r="G33" s="67"/>
      <c r="H33" s="67"/>
      <c r="I33" s="67"/>
      <c r="J33" s="67"/>
      <c r="K33" s="67"/>
      <c r="L33" s="67"/>
      <c r="M33" s="67"/>
      <c r="N33" s="67"/>
      <c r="O33" s="67"/>
      <c r="P33" s="67"/>
      <c r="R33" s="78">
        <v>0</v>
      </c>
      <c r="S33" s="28">
        <v>0</v>
      </c>
      <c r="T33" s="75">
        <v>0</v>
      </c>
    </row>
    <row r="34" spans="1:68" x14ac:dyDescent="0.25">
      <c r="A34" s="67" t="s">
        <v>133</v>
      </c>
      <c r="B34" s="67" t="s">
        <v>99</v>
      </c>
      <c r="C34" s="67" t="s">
        <v>100</v>
      </c>
      <c r="D34" s="67" t="s">
        <v>101</v>
      </c>
      <c r="E34" s="67" t="s">
        <v>101</v>
      </c>
      <c r="F34" s="67" t="s">
        <v>101</v>
      </c>
      <c r="G34" s="67"/>
      <c r="H34" s="67"/>
      <c r="I34" s="67"/>
      <c r="J34" s="67"/>
      <c r="K34" s="67"/>
      <c r="L34" s="67"/>
      <c r="M34" s="67"/>
      <c r="N34" s="67"/>
      <c r="O34" s="67"/>
      <c r="P34" s="67"/>
      <c r="R34" s="78">
        <v>0</v>
      </c>
      <c r="S34" s="28">
        <v>0</v>
      </c>
      <c r="T34" s="75">
        <v>0</v>
      </c>
    </row>
    <row r="35" spans="1:68" x14ac:dyDescent="0.25">
      <c r="A35" s="122">
        <v>5</v>
      </c>
      <c r="B35" s="67">
        <v>-1.1275599999999999</v>
      </c>
      <c r="C35" s="67" t="s">
        <v>9</v>
      </c>
      <c r="D35" s="86">
        <v>-1</v>
      </c>
      <c r="E35" s="86">
        <v>0</v>
      </c>
      <c r="F35" s="67">
        <v>0</v>
      </c>
      <c r="G35" s="67"/>
      <c r="H35" s="67"/>
      <c r="I35" s="35" t="s">
        <v>103</v>
      </c>
      <c r="J35" s="35"/>
      <c r="K35" s="35" t="s">
        <v>104</v>
      </c>
      <c r="L35" s="67"/>
      <c r="M35" s="71" t="s">
        <v>102</v>
      </c>
      <c r="N35" s="71" t="s">
        <v>103</v>
      </c>
      <c r="O35" s="71" t="s">
        <v>104</v>
      </c>
      <c r="P35" s="71" t="s">
        <v>105</v>
      </c>
      <c r="R35" s="78">
        <v>0</v>
      </c>
      <c r="S35" s="28">
        <v>0</v>
      </c>
      <c r="T35" s="75">
        <v>0</v>
      </c>
    </row>
    <row r="36" spans="1:68" x14ac:dyDescent="0.25">
      <c r="A36" s="122"/>
      <c r="B36" s="67">
        <v>-0.69698099999999996</v>
      </c>
      <c r="C36" s="67" t="s">
        <v>3</v>
      </c>
      <c r="D36" s="86">
        <v>1</v>
      </c>
      <c r="E36" s="86">
        <v>0</v>
      </c>
      <c r="F36" s="67">
        <v>0</v>
      </c>
      <c r="G36" s="67"/>
      <c r="H36" s="67"/>
      <c r="I36" s="62">
        <f>B35*D35</f>
        <v>1.1275599999999999</v>
      </c>
      <c r="J36" s="35"/>
      <c r="K36" s="62">
        <f>B35*E35</f>
        <v>0</v>
      </c>
      <c r="L36" s="67"/>
      <c r="M36" s="71"/>
      <c r="N36" s="71">
        <f>I40</f>
        <v>3.0284839999999997</v>
      </c>
      <c r="O36" s="71">
        <v>0</v>
      </c>
      <c r="P36" s="71">
        <f>B39</f>
        <v>-0.31607099999999999</v>
      </c>
      <c r="R36" s="78">
        <v>0</v>
      </c>
      <c r="S36" s="28">
        <v>0</v>
      </c>
      <c r="T36" s="75">
        <v>0</v>
      </c>
    </row>
    <row r="37" spans="1:68" x14ac:dyDescent="0.25">
      <c r="A37" s="122"/>
      <c r="B37" s="67">
        <v>1.0783</v>
      </c>
      <c r="C37" s="67" t="s">
        <v>38</v>
      </c>
      <c r="D37" s="86">
        <v>1</v>
      </c>
      <c r="E37" s="86">
        <v>0</v>
      </c>
      <c r="F37" s="67">
        <v>0</v>
      </c>
      <c r="G37" s="67"/>
      <c r="H37" s="67"/>
      <c r="I37" s="35">
        <f>B36*D36</f>
        <v>-0.69698099999999996</v>
      </c>
      <c r="J37" s="35"/>
      <c r="K37" s="62">
        <f>B36*E36</f>
        <v>0</v>
      </c>
      <c r="L37" s="67"/>
      <c r="M37" s="86"/>
      <c r="N37" s="86"/>
      <c r="O37" s="86"/>
      <c r="P37" s="86"/>
      <c r="R37" s="78">
        <v>0</v>
      </c>
      <c r="S37" s="28">
        <v>0</v>
      </c>
      <c r="T37" s="75">
        <v>0</v>
      </c>
    </row>
    <row r="38" spans="1:68" x14ac:dyDescent="0.25">
      <c r="A38" s="122"/>
      <c r="B38" s="67">
        <v>6.0784199999999997E-2</v>
      </c>
      <c r="C38" s="67" t="s">
        <v>134</v>
      </c>
      <c r="D38" s="86">
        <v>25</v>
      </c>
      <c r="E38" s="86">
        <v>0</v>
      </c>
      <c r="F38" s="67">
        <v>0</v>
      </c>
      <c r="G38" s="67"/>
      <c r="H38" s="67"/>
      <c r="I38" s="62">
        <f>B37*D37</f>
        <v>1.0783</v>
      </c>
      <c r="J38" s="35"/>
      <c r="K38" s="62">
        <f>B37*E37</f>
        <v>0</v>
      </c>
      <c r="L38" s="67"/>
      <c r="M38" s="34" t="s">
        <v>106</v>
      </c>
      <c r="N38" s="34">
        <f>EXP(N36)</f>
        <v>20.665879356539296</v>
      </c>
      <c r="O38" s="34">
        <v>0</v>
      </c>
      <c r="P38" s="34">
        <f>EXP(P36)</f>
        <v>0.72900768878421274</v>
      </c>
      <c r="R38" s="78">
        <v>0</v>
      </c>
      <c r="S38" s="28">
        <v>0</v>
      </c>
      <c r="T38" s="75">
        <v>0</v>
      </c>
    </row>
    <row r="39" spans="1:68" x14ac:dyDescent="0.25">
      <c r="A39" s="122"/>
      <c r="B39" s="67">
        <v>-0.31607099999999999</v>
      </c>
      <c r="C39" s="67" t="s">
        <v>12</v>
      </c>
      <c r="D39" s="86">
        <v>0</v>
      </c>
      <c r="E39" s="86">
        <v>0</v>
      </c>
      <c r="F39" s="67">
        <v>1</v>
      </c>
      <c r="G39" s="67"/>
      <c r="H39" s="67"/>
      <c r="I39" s="35">
        <f>B38*D38</f>
        <v>1.5196049999999999</v>
      </c>
      <c r="J39" s="35"/>
      <c r="K39" s="35">
        <f>B38*E38</f>
        <v>0</v>
      </c>
      <c r="L39" s="67"/>
      <c r="M39" s="34"/>
      <c r="N39" s="34">
        <f>EXP(N36)+EXP(P36)</f>
        <v>21.394887045323507</v>
      </c>
      <c r="O39" s="34">
        <f>N39</f>
        <v>21.394887045323507</v>
      </c>
      <c r="P39" s="34">
        <f>O39</f>
        <v>21.394887045323507</v>
      </c>
      <c r="R39" s="78">
        <v>0</v>
      </c>
      <c r="S39" s="28">
        <v>0</v>
      </c>
      <c r="T39" s="75">
        <v>0</v>
      </c>
    </row>
    <row r="40" spans="1:68" x14ac:dyDescent="0.25">
      <c r="A40" s="67"/>
      <c r="B40" s="67"/>
      <c r="C40" s="67"/>
      <c r="D40" s="67"/>
      <c r="E40" s="67"/>
      <c r="F40" s="67"/>
      <c r="G40" s="67"/>
      <c r="H40" s="67"/>
      <c r="I40" s="62">
        <f>I36+I37+I38+I39</f>
        <v>3.0284839999999997</v>
      </c>
      <c r="J40" s="35"/>
      <c r="K40" s="62">
        <f>K36+K37+K38+K39</f>
        <v>0</v>
      </c>
      <c r="L40" s="67"/>
      <c r="M40" s="34" t="s">
        <v>107</v>
      </c>
      <c r="N40" s="72">
        <f>N38/N39</f>
        <v>0.96592607910292483</v>
      </c>
      <c r="O40" s="72">
        <f>O38/O39</f>
        <v>0</v>
      </c>
      <c r="P40" s="72">
        <f>P38/P39</f>
        <v>3.4073920897075227E-2</v>
      </c>
      <c r="R40" s="106">
        <f t="shared" ref="R40" si="7">IF(N40&gt;0.5,1,0)</f>
        <v>1</v>
      </c>
      <c r="S40" s="106">
        <f t="shared" ref="S40" si="8">IF(O40&gt;0.5,1,0)</f>
        <v>0</v>
      </c>
      <c r="T40" s="106">
        <f>IF(P40&gt;0.5,1,0)</f>
        <v>0</v>
      </c>
      <c r="V40" s="86">
        <v>0</v>
      </c>
      <c r="W40" s="86">
        <v>0</v>
      </c>
      <c r="X40" s="86">
        <v>1</v>
      </c>
      <c r="Y40" s="86">
        <v>0</v>
      </c>
      <c r="Z40" s="86">
        <v>0</v>
      </c>
      <c r="AA40" s="86">
        <v>0</v>
      </c>
      <c r="AB40" s="86">
        <v>1</v>
      </c>
      <c r="AC40" s="86">
        <v>0</v>
      </c>
      <c r="AD40" s="86">
        <v>1</v>
      </c>
      <c r="AE40" s="86">
        <v>0</v>
      </c>
      <c r="AF40" s="86">
        <v>1</v>
      </c>
      <c r="AG40" s="86">
        <v>0</v>
      </c>
      <c r="AH40" s="86">
        <v>1</v>
      </c>
      <c r="AI40" s="86">
        <v>1</v>
      </c>
      <c r="AJ40" s="86">
        <v>0</v>
      </c>
      <c r="AK40" s="86">
        <v>0</v>
      </c>
      <c r="AL40" s="86">
        <v>1</v>
      </c>
      <c r="AM40" s="86">
        <v>0</v>
      </c>
      <c r="AN40" s="86">
        <v>0</v>
      </c>
      <c r="AO40" s="86">
        <v>0</v>
      </c>
      <c r="AP40" s="86">
        <v>0</v>
      </c>
      <c r="AQ40" s="86">
        <v>1</v>
      </c>
      <c r="AR40" s="86">
        <v>0</v>
      </c>
      <c r="AS40" s="86">
        <v>1</v>
      </c>
      <c r="AT40" s="86">
        <v>0</v>
      </c>
      <c r="AU40" s="86">
        <v>1</v>
      </c>
      <c r="AV40" s="86">
        <v>0</v>
      </c>
      <c r="AW40" s="86">
        <v>0</v>
      </c>
      <c r="AX40" s="86">
        <v>0</v>
      </c>
      <c r="AY40" s="86">
        <v>0</v>
      </c>
      <c r="AZ40" s="86">
        <v>0</v>
      </c>
      <c r="BA40" s="86">
        <v>1</v>
      </c>
      <c r="BB40" s="86">
        <v>0</v>
      </c>
      <c r="BC40" s="86">
        <v>8</v>
      </c>
      <c r="BD40" s="86">
        <v>1</v>
      </c>
      <c r="BE40" s="86">
        <v>6</v>
      </c>
      <c r="BF40" s="86">
        <v>5</v>
      </c>
      <c r="BG40" s="86">
        <v>4</v>
      </c>
      <c r="BH40" s="86">
        <v>7</v>
      </c>
      <c r="BI40" s="86">
        <v>3</v>
      </c>
      <c r="BJ40" s="86">
        <v>2</v>
      </c>
      <c r="BK40" s="86">
        <v>2</v>
      </c>
      <c r="BL40" s="86">
        <v>6</v>
      </c>
      <c r="BM40" s="86">
        <v>5</v>
      </c>
      <c r="BN40" s="86">
        <v>1</v>
      </c>
      <c r="BO40" s="86">
        <v>4</v>
      </c>
      <c r="BP40" s="86">
        <v>3</v>
      </c>
    </row>
    <row r="41" spans="1:68" x14ac:dyDescent="0.25">
      <c r="R41" s="78">
        <v>0</v>
      </c>
      <c r="S41" s="28">
        <v>0</v>
      </c>
      <c r="T41" s="75">
        <v>0</v>
      </c>
    </row>
    <row r="42" spans="1:68" x14ac:dyDescent="0.25">
      <c r="A42" s="67" t="s">
        <v>133</v>
      </c>
      <c r="B42" s="67" t="s">
        <v>99</v>
      </c>
      <c r="C42" s="67" t="s">
        <v>100</v>
      </c>
      <c r="D42" s="67" t="s">
        <v>101</v>
      </c>
      <c r="E42" s="67" t="s">
        <v>101</v>
      </c>
      <c r="F42" s="67" t="s">
        <v>101</v>
      </c>
      <c r="G42" s="67"/>
      <c r="H42" s="67"/>
      <c r="I42" s="67"/>
      <c r="J42" s="67"/>
      <c r="K42" s="67"/>
      <c r="L42" s="67"/>
      <c r="M42" s="67"/>
      <c r="N42" s="67"/>
      <c r="O42" s="67"/>
      <c r="P42" s="67"/>
      <c r="R42" s="78">
        <v>0</v>
      </c>
      <c r="S42" s="28">
        <v>0</v>
      </c>
      <c r="T42" s="75">
        <v>0</v>
      </c>
    </row>
    <row r="43" spans="1:68" x14ac:dyDescent="0.25">
      <c r="A43" s="122">
        <v>6</v>
      </c>
      <c r="B43" s="67">
        <v>-0.82784000000000002</v>
      </c>
      <c r="C43" s="67" t="s">
        <v>9</v>
      </c>
      <c r="D43" s="86">
        <v>-1</v>
      </c>
      <c r="E43" s="86">
        <v>0</v>
      </c>
      <c r="F43" s="67">
        <v>0</v>
      </c>
      <c r="G43" s="67"/>
      <c r="H43" s="67"/>
      <c r="I43" s="35" t="s">
        <v>103</v>
      </c>
      <c r="J43" s="35"/>
      <c r="K43" s="35" t="s">
        <v>104</v>
      </c>
      <c r="L43" s="67"/>
      <c r="M43" s="71" t="s">
        <v>102</v>
      </c>
      <c r="N43" s="71" t="s">
        <v>103</v>
      </c>
      <c r="O43" s="71" t="s">
        <v>104</v>
      </c>
      <c r="P43" s="71" t="s">
        <v>105</v>
      </c>
      <c r="R43" s="78">
        <v>0</v>
      </c>
      <c r="S43" s="28">
        <v>0</v>
      </c>
      <c r="T43" s="75">
        <v>0</v>
      </c>
    </row>
    <row r="44" spans="1:68" x14ac:dyDescent="0.25">
      <c r="A44" s="122"/>
      <c r="B44" s="67">
        <v>-0.628355</v>
      </c>
      <c r="C44" s="67" t="s">
        <v>3</v>
      </c>
      <c r="D44" s="86">
        <v>1</v>
      </c>
      <c r="E44" s="86">
        <v>0</v>
      </c>
      <c r="F44" s="67">
        <v>0</v>
      </c>
      <c r="G44" s="67"/>
      <c r="H44" s="67"/>
      <c r="I44" s="62">
        <f>B43*D43</f>
        <v>0.82784000000000002</v>
      </c>
      <c r="J44" s="35"/>
      <c r="K44" s="62">
        <f>B43*E43</f>
        <v>0</v>
      </c>
      <c r="L44" s="67"/>
      <c r="M44" s="71"/>
      <c r="N44" s="71">
        <f>I48</f>
        <v>-0.50346500000000005</v>
      </c>
      <c r="O44" s="71">
        <v>0</v>
      </c>
      <c r="P44" s="71">
        <f>B47</f>
        <v>2.7023600000000001</v>
      </c>
      <c r="R44" s="78">
        <v>0</v>
      </c>
      <c r="S44" s="28">
        <v>0</v>
      </c>
      <c r="T44" s="75">
        <v>0</v>
      </c>
    </row>
    <row r="45" spans="1:68" x14ac:dyDescent="0.25">
      <c r="A45" s="122"/>
      <c r="B45" s="67">
        <v>-2.4255200000000001</v>
      </c>
      <c r="C45" s="67" t="s">
        <v>38</v>
      </c>
      <c r="D45" s="86">
        <v>1</v>
      </c>
      <c r="E45" s="86">
        <v>0</v>
      </c>
      <c r="F45" s="67">
        <v>0</v>
      </c>
      <c r="G45" s="67"/>
      <c r="H45" s="67"/>
      <c r="I45" s="35">
        <f>B44*D44</f>
        <v>-0.628355</v>
      </c>
      <c r="J45" s="35"/>
      <c r="K45" s="62">
        <f>B44*E44</f>
        <v>0</v>
      </c>
      <c r="L45" s="67"/>
      <c r="M45" s="86"/>
      <c r="N45" s="86"/>
      <c r="O45" s="86"/>
      <c r="P45" s="86"/>
      <c r="R45" s="78">
        <v>0</v>
      </c>
      <c r="S45" s="28">
        <v>0</v>
      </c>
      <c r="T45" s="75">
        <v>0</v>
      </c>
    </row>
    <row r="46" spans="1:68" x14ac:dyDescent="0.25">
      <c r="A46" s="122"/>
      <c r="B46" s="67">
        <v>6.89028E-2</v>
      </c>
      <c r="C46" s="67" t="s">
        <v>134</v>
      </c>
      <c r="D46" s="86">
        <v>25</v>
      </c>
      <c r="E46" s="86">
        <v>0</v>
      </c>
      <c r="F46" s="67">
        <v>0</v>
      </c>
      <c r="G46" s="67"/>
      <c r="H46" s="67"/>
      <c r="I46" s="62">
        <f>B45*D45</f>
        <v>-2.4255200000000001</v>
      </c>
      <c r="J46" s="35"/>
      <c r="K46" s="62">
        <f>B45*E45</f>
        <v>0</v>
      </c>
      <c r="L46" s="67"/>
      <c r="M46" s="34" t="s">
        <v>106</v>
      </c>
      <c r="N46" s="34">
        <f>EXP(N44)</f>
        <v>0.60443266784671656</v>
      </c>
      <c r="O46" s="34">
        <v>0</v>
      </c>
      <c r="P46" s="34">
        <f>EXP(P44)</f>
        <v>14.914889361436851</v>
      </c>
      <c r="R46" s="78">
        <v>0</v>
      </c>
      <c r="S46" s="28">
        <v>0</v>
      </c>
      <c r="T46" s="75">
        <v>0</v>
      </c>
    </row>
    <row r="47" spans="1:68" x14ac:dyDescent="0.25">
      <c r="A47" s="122"/>
      <c r="B47" s="67">
        <v>2.7023600000000001</v>
      </c>
      <c r="C47" s="67" t="s">
        <v>12</v>
      </c>
      <c r="D47" s="86">
        <v>0</v>
      </c>
      <c r="E47" s="86">
        <v>0</v>
      </c>
      <c r="F47" s="67">
        <v>1</v>
      </c>
      <c r="G47" s="67"/>
      <c r="H47" s="67"/>
      <c r="I47" s="35">
        <f>B46*D46</f>
        <v>1.7225699999999999</v>
      </c>
      <c r="J47" s="35"/>
      <c r="K47" s="35">
        <f>B46*E46</f>
        <v>0</v>
      </c>
      <c r="L47" s="67"/>
      <c r="M47" s="34"/>
      <c r="N47" s="34">
        <f>EXP(N44)+EXP(P44)</f>
        <v>15.519322029283567</v>
      </c>
      <c r="O47" s="34">
        <f>N47</f>
        <v>15.519322029283567</v>
      </c>
      <c r="P47" s="34">
        <f>O47</f>
        <v>15.519322029283567</v>
      </c>
      <c r="R47" s="78">
        <v>0</v>
      </c>
      <c r="S47" s="28">
        <v>0</v>
      </c>
      <c r="T47" s="75">
        <v>0</v>
      </c>
    </row>
    <row r="48" spans="1:68" x14ac:dyDescent="0.25">
      <c r="A48" s="67"/>
      <c r="B48" s="67"/>
      <c r="C48" s="67"/>
      <c r="D48" s="67"/>
      <c r="E48" s="67"/>
      <c r="F48" s="67"/>
      <c r="G48" s="67"/>
      <c r="H48" s="67"/>
      <c r="I48" s="62">
        <f>I44+I45+I46+I47</f>
        <v>-0.50346500000000005</v>
      </c>
      <c r="J48" s="35"/>
      <c r="K48" s="62">
        <f>K44+K45+K46+K47</f>
        <v>0</v>
      </c>
      <c r="L48" s="67"/>
      <c r="M48" s="34" t="s">
        <v>107</v>
      </c>
      <c r="N48" s="72">
        <f>N46/N47</f>
        <v>3.8947105208990855E-2</v>
      </c>
      <c r="O48" s="72">
        <f>O46/O47</f>
        <v>0</v>
      </c>
      <c r="P48" s="72">
        <f>P46/P47</f>
        <v>0.96105289479100919</v>
      </c>
      <c r="R48" s="106">
        <f t="shared" ref="R48" si="9">IF(N48&gt;0.5,1,0)</f>
        <v>0</v>
      </c>
      <c r="S48" s="106">
        <f t="shared" ref="S48" si="10">IF(O48&gt;0.5,1,0)</f>
        <v>0</v>
      </c>
      <c r="T48" s="106">
        <f>IF(P48&gt;0.5,1,0)</f>
        <v>1</v>
      </c>
      <c r="V48" s="86">
        <v>1</v>
      </c>
      <c r="W48" s="86">
        <v>0</v>
      </c>
      <c r="X48" s="86">
        <v>0</v>
      </c>
      <c r="Y48" s="86">
        <v>0</v>
      </c>
      <c r="Z48" s="86">
        <v>0</v>
      </c>
      <c r="AA48" s="86">
        <v>1</v>
      </c>
      <c r="AB48" s="86">
        <v>0</v>
      </c>
      <c r="AC48" s="86">
        <v>0</v>
      </c>
      <c r="AD48" s="86">
        <v>1</v>
      </c>
      <c r="AE48" s="86">
        <v>0</v>
      </c>
      <c r="AF48" s="86">
        <v>1</v>
      </c>
      <c r="AG48" s="86">
        <v>0</v>
      </c>
      <c r="AH48" s="86">
        <v>0</v>
      </c>
      <c r="AI48" s="86">
        <v>0</v>
      </c>
      <c r="AJ48" s="86">
        <v>1</v>
      </c>
      <c r="AK48" s="86">
        <v>0</v>
      </c>
      <c r="AL48" s="86">
        <v>0</v>
      </c>
      <c r="AM48" s="86">
        <v>0</v>
      </c>
      <c r="AN48" s="86">
        <v>1</v>
      </c>
      <c r="AO48" s="86">
        <v>0</v>
      </c>
      <c r="AP48" s="86">
        <v>1</v>
      </c>
      <c r="AQ48" s="86">
        <v>0</v>
      </c>
      <c r="AR48" s="86">
        <v>0</v>
      </c>
      <c r="AS48" s="86">
        <v>0</v>
      </c>
      <c r="AT48" s="86">
        <v>1</v>
      </c>
      <c r="AU48" s="86">
        <v>-999</v>
      </c>
      <c r="AV48" s="86">
        <v>-999</v>
      </c>
      <c r="AW48" s="86">
        <v>-999</v>
      </c>
      <c r="AX48" s="86">
        <v>-999</v>
      </c>
      <c r="AY48" s="86">
        <v>-999</v>
      </c>
      <c r="AZ48" s="86">
        <v>-999</v>
      </c>
      <c r="BA48" s="86">
        <v>-999</v>
      </c>
      <c r="BB48" s="86">
        <v>-999</v>
      </c>
      <c r="BC48" s="86">
        <v>7</v>
      </c>
      <c r="BD48" s="86">
        <v>1</v>
      </c>
      <c r="BE48" s="86">
        <v>2</v>
      </c>
      <c r="BF48" s="86">
        <v>3</v>
      </c>
      <c r="BG48" s="86">
        <v>4</v>
      </c>
      <c r="BH48" s="86">
        <v>8</v>
      </c>
      <c r="BI48" s="86">
        <v>5</v>
      </c>
      <c r="BJ48" s="86">
        <v>6</v>
      </c>
      <c r="BK48" s="86">
        <v>4</v>
      </c>
      <c r="BL48" s="86">
        <v>1</v>
      </c>
      <c r="BM48" s="86">
        <v>6</v>
      </c>
      <c r="BN48" s="86">
        <v>5</v>
      </c>
      <c r="BO48" s="86">
        <v>3</v>
      </c>
      <c r="BP48" s="86">
        <v>2</v>
      </c>
    </row>
    <row r="49" spans="1:68" x14ac:dyDescent="0.25">
      <c r="A49" s="67"/>
      <c r="B49" s="67"/>
      <c r="C49" s="67"/>
      <c r="D49" s="67"/>
      <c r="E49" s="67"/>
      <c r="F49" s="67"/>
      <c r="G49" s="67"/>
      <c r="H49" s="67"/>
      <c r="I49" s="67"/>
      <c r="J49" s="67"/>
      <c r="K49" s="67"/>
      <c r="L49" s="67"/>
      <c r="M49" s="67"/>
      <c r="N49" s="67"/>
      <c r="O49" s="67"/>
      <c r="P49" s="67"/>
      <c r="R49" s="78">
        <v>0</v>
      </c>
      <c r="S49" s="28">
        <v>0</v>
      </c>
      <c r="T49" s="75">
        <v>0</v>
      </c>
    </row>
    <row r="50" spans="1:68" x14ac:dyDescent="0.25">
      <c r="A50" s="67" t="s">
        <v>133</v>
      </c>
      <c r="B50" s="67"/>
      <c r="C50" s="67" t="s">
        <v>100</v>
      </c>
      <c r="D50" s="67" t="s">
        <v>101</v>
      </c>
      <c r="E50" s="67" t="s">
        <v>101</v>
      </c>
      <c r="F50" s="67" t="s">
        <v>101</v>
      </c>
      <c r="G50" s="67"/>
      <c r="H50" s="67"/>
      <c r="I50" s="67"/>
      <c r="J50" s="67"/>
      <c r="K50" s="67"/>
      <c r="L50" s="67"/>
      <c r="M50" s="67"/>
      <c r="N50" s="67"/>
      <c r="O50" s="67"/>
      <c r="P50" s="67"/>
      <c r="R50" s="78">
        <v>0</v>
      </c>
      <c r="S50" s="28">
        <v>0</v>
      </c>
      <c r="T50" s="75">
        <v>0</v>
      </c>
    </row>
    <row r="51" spans="1:68" x14ac:dyDescent="0.25">
      <c r="A51" s="122">
        <v>7</v>
      </c>
      <c r="B51" s="67">
        <v>-0.724939</v>
      </c>
      <c r="C51" s="67" t="s">
        <v>9</v>
      </c>
      <c r="D51" s="86">
        <v>-1</v>
      </c>
      <c r="E51" s="86">
        <v>0</v>
      </c>
      <c r="F51" s="67">
        <v>0</v>
      </c>
      <c r="G51" s="67"/>
      <c r="H51" s="67"/>
      <c r="I51" s="35" t="s">
        <v>103</v>
      </c>
      <c r="J51" s="35"/>
      <c r="K51" s="35" t="s">
        <v>104</v>
      </c>
      <c r="L51" s="67"/>
      <c r="M51" s="71" t="s">
        <v>102</v>
      </c>
      <c r="N51" s="71" t="s">
        <v>103</v>
      </c>
      <c r="O51" s="71" t="s">
        <v>104</v>
      </c>
      <c r="P51" s="71" t="s">
        <v>105</v>
      </c>
      <c r="R51" s="78">
        <v>0</v>
      </c>
      <c r="S51" s="28">
        <v>0</v>
      </c>
      <c r="T51" s="75">
        <v>0</v>
      </c>
    </row>
    <row r="52" spans="1:68" x14ac:dyDescent="0.25">
      <c r="A52" s="122"/>
      <c r="B52" s="67">
        <v>-0.53920299999999999</v>
      </c>
      <c r="C52" s="67" t="s">
        <v>3</v>
      </c>
      <c r="D52" s="86">
        <v>1</v>
      </c>
      <c r="E52" s="86">
        <v>0</v>
      </c>
      <c r="F52" s="67">
        <v>0</v>
      </c>
      <c r="G52" s="67"/>
      <c r="H52" s="67"/>
      <c r="I52" s="62">
        <f>B51*D51</f>
        <v>0.724939</v>
      </c>
      <c r="J52" s="35"/>
      <c r="K52" s="62">
        <f>B51*E51</f>
        <v>0</v>
      </c>
      <c r="L52" s="67"/>
      <c r="M52" s="71"/>
      <c r="N52" s="71">
        <f>I56</f>
        <v>0.31583099999999975</v>
      </c>
      <c r="O52" s="71">
        <v>0</v>
      </c>
      <c r="P52" s="71">
        <f>B55</f>
        <v>4.0802899999999998</v>
      </c>
      <c r="R52" s="78">
        <v>0</v>
      </c>
      <c r="S52" s="28">
        <v>0</v>
      </c>
      <c r="T52" s="75">
        <v>0</v>
      </c>
    </row>
    <row r="53" spans="1:68" x14ac:dyDescent="0.25">
      <c r="A53" s="122"/>
      <c r="B53" s="67">
        <v>-2.3922300000000001</v>
      </c>
      <c r="C53" s="67" t="s">
        <v>38</v>
      </c>
      <c r="D53" s="86">
        <v>1</v>
      </c>
      <c r="E53" s="86">
        <v>0</v>
      </c>
      <c r="F53" s="67">
        <v>0</v>
      </c>
      <c r="G53" s="67"/>
      <c r="H53" s="67"/>
      <c r="I53" s="35">
        <f>B52*D52</f>
        <v>-0.53920299999999999</v>
      </c>
      <c r="J53" s="35"/>
      <c r="K53" s="62">
        <f>B52*E52</f>
        <v>0</v>
      </c>
      <c r="L53" s="67"/>
      <c r="M53" s="86"/>
      <c r="N53" s="86"/>
      <c r="O53" s="86"/>
      <c r="P53" s="86"/>
      <c r="R53" s="78">
        <v>0</v>
      </c>
      <c r="S53" s="28">
        <v>0</v>
      </c>
      <c r="T53" s="75">
        <v>0</v>
      </c>
    </row>
    <row r="54" spans="1:68" x14ac:dyDescent="0.25">
      <c r="A54" s="122"/>
      <c r="B54" s="67">
        <v>0.100893</v>
      </c>
      <c r="C54" s="67" t="s">
        <v>134</v>
      </c>
      <c r="D54" s="86">
        <v>25</v>
      </c>
      <c r="E54" s="86">
        <v>0</v>
      </c>
      <c r="F54" s="67">
        <v>0</v>
      </c>
      <c r="G54" s="67"/>
      <c r="H54" s="67"/>
      <c r="I54" s="62">
        <f>B53*D53</f>
        <v>-2.3922300000000001</v>
      </c>
      <c r="J54" s="35"/>
      <c r="K54" s="62">
        <f>B53*E53</f>
        <v>0</v>
      </c>
      <c r="L54" s="67"/>
      <c r="M54" s="34" t="s">
        <v>106</v>
      </c>
      <c r="N54" s="34">
        <f>EXP(N52)</f>
        <v>1.371398469699304</v>
      </c>
      <c r="O54" s="34">
        <v>0</v>
      </c>
      <c r="P54" s="34">
        <f>EXP(P52)</f>
        <v>59.162624523446155</v>
      </c>
      <c r="R54" s="78">
        <v>0</v>
      </c>
      <c r="S54" s="28">
        <v>0</v>
      </c>
      <c r="T54" s="75">
        <v>0</v>
      </c>
    </row>
    <row r="55" spans="1:68" x14ac:dyDescent="0.25">
      <c r="A55" s="122"/>
      <c r="B55" s="67">
        <v>4.0802899999999998</v>
      </c>
      <c r="C55" s="67" t="s">
        <v>12</v>
      </c>
      <c r="D55" s="86">
        <v>0</v>
      </c>
      <c r="E55" s="86">
        <v>0</v>
      </c>
      <c r="F55" s="67">
        <v>1</v>
      </c>
      <c r="G55" s="67"/>
      <c r="H55" s="67"/>
      <c r="I55" s="35">
        <f>B54*D54</f>
        <v>2.5223249999999999</v>
      </c>
      <c r="J55" s="35"/>
      <c r="K55" s="35">
        <f>B54*E54</f>
        <v>0</v>
      </c>
      <c r="L55" s="67"/>
      <c r="M55" s="34"/>
      <c r="N55" s="34">
        <f>EXP(N52)+EXP(P52)</f>
        <v>60.534022993145456</v>
      </c>
      <c r="O55" s="34">
        <f>N55</f>
        <v>60.534022993145456</v>
      </c>
      <c r="P55" s="34">
        <f>O55</f>
        <v>60.534022993145456</v>
      </c>
      <c r="R55" s="78">
        <v>0</v>
      </c>
      <c r="S55" s="28">
        <v>0</v>
      </c>
      <c r="T55" s="75">
        <v>0</v>
      </c>
    </row>
    <row r="56" spans="1:68" x14ac:dyDescent="0.25">
      <c r="A56" s="67"/>
      <c r="B56" s="67"/>
      <c r="C56" s="67"/>
      <c r="D56" s="67"/>
      <c r="E56" s="67"/>
      <c r="F56" s="67"/>
      <c r="G56" s="67"/>
      <c r="H56" s="67"/>
      <c r="I56" s="62">
        <f>I52+I53+I54+I55</f>
        <v>0.31583099999999975</v>
      </c>
      <c r="J56" s="35"/>
      <c r="K56" s="62">
        <f>K52+K53+K54+K55</f>
        <v>0</v>
      </c>
      <c r="L56" s="67"/>
      <c r="M56" s="34" t="s">
        <v>107</v>
      </c>
      <c r="N56" s="72">
        <f>N54/N55</f>
        <v>2.2655002953538932E-2</v>
      </c>
      <c r="O56" s="72">
        <f>O54/O55</f>
        <v>0</v>
      </c>
      <c r="P56" s="72">
        <f>P54/P55</f>
        <v>0.97734499704646116</v>
      </c>
      <c r="R56" s="106">
        <f t="shared" ref="R56" si="11">IF(N56&gt;0.5,1,0)</f>
        <v>0</v>
      </c>
      <c r="S56" s="106">
        <f t="shared" ref="S56" si="12">IF(O56&gt;0.5,1,0)</f>
        <v>0</v>
      </c>
      <c r="T56" s="106">
        <f>IF(P56&gt;0.5,1,0)</f>
        <v>1</v>
      </c>
      <c r="V56" s="86">
        <v>1</v>
      </c>
      <c r="W56" s="86">
        <v>1</v>
      </c>
      <c r="X56" s="86">
        <v>0</v>
      </c>
      <c r="Y56" s="86">
        <v>0</v>
      </c>
      <c r="Z56" s="86">
        <v>0</v>
      </c>
      <c r="AA56" s="86">
        <v>0</v>
      </c>
      <c r="AB56" s="86">
        <v>1</v>
      </c>
      <c r="AC56" s="86">
        <v>0</v>
      </c>
      <c r="AD56" s="86">
        <v>1</v>
      </c>
      <c r="AE56" s="86">
        <v>0</v>
      </c>
      <c r="AF56" s="86">
        <v>0</v>
      </c>
      <c r="AG56" s="86">
        <v>1</v>
      </c>
      <c r="AH56" s="86">
        <v>0</v>
      </c>
      <c r="AI56" s="86">
        <v>0</v>
      </c>
      <c r="AJ56" s="86">
        <v>1</v>
      </c>
      <c r="AK56" s="86">
        <v>0</v>
      </c>
      <c r="AL56" s="86">
        <v>0</v>
      </c>
      <c r="AM56" s="86">
        <v>0</v>
      </c>
      <c r="AN56" s="86">
        <v>1</v>
      </c>
      <c r="AO56" s="86">
        <v>0</v>
      </c>
      <c r="AP56" s="86">
        <v>1</v>
      </c>
      <c r="AQ56" s="86">
        <v>0</v>
      </c>
      <c r="AR56" s="86">
        <v>0</v>
      </c>
      <c r="AS56" s="86">
        <v>1</v>
      </c>
      <c r="AT56" s="86">
        <v>0</v>
      </c>
      <c r="AU56" s="86">
        <v>-999</v>
      </c>
      <c r="AV56" s="86">
        <v>-999</v>
      </c>
      <c r="AW56" s="86">
        <v>-999</v>
      </c>
      <c r="AX56" s="86">
        <v>-999</v>
      </c>
      <c r="AY56" s="86">
        <v>-999</v>
      </c>
      <c r="AZ56" s="86">
        <v>-999</v>
      </c>
      <c r="BA56" s="86">
        <v>-999</v>
      </c>
      <c r="BB56" s="86">
        <v>-999</v>
      </c>
      <c r="BC56" s="86">
        <v>7</v>
      </c>
      <c r="BD56" s="86">
        <v>2</v>
      </c>
      <c r="BE56" s="86">
        <v>6</v>
      </c>
      <c r="BF56" s="86">
        <v>5</v>
      </c>
      <c r="BG56" s="86">
        <v>4</v>
      </c>
      <c r="BH56" s="86">
        <v>8</v>
      </c>
      <c r="BI56" s="86">
        <v>1</v>
      </c>
      <c r="BJ56" s="86">
        <v>3</v>
      </c>
      <c r="BK56" s="86">
        <v>3</v>
      </c>
      <c r="BL56" s="86">
        <v>6</v>
      </c>
      <c r="BM56" s="86">
        <v>5</v>
      </c>
      <c r="BN56" s="86">
        <v>2</v>
      </c>
      <c r="BO56" s="86">
        <v>4</v>
      </c>
      <c r="BP56" s="86">
        <v>1</v>
      </c>
    </row>
    <row r="57" spans="1:68" x14ac:dyDescent="0.25">
      <c r="R57" s="78">
        <v>0</v>
      </c>
      <c r="S57" s="28">
        <v>0</v>
      </c>
      <c r="T57" s="75">
        <v>0</v>
      </c>
    </row>
    <row r="58" spans="1:68" x14ac:dyDescent="0.25">
      <c r="A58" s="67" t="s">
        <v>133</v>
      </c>
      <c r="B58" s="67"/>
      <c r="C58" s="67" t="s">
        <v>100</v>
      </c>
      <c r="D58" s="67" t="s">
        <v>101</v>
      </c>
      <c r="E58" s="67" t="s">
        <v>101</v>
      </c>
      <c r="F58" s="67" t="s">
        <v>101</v>
      </c>
      <c r="G58" s="67"/>
      <c r="H58" s="67"/>
      <c r="I58" s="67"/>
      <c r="J58" s="67"/>
      <c r="K58" s="67"/>
      <c r="L58" s="67"/>
      <c r="M58" s="67"/>
      <c r="N58" s="67"/>
      <c r="O58" s="67"/>
      <c r="P58" s="67"/>
      <c r="R58" s="78">
        <v>0</v>
      </c>
      <c r="S58" s="28">
        <v>0</v>
      </c>
      <c r="T58" s="75">
        <v>0</v>
      </c>
    </row>
    <row r="59" spans="1:68" x14ac:dyDescent="0.25">
      <c r="A59" s="122">
        <v>8</v>
      </c>
      <c r="B59" s="67">
        <v>-0.83826599999999996</v>
      </c>
      <c r="C59" s="67" t="s">
        <v>9</v>
      </c>
      <c r="D59" s="86">
        <v>-1</v>
      </c>
      <c r="E59" s="86">
        <v>0</v>
      </c>
      <c r="F59" s="67">
        <v>0</v>
      </c>
      <c r="G59" s="67"/>
      <c r="H59" s="67"/>
      <c r="I59" s="35" t="s">
        <v>103</v>
      </c>
      <c r="J59" s="35"/>
      <c r="K59" s="35" t="s">
        <v>104</v>
      </c>
      <c r="L59" s="67"/>
      <c r="M59" s="71" t="s">
        <v>102</v>
      </c>
      <c r="N59" s="71" t="s">
        <v>103</v>
      </c>
      <c r="O59" s="71" t="s">
        <v>104</v>
      </c>
      <c r="P59" s="71" t="s">
        <v>105</v>
      </c>
      <c r="R59" s="78">
        <v>0</v>
      </c>
      <c r="S59" s="28">
        <v>0</v>
      </c>
      <c r="T59" s="75">
        <v>0</v>
      </c>
    </row>
    <row r="60" spans="1:68" x14ac:dyDescent="0.25">
      <c r="A60" s="122"/>
      <c r="B60" s="67">
        <v>-0.609514</v>
      </c>
      <c r="C60" s="67" t="s">
        <v>3</v>
      </c>
      <c r="D60" s="86">
        <v>1</v>
      </c>
      <c r="E60" s="86">
        <v>0</v>
      </c>
      <c r="F60" s="67">
        <v>0</v>
      </c>
      <c r="G60" s="67"/>
      <c r="H60" s="67"/>
      <c r="I60" s="62">
        <f>B59*D59</f>
        <v>0.83826599999999996</v>
      </c>
      <c r="J60" s="35"/>
      <c r="K60" s="62">
        <f>B59*E59</f>
        <v>0</v>
      </c>
      <c r="L60" s="67"/>
      <c r="M60" s="71"/>
      <c r="N60" s="71">
        <f>I64</f>
        <v>1.7011999999999805E-2</v>
      </c>
      <c r="O60" s="71">
        <v>0</v>
      </c>
      <c r="P60" s="71">
        <f>B63</f>
        <v>2.7021899999999999</v>
      </c>
      <c r="R60" s="78">
        <v>0</v>
      </c>
      <c r="S60" s="28">
        <v>0</v>
      </c>
      <c r="T60" s="75">
        <v>0</v>
      </c>
    </row>
    <row r="61" spans="1:68" x14ac:dyDescent="0.25">
      <c r="A61" s="122"/>
      <c r="B61" s="67">
        <v>-2.0680000000000001</v>
      </c>
      <c r="C61" s="67" t="s">
        <v>38</v>
      </c>
      <c r="D61" s="86">
        <v>1</v>
      </c>
      <c r="E61" s="86">
        <v>0</v>
      </c>
      <c r="F61" s="67">
        <v>0</v>
      </c>
      <c r="G61" s="67"/>
      <c r="H61" s="67"/>
      <c r="I61" s="35">
        <f>B60*D60</f>
        <v>-0.609514</v>
      </c>
      <c r="J61" s="35"/>
      <c r="K61" s="62">
        <f>B60*E60</f>
        <v>0</v>
      </c>
      <c r="L61" s="67"/>
      <c r="M61" s="86"/>
      <c r="N61" s="86"/>
      <c r="O61" s="86"/>
      <c r="P61" s="86"/>
      <c r="R61" s="78">
        <v>0</v>
      </c>
      <c r="S61" s="28">
        <v>0</v>
      </c>
      <c r="T61" s="75">
        <v>0</v>
      </c>
    </row>
    <row r="62" spans="1:68" x14ac:dyDescent="0.25">
      <c r="A62" s="122"/>
      <c r="B62" s="67">
        <v>7.4250399999999994E-2</v>
      </c>
      <c r="C62" s="67" t="s">
        <v>134</v>
      </c>
      <c r="D62" s="86">
        <v>25</v>
      </c>
      <c r="E62" s="86">
        <v>0</v>
      </c>
      <c r="F62" s="67">
        <v>0</v>
      </c>
      <c r="G62" s="67"/>
      <c r="H62" s="67"/>
      <c r="I62" s="62">
        <f>B61*D61</f>
        <v>-2.0680000000000001</v>
      </c>
      <c r="J62" s="35"/>
      <c r="K62" s="62">
        <f>B61*E61</f>
        <v>0</v>
      </c>
      <c r="L62" s="67"/>
      <c r="M62" s="34" t="s">
        <v>106</v>
      </c>
      <c r="N62" s="34">
        <f>EXP(N60)</f>
        <v>1.0171575281423433</v>
      </c>
      <c r="O62" s="34">
        <v>0</v>
      </c>
      <c r="P62" s="34">
        <f>EXP(P60)</f>
        <v>14.912354045753343</v>
      </c>
      <c r="R62" s="78">
        <v>0</v>
      </c>
      <c r="S62" s="28">
        <v>0</v>
      </c>
      <c r="T62" s="75">
        <v>0</v>
      </c>
    </row>
    <row r="63" spans="1:68" x14ac:dyDescent="0.25">
      <c r="A63" s="122"/>
      <c r="B63" s="67">
        <v>2.7021899999999999</v>
      </c>
      <c r="C63" s="67" t="s">
        <v>12</v>
      </c>
      <c r="D63" s="86">
        <v>0</v>
      </c>
      <c r="E63" s="86">
        <v>0</v>
      </c>
      <c r="F63" s="67">
        <v>1</v>
      </c>
      <c r="G63" s="67"/>
      <c r="H63" s="67"/>
      <c r="I63" s="35">
        <f>B62*D62</f>
        <v>1.8562599999999998</v>
      </c>
      <c r="J63" s="35"/>
      <c r="K63" s="35">
        <f>B62*E62</f>
        <v>0</v>
      </c>
      <c r="L63" s="67"/>
      <c r="M63" s="34"/>
      <c r="N63" s="34">
        <f>EXP(N60)+EXP(P60)</f>
        <v>15.929511573895686</v>
      </c>
      <c r="O63" s="34">
        <f>N63</f>
        <v>15.929511573895686</v>
      </c>
      <c r="P63" s="34">
        <f>O63</f>
        <v>15.929511573895686</v>
      </c>
      <c r="R63" s="78">
        <v>0</v>
      </c>
      <c r="S63" s="28">
        <v>0</v>
      </c>
      <c r="T63" s="75">
        <v>0</v>
      </c>
    </row>
    <row r="64" spans="1:68" x14ac:dyDescent="0.25">
      <c r="A64" s="67"/>
      <c r="B64" s="67"/>
      <c r="C64" s="67"/>
      <c r="D64" s="67"/>
      <c r="E64" s="67"/>
      <c r="F64" s="67"/>
      <c r="G64" s="67"/>
      <c r="H64" s="67"/>
      <c r="I64" s="62">
        <f>I60+I61+I62+I63</f>
        <v>1.7011999999999805E-2</v>
      </c>
      <c r="J64" s="35"/>
      <c r="K64" s="62">
        <f>K60+K61+K62+K63</f>
        <v>0</v>
      </c>
      <c r="L64" s="67"/>
      <c r="M64" s="34" t="s">
        <v>107</v>
      </c>
      <c r="N64" s="72">
        <f>N62/N63</f>
        <v>6.3853654484246652E-2</v>
      </c>
      <c r="O64" s="72">
        <f>O62/O63</f>
        <v>0</v>
      </c>
      <c r="P64" s="72">
        <f>P62/P63</f>
        <v>0.93614634551575338</v>
      </c>
      <c r="R64" s="106">
        <f t="shared" ref="R64" si="13">IF(N64&gt;0.5,1,0)</f>
        <v>0</v>
      </c>
      <c r="S64" s="106">
        <f t="shared" ref="S64" si="14">IF(O64&gt;0.5,1,0)</f>
        <v>0</v>
      </c>
      <c r="T64" s="106">
        <f>IF(P64&gt;0.5,1,0)</f>
        <v>1</v>
      </c>
      <c r="V64" s="86">
        <v>1</v>
      </c>
      <c r="W64" s="86">
        <v>0</v>
      </c>
      <c r="X64" s="86">
        <v>1</v>
      </c>
      <c r="Y64" s="86">
        <v>1</v>
      </c>
      <c r="Z64" s="86">
        <v>0</v>
      </c>
      <c r="AA64" s="86">
        <v>1</v>
      </c>
      <c r="AB64" s="86">
        <v>0</v>
      </c>
      <c r="AC64" s="86">
        <v>0</v>
      </c>
      <c r="AD64" s="86">
        <v>1</v>
      </c>
      <c r="AE64" s="86">
        <v>0</v>
      </c>
      <c r="AF64" s="86">
        <v>1</v>
      </c>
      <c r="AG64" s="86">
        <v>0</v>
      </c>
      <c r="AH64" s="86">
        <v>0</v>
      </c>
      <c r="AI64" s="86">
        <v>1</v>
      </c>
      <c r="AJ64" s="86">
        <v>0</v>
      </c>
      <c r="AK64" s="86">
        <v>0</v>
      </c>
      <c r="AL64" s="86">
        <v>1</v>
      </c>
      <c r="AM64" s="86">
        <v>0</v>
      </c>
      <c r="AN64" s="86">
        <v>0</v>
      </c>
      <c r="AO64" s="86">
        <v>0</v>
      </c>
      <c r="AP64" s="86">
        <v>1</v>
      </c>
      <c r="AQ64" s="86">
        <v>0</v>
      </c>
      <c r="AR64" s="86">
        <v>0</v>
      </c>
      <c r="AS64" s="86">
        <v>1</v>
      </c>
      <c r="AT64" s="86">
        <v>0</v>
      </c>
      <c r="AU64" s="86">
        <v>-999</v>
      </c>
      <c r="AV64" s="86">
        <v>-999</v>
      </c>
      <c r="AW64" s="86">
        <v>-999</v>
      </c>
      <c r="AX64" s="86">
        <v>-999</v>
      </c>
      <c r="AY64" s="86">
        <v>-999</v>
      </c>
      <c r="AZ64" s="86">
        <v>-999</v>
      </c>
      <c r="BA64" s="86">
        <v>-999</v>
      </c>
      <c r="BB64" s="86">
        <v>-999</v>
      </c>
      <c r="BC64" s="86">
        <v>1</v>
      </c>
      <c r="BD64" s="86">
        <v>4</v>
      </c>
      <c r="BE64" s="86">
        <v>3</v>
      </c>
      <c r="BF64" s="86">
        <v>5</v>
      </c>
      <c r="BG64" s="86">
        <v>7</v>
      </c>
      <c r="BH64" s="86">
        <v>6</v>
      </c>
      <c r="BI64" s="86">
        <v>8</v>
      </c>
      <c r="BJ64" s="86">
        <v>2</v>
      </c>
      <c r="BK64" s="86">
        <v>3</v>
      </c>
      <c r="BL64" s="86">
        <v>1</v>
      </c>
      <c r="BM64" s="86">
        <v>4</v>
      </c>
      <c r="BN64" s="86">
        <v>2</v>
      </c>
      <c r="BO64" s="86">
        <v>6</v>
      </c>
      <c r="BP64" s="86">
        <v>5</v>
      </c>
    </row>
    <row r="65" spans="1:68" x14ac:dyDescent="0.25">
      <c r="A65" s="67"/>
      <c r="B65" s="67"/>
      <c r="C65" s="67"/>
      <c r="D65" s="67"/>
      <c r="E65" s="67"/>
      <c r="F65" s="67"/>
      <c r="G65" s="67"/>
      <c r="H65" s="67"/>
      <c r="I65" s="67"/>
      <c r="J65" s="67"/>
      <c r="K65" s="67"/>
      <c r="L65" s="67"/>
      <c r="M65" s="67"/>
      <c r="N65" s="67"/>
      <c r="O65" s="67"/>
      <c r="P65" s="67"/>
      <c r="R65" s="78">
        <v>0</v>
      </c>
      <c r="S65" s="28">
        <v>0</v>
      </c>
      <c r="T65" s="75">
        <v>0</v>
      </c>
    </row>
    <row r="66" spans="1:68" x14ac:dyDescent="0.25">
      <c r="A66" s="67" t="s">
        <v>133</v>
      </c>
      <c r="B66" s="67"/>
      <c r="C66" s="67" t="s">
        <v>100</v>
      </c>
      <c r="D66" s="67" t="s">
        <v>101</v>
      </c>
      <c r="E66" s="67" t="s">
        <v>101</v>
      </c>
      <c r="F66" s="67" t="s">
        <v>101</v>
      </c>
      <c r="G66" s="67"/>
      <c r="H66" s="67"/>
      <c r="I66" s="67"/>
      <c r="J66" s="67"/>
      <c r="K66" s="67"/>
      <c r="L66" s="67"/>
      <c r="M66" s="67"/>
      <c r="N66" s="67"/>
      <c r="O66" s="67"/>
      <c r="P66" s="67"/>
      <c r="R66" s="78">
        <v>0</v>
      </c>
      <c r="S66" s="28">
        <v>0</v>
      </c>
      <c r="T66" s="75">
        <v>0</v>
      </c>
    </row>
    <row r="67" spans="1:68" x14ac:dyDescent="0.25">
      <c r="A67" s="122">
        <v>9</v>
      </c>
      <c r="B67" s="67">
        <v>-0.93940900000000005</v>
      </c>
      <c r="C67" s="67" t="s">
        <v>9</v>
      </c>
      <c r="D67" s="86">
        <v>-1</v>
      </c>
      <c r="E67" s="86">
        <v>0</v>
      </c>
      <c r="F67" s="67">
        <v>0</v>
      </c>
      <c r="G67" s="67"/>
      <c r="H67" s="67"/>
      <c r="I67" s="35" t="s">
        <v>103</v>
      </c>
      <c r="J67" s="35"/>
      <c r="K67" s="35" t="s">
        <v>104</v>
      </c>
      <c r="L67" s="67"/>
      <c r="M67" s="71" t="s">
        <v>102</v>
      </c>
      <c r="N67" s="71" t="s">
        <v>103</v>
      </c>
      <c r="O67" s="71" t="s">
        <v>104</v>
      </c>
      <c r="P67" s="71" t="s">
        <v>105</v>
      </c>
      <c r="R67" s="78">
        <v>0</v>
      </c>
      <c r="S67" s="28">
        <v>0</v>
      </c>
      <c r="T67" s="75">
        <v>0</v>
      </c>
    </row>
    <row r="68" spans="1:68" x14ac:dyDescent="0.25">
      <c r="A68" s="122"/>
      <c r="B68" s="67">
        <v>-0.70313800000000004</v>
      </c>
      <c r="C68" s="67" t="s">
        <v>3</v>
      </c>
      <c r="D68" s="86">
        <v>1</v>
      </c>
      <c r="E68" s="86">
        <v>0</v>
      </c>
      <c r="F68" s="67">
        <v>0</v>
      </c>
      <c r="G68" s="67"/>
      <c r="H68" s="67"/>
      <c r="I68" s="62">
        <f>B67*D67</f>
        <v>0.93940900000000005</v>
      </c>
      <c r="J68" s="35"/>
      <c r="K68" s="62">
        <f>B67*E67</f>
        <v>0</v>
      </c>
      <c r="L68" s="67"/>
      <c r="M68" s="71"/>
      <c r="N68" s="71">
        <f>I72</f>
        <v>-1.2527214999999998</v>
      </c>
      <c r="O68" s="71">
        <v>0</v>
      </c>
      <c r="P68" s="71">
        <f>B71</f>
        <v>1.2458899999999999</v>
      </c>
      <c r="R68" s="78">
        <v>0</v>
      </c>
      <c r="S68" s="28">
        <v>0</v>
      </c>
      <c r="T68" s="75">
        <v>0</v>
      </c>
    </row>
    <row r="69" spans="1:68" x14ac:dyDescent="0.25">
      <c r="A69" s="122"/>
      <c r="B69" s="67">
        <v>-2.3789099999999999</v>
      </c>
      <c r="C69" s="67" t="s">
        <v>38</v>
      </c>
      <c r="D69" s="86">
        <v>1</v>
      </c>
      <c r="E69" s="86">
        <v>0</v>
      </c>
      <c r="F69" s="67">
        <v>0</v>
      </c>
      <c r="G69" s="67"/>
      <c r="H69" s="67"/>
      <c r="I69" s="35">
        <f>B68*D68</f>
        <v>-0.70313800000000004</v>
      </c>
      <c r="J69" s="35"/>
      <c r="K69" s="62">
        <f>B68*E68</f>
        <v>0</v>
      </c>
      <c r="L69" s="67"/>
      <c r="M69" s="86"/>
      <c r="N69" s="86"/>
      <c r="O69" s="86"/>
      <c r="P69" s="86"/>
      <c r="R69" s="78">
        <v>0</v>
      </c>
      <c r="S69" s="28">
        <v>0</v>
      </c>
      <c r="T69" s="75">
        <v>0</v>
      </c>
    </row>
    <row r="70" spans="1:68" x14ac:dyDescent="0.25">
      <c r="A70" s="122"/>
      <c r="B70" s="67">
        <v>3.5596700000000002E-2</v>
      </c>
      <c r="C70" s="67" t="s">
        <v>134</v>
      </c>
      <c r="D70" s="86">
        <v>25</v>
      </c>
      <c r="E70" s="86">
        <v>0</v>
      </c>
      <c r="F70" s="67">
        <v>0</v>
      </c>
      <c r="G70" s="67"/>
      <c r="H70" s="67"/>
      <c r="I70" s="62">
        <f>B69*D69</f>
        <v>-2.3789099999999999</v>
      </c>
      <c r="J70" s="35"/>
      <c r="K70" s="62">
        <f>B69*E69</f>
        <v>0</v>
      </c>
      <c r="L70" s="67"/>
      <c r="M70" s="34" t="s">
        <v>106</v>
      </c>
      <c r="N70" s="34">
        <f>EXP(N68)</f>
        <v>0.28572613410148517</v>
      </c>
      <c r="O70" s="34">
        <v>0</v>
      </c>
      <c r="P70" s="34">
        <f>EXP(P68)</f>
        <v>3.4760270871722052</v>
      </c>
      <c r="R70" s="78">
        <v>0</v>
      </c>
      <c r="S70" s="28">
        <v>0</v>
      </c>
      <c r="T70" s="75">
        <v>0</v>
      </c>
    </row>
    <row r="71" spans="1:68" x14ac:dyDescent="0.25">
      <c r="A71" s="122"/>
      <c r="B71" s="67">
        <v>1.2458899999999999</v>
      </c>
      <c r="C71" s="67" t="s">
        <v>12</v>
      </c>
      <c r="D71" s="86">
        <v>0</v>
      </c>
      <c r="E71" s="86">
        <v>0</v>
      </c>
      <c r="F71" s="67">
        <v>1</v>
      </c>
      <c r="G71" s="67"/>
      <c r="H71" s="67"/>
      <c r="I71" s="35">
        <f>B70*D70</f>
        <v>0.88991750000000003</v>
      </c>
      <c r="J71" s="35"/>
      <c r="K71" s="35">
        <f>B70*E70</f>
        <v>0</v>
      </c>
      <c r="L71" s="67"/>
      <c r="M71" s="34"/>
      <c r="N71" s="34">
        <f>EXP(N68)+EXP(P68)</f>
        <v>3.7617532212736906</v>
      </c>
      <c r="O71" s="34">
        <f>N71</f>
        <v>3.7617532212736906</v>
      </c>
      <c r="P71" s="34">
        <f>O71</f>
        <v>3.7617532212736906</v>
      </c>
      <c r="R71" s="78">
        <v>0</v>
      </c>
      <c r="S71" s="28">
        <v>0</v>
      </c>
      <c r="T71" s="75">
        <v>0</v>
      </c>
    </row>
    <row r="72" spans="1:68" x14ac:dyDescent="0.25">
      <c r="A72" s="67"/>
      <c r="B72" s="67"/>
      <c r="C72" s="67"/>
      <c r="D72" s="67"/>
      <c r="E72" s="67"/>
      <c r="F72" s="67"/>
      <c r="G72" s="67"/>
      <c r="H72" s="67"/>
      <c r="I72" s="62">
        <f>I68+I69+I70+I71</f>
        <v>-1.2527214999999998</v>
      </c>
      <c r="J72" s="35"/>
      <c r="K72" s="62">
        <f>K68+K69+K70+K71</f>
        <v>0</v>
      </c>
      <c r="L72" s="67"/>
      <c r="M72" s="34" t="s">
        <v>107</v>
      </c>
      <c r="N72" s="72">
        <f>N70/N71</f>
        <v>7.5955576374768477E-2</v>
      </c>
      <c r="O72" s="72">
        <f>O70/O71</f>
        <v>0</v>
      </c>
      <c r="P72" s="72">
        <f>P70/P71</f>
        <v>0.92404442362523143</v>
      </c>
      <c r="R72" s="106">
        <f t="shared" ref="R72" si="15">IF(N72&gt;0.5,1,0)</f>
        <v>0</v>
      </c>
      <c r="S72" s="106">
        <f t="shared" ref="S72" si="16">IF(O72&gt;0.5,1,0)</f>
        <v>0</v>
      </c>
      <c r="T72" s="106">
        <f>IF(P72&gt;0.5,1,0)</f>
        <v>1</v>
      </c>
      <c r="V72" s="86">
        <v>1</v>
      </c>
      <c r="W72" s="86">
        <v>0</v>
      </c>
      <c r="X72" s="86">
        <v>1</v>
      </c>
      <c r="Y72" s="86">
        <v>0</v>
      </c>
      <c r="Z72" s="86">
        <v>0</v>
      </c>
      <c r="AA72" s="86">
        <v>0</v>
      </c>
      <c r="AB72" s="86">
        <v>1</v>
      </c>
      <c r="AC72" s="86">
        <v>1</v>
      </c>
      <c r="AD72" s="86">
        <v>0</v>
      </c>
      <c r="AE72" s="86">
        <v>0</v>
      </c>
      <c r="AF72" s="86">
        <v>0</v>
      </c>
      <c r="AG72" s="86">
        <v>1</v>
      </c>
      <c r="AH72" s="86">
        <v>0</v>
      </c>
      <c r="AI72" s="86">
        <v>0</v>
      </c>
      <c r="AJ72" s="86">
        <v>1</v>
      </c>
      <c r="AK72" s="86">
        <v>0</v>
      </c>
      <c r="AL72" s="86">
        <v>0</v>
      </c>
      <c r="AM72" s="86">
        <v>0</v>
      </c>
      <c r="AN72" s="86">
        <v>0</v>
      </c>
      <c r="AO72" s="86">
        <v>1</v>
      </c>
      <c r="AP72" s="86">
        <v>1</v>
      </c>
      <c r="AQ72" s="86">
        <v>0</v>
      </c>
      <c r="AR72" s="86">
        <v>0</v>
      </c>
      <c r="AS72" s="86">
        <v>1</v>
      </c>
      <c r="AT72" s="86">
        <v>0</v>
      </c>
      <c r="AU72" s="86">
        <v>-999</v>
      </c>
      <c r="AV72" s="86">
        <v>-999</v>
      </c>
      <c r="AW72" s="86">
        <v>-999</v>
      </c>
      <c r="AX72" s="86">
        <v>-999</v>
      </c>
      <c r="AY72" s="86">
        <v>-999</v>
      </c>
      <c r="AZ72" s="86">
        <v>-999</v>
      </c>
      <c r="BA72" s="86">
        <v>-999</v>
      </c>
      <c r="BB72" s="86">
        <v>-999</v>
      </c>
      <c r="BC72" s="86">
        <v>7</v>
      </c>
      <c r="BD72" s="86">
        <v>4</v>
      </c>
      <c r="BE72" s="86">
        <v>3</v>
      </c>
      <c r="BF72" s="86">
        <v>1</v>
      </c>
      <c r="BG72" s="86">
        <v>2</v>
      </c>
      <c r="BH72" s="86">
        <v>8</v>
      </c>
      <c r="BI72" s="86">
        <v>5</v>
      </c>
      <c r="BJ72" s="86">
        <v>6</v>
      </c>
      <c r="BK72" s="86">
        <v>4</v>
      </c>
      <c r="BL72" s="86">
        <v>5</v>
      </c>
      <c r="BM72" s="86">
        <v>1</v>
      </c>
      <c r="BN72" s="86">
        <v>2</v>
      </c>
      <c r="BO72" s="86">
        <v>3</v>
      </c>
      <c r="BP72" s="86">
        <v>6</v>
      </c>
    </row>
    <row r="73" spans="1:68" x14ac:dyDescent="0.25">
      <c r="A73" s="67"/>
      <c r="B73" s="67"/>
      <c r="C73" s="67"/>
      <c r="D73" s="67"/>
      <c r="E73" s="67"/>
      <c r="F73" s="67"/>
      <c r="G73" s="67"/>
      <c r="H73" s="67"/>
      <c r="I73" s="67"/>
      <c r="J73" s="67"/>
      <c r="K73" s="67"/>
      <c r="L73" s="67"/>
      <c r="M73" s="67"/>
      <c r="N73" s="67"/>
      <c r="O73" s="67"/>
      <c r="P73" s="67"/>
      <c r="R73" s="78">
        <v>0</v>
      </c>
      <c r="S73" s="28">
        <v>0</v>
      </c>
      <c r="T73" s="75">
        <v>0</v>
      </c>
    </row>
    <row r="74" spans="1:68" x14ac:dyDescent="0.25">
      <c r="A74" s="67" t="s">
        <v>133</v>
      </c>
      <c r="B74" s="67"/>
      <c r="C74" s="67" t="s">
        <v>100</v>
      </c>
      <c r="D74" s="67" t="s">
        <v>101</v>
      </c>
      <c r="E74" s="67" t="s">
        <v>101</v>
      </c>
      <c r="F74" s="67" t="s">
        <v>101</v>
      </c>
      <c r="G74" s="67"/>
      <c r="H74" s="67"/>
      <c r="I74" s="67"/>
      <c r="J74" s="67"/>
      <c r="K74" s="67"/>
      <c r="L74" s="67"/>
      <c r="M74" s="67"/>
      <c r="N74" s="67"/>
      <c r="O74" s="67"/>
      <c r="P74" s="67"/>
      <c r="R74" s="78">
        <v>0</v>
      </c>
      <c r="S74" s="28">
        <v>0</v>
      </c>
      <c r="T74" s="75">
        <v>0</v>
      </c>
    </row>
    <row r="75" spans="1:68" x14ac:dyDescent="0.25">
      <c r="A75" s="122">
        <v>10</v>
      </c>
      <c r="B75" s="67">
        <v>-1.12117</v>
      </c>
      <c r="C75" s="67" t="s">
        <v>9</v>
      </c>
      <c r="D75" s="86">
        <v>-1</v>
      </c>
      <c r="E75" s="86">
        <v>0</v>
      </c>
      <c r="F75" s="67">
        <v>0</v>
      </c>
      <c r="G75" s="67"/>
      <c r="H75" s="67"/>
      <c r="I75" s="35" t="s">
        <v>103</v>
      </c>
      <c r="J75" s="35"/>
      <c r="K75" s="35" t="s">
        <v>104</v>
      </c>
      <c r="L75" s="67"/>
      <c r="M75" s="71" t="s">
        <v>102</v>
      </c>
      <c r="N75" s="71" t="s">
        <v>103</v>
      </c>
      <c r="O75" s="71" t="s">
        <v>104</v>
      </c>
      <c r="P75" s="71" t="s">
        <v>105</v>
      </c>
      <c r="R75" s="78">
        <v>0</v>
      </c>
      <c r="S75" s="28">
        <v>0</v>
      </c>
      <c r="T75" s="75">
        <v>0</v>
      </c>
    </row>
    <row r="76" spans="1:68" x14ac:dyDescent="0.25">
      <c r="A76" s="122"/>
      <c r="B76" s="67">
        <v>-0.68622399999999995</v>
      </c>
      <c r="C76" s="67" t="s">
        <v>3</v>
      </c>
      <c r="D76" s="86">
        <v>1</v>
      </c>
      <c r="E76" s="86">
        <v>0</v>
      </c>
      <c r="F76" s="67">
        <v>0</v>
      </c>
      <c r="G76" s="67"/>
      <c r="H76" s="67"/>
      <c r="I76" s="62">
        <f>B75*D75</f>
        <v>1.12117</v>
      </c>
      <c r="J76" s="35"/>
      <c r="K76" s="62">
        <f>B75*E75</f>
        <v>0</v>
      </c>
      <c r="L76" s="67"/>
      <c r="M76" s="71"/>
      <c r="N76" s="71">
        <f>I80</f>
        <v>3.7528284999999997</v>
      </c>
      <c r="O76" s="71">
        <v>0</v>
      </c>
      <c r="P76" s="71">
        <f>B79</f>
        <v>-0.28940399999999999</v>
      </c>
      <c r="R76" s="78">
        <v>0</v>
      </c>
      <c r="S76" s="28">
        <v>0</v>
      </c>
      <c r="T76" s="75">
        <v>0</v>
      </c>
    </row>
    <row r="77" spans="1:68" x14ac:dyDescent="0.25">
      <c r="A77" s="122"/>
      <c r="B77" s="67">
        <v>1.5673600000000001</v>
      </c>
      <c r="C77" s="67" t="s">
        <v>38</v>
      </c>
      <c r="D77" s="86">
        <v>1</v>
      </c>
      <c r="E77" s="86">
        <v>0</v>
      </c>
      <c r="F77" s="67">
        <v>0</v>
      </c>
      <c r="G77" s="67"/>
      <c r="H77" s="67"/>
      <c r="I77" s="35">
        <f>B76*D76</f>
        <v>-0.68622399999999995</v>
      </c>
      <c r="J77" s="35"/>
      <c r="K77" s="62">
        <f>B76*E76</f>
        <v>0</v>
      </c>
      <c r="L77" s="67"/>
      <c r="M77" s="86"/>
      <c r="N77" s="86"/>
      <c r="O77" s="86"/>
      <c r="P77" s="86"/>
      <c r="R77" s="78">
        <v>0</v>
      </c>
      <c r="S77" s="28">
        <v>0</v>
      </c>
      <c r="T77" s="75">
        <v>0</v>
      </c>
    </row>
    <row r="78" spans="1:68" x14ac:dyDescent="0.25">
      <c r="A78" s="122"/>
      <c r="B78" s="67">
        <v>7.0020899999999997E-2</v>
      </c>
      <c r="C78" s="67" t="s">
        <v>134</v>
      </c>
      <c r="D78" s="86">
        <v>25</v>
      </c>
      <c r="E78" s="86">
        <v>0</v>
      </c>
      <c r="F78" s="67">
        <v>0</v>
      </c>
      <c r="G78" s="67"/>
      <c r="H78" s="67"/>
      <c r="I78" s="62">
        <f>B77*D77</f>
        <v>1.5673600000000001</v>
      </c>
      <c r="J78" s="35"/>
      <c r="K78" s="62">
        <f>B77*E77</f>
        <v>0</v>
      </c>
      <c r="L78" s="67"/>
      <c r="M78" s="34" t="s">
        <v>106</v>
      </c>
      <c r="N78" s="34">
        <f>EXP(N76)</f>
        <v>42.641523134075506</v>
      </c>
      <c r="O78" s="34">
        <v>0</v>
      </c>
      <c r="P78" s="34">
        <f>EXP(P76)</f>
        <v>0.748709665588844</v>
      </c>
      <c r="R78" s="78">
        <v>0</v>
      </c>
      <c r="S78" s="28">
        <v>0</v>
      </c>
      <c r="T78" s="75">
        <v>0</v>
      </c>
    </row>
    <row r="79" spans="1:68" x14ac:dyDescent="0.25">
      <c r="A79" s="122"/>
      <c r="B79" s="67">
        <v>-0.28940399999999999</v>
      </c>
      <c r="C79" s="67" t="s">
        <v>12</v>
      </c>
      <c r="D79" s="86">
        <v>0</v>
      </c>
      <c r="E79" s="86">
        <v>0</v>
      </c>
      <c r="F79" s="67">
        <v>1</v>
      </c>
      <c r="G79" s="67"/>
      <c r="H79" s="67"/>
      <c r="I79" s="35">
        <f>B78*D78</f>
        <v>1.7505225</v>
      </c>
      <c r="J79" s="35"/>
      <c r="K79" s="35">
        <f>B78*E78</f>
        <v>0</v>
      </c>
      <c r="L79" s="67"/>
      <c r="M79" s="34"/>
      <c r="N79" s="34">
        <f>EXP(N76)+EXP(P76)</f>
        <v>43.390232799664346</v>
      </c>
      <c r="O79" s="34">
        <f>N79</f>
        <v>43.390232799664346</v>
      </c>
      <c r="P79" s="34">
        <f>O79</f>
        <v>43.390232799664346</v>
      </c>
      <c r="R79" s="78">
        <v>0</v>
      </c>
      <c r="S79" s="28">
        <v>0</v>
      </c>
      <c r="T79" s="75">
        <v>0</v>
      </c>
    </row>
    <row r="80" spans="1:68" x14ac:dyDescent="0.25">
      <c r="A80" s="67"/>
      <c r="B80" s="67"/>
      <c r="C80" s="67"/>
      <c r="D80" s="67"/>
      <c r="E80" s="67"/>
      <c r="F80" s="67"/>
      <c r="G80" s="67"/>
      <c r="H80" s="67"/>
      <c r="I80" s="62">
        <f>I76+I77+I78+I79</f>
        <v>3.7528284999999997</v>
      </c>
      <c r="J80" s="35"/>
      <c r="K80" s="62">
        <f>K76+K77+K78+K79</f>
        <v>0</v>
      </c>
      <c r="L80" s="67"/>
      <c r="M80" s="34" t="s">
        <v>107</v>
      </c>
      <c r="N80" s="72">
        <f>N78/N79</f>
        <v>0.98274474190895256</v>
      </c>
      <c r="O80" s="72">
        <f>O78/O79</f>
        <v>0</v>
      </c>
      <c r="P80" s="72">
        <f>P78/P79</f>
        <v>1.7255258091047526E-2</v>
      </c>
      <c r="R80" s="106">
        <f t="shared" ref="R80" si="17">IF(N80&gt;0.5,1,0)</f>
        <v>1</v>
      </c>
      <c r="S80" s="106">
        <f t="shared" ref="S80" si="18">IF(O80&gt;0.5,1,0)</f>
        <v>0</v>
      </c>
      <c r="T80" s="106">
        <f>IF(P80&gt;0.5,1,0)</f>
        <v>0</v>
      </c>
      <c r="V80" s="86">
        <v>0</v>
      </c>
      <c r="W80" s="86">
        <v>0</v>
      </c>
      <c r="X80" s="86">
        <v>1</v>
      </c>
      <c r="Y80" s="86">
        <v>0</v>
      </c>
      <c r="Z80" s="86">
        <v>0</v>
      </c>
      <c r="AA80" s="86">
        <v>1</v>
      </c>
      <c r="AB80" s="86">
        <v>0</v>
      </c>
      <c r="AC80" s="86">
        <v>1</v>
      </c>
      <c r="AD80" s="86">
        <v>0</v>
      </c>
      <c r="AE80" s="86">
        <v>0</v>
      </c>
      <c r="AF80" s="86">
        <v>0</v>
      </c>
      <c r="AG80" s="86">
        <v>1</v>
      </c>
      <c r="AH80" s="86">
        <v>0</v>
      </c>
      <c r="AI80" s="86">
        <v>1</v>
      </c>
      <c r="AJ80" s="86">
        <v>0</v>
      </c>
      <c r="AK80" s="86">
        <v>0</v>
      </c>
      <c r="AL80" s="86">
        <v>0</v>
      </c>
      <c r="AM80" s="86">
        <v>0</v>
      </c>
      <c r="AN80" s="86">
        <v>0</v>
      </c>
      <c r="AO80" s="86">
        <v>1</v>
      </c>
      <c r="AP80" s="86">
        <v>0</v>
      </c>
      <c r="AQ80" s="86">
        <v>0</v>
      </c>
      <c r="AR80" s="86">
        <v>1</v>
      </c>
      <c r="AS80" s="86">
        <v>0</v>
      </c>
      <c r="AT80" s="86">
        <v>1</v>
      </c>
      <c r="AU80" s="86">
        <v>-999</v>
      </c>
      <c r="AV80" s="86">
        <v>-999</v>
      </c>
      <c r="AW80" s="86">
        <v>-999</v>
      </c>
      <c r="AX80" s="86">
        <v>-999</v>
      </c>
      <c r="AY80" s="86">
        <v>-999</v>
      </c>
      <c r="AZ80" s="86">
        <v>-999</v>
      </c>
      <c r="BA80" s="86">
        <v>-999</v>
      </c>
      <c r="BB80" s="86">
        <v>-999</v>
      </c>
      <c r="BC80" s="86">
        <v>6</v>
      </c>
      <c r="BD80" s="86">
        <v>4</v>
      </c>
      <c r="BE80" s="86">
        <v>7</v>
      </c>
      <c r="BF80" s="86">
        <v>1</v>
      </c>
      <c r="BG80" s="86">
        <v>2</v>
      </c>
      <c r="BH80" s="86">
        <v>3</v>
      </c>
      <c r="BI80" s="86">
        <v>5</v>
      </c>
      <c r="BJ80" s="86">
        <v>8</v>
      </c>
      <c r="BK80" s="86">
        <v>1</v>
      </c>
      <c r="BL80" s="86">
        <v>2</v>
      </c>
      <c r="BM80" s="86">
        <v>6</v>
      </c>
      <c r="BN80" s="86">
        <v>5</v>
      </c>
      <c r="BO80" s="86">
        <v>3</v>
      </c>
      <c r="BP80" s="86">
        <v>4</v>
      </c>
    </row>
    <row r="81" spans="1:68" x14ac:dyDescent="0.25">
      <c r="A81" s="67"/>
      <c r="B81" s="67"/>
      <c r="C81" s="67"/>
      <c r="D81" s="67"/>
      <c r="E81" s="67"/>
      <c r="F81" s="67"/>
      <c r="G81" s="67"/>
      <c r="H81" s="67"/>
      <c r="I81" s="67"/>
      <c r="J81" s="67"/>
      <c r="K81" s="67"/>
      <c r="L81" s="67"/>
      <c r="M81" s="67"/>
      <c r="N81" s="67"/>
      <c r="O81" s="67"/>
      <c r="P81" s="67"/>
      <c r="R81" s="78">
        <v>0</v>
      </c>
      <c r="S81" s="28">
        <v>0</v>
      </c>
      <c r="T81" s="75">
        <v>0</v>
      </c>
    </row>
    <row r="82" spans="1:68" x14ac:dyDescent="0.25">
      <c r="A82" s="67" t="s">
        <v>133</v>
      </c>
      <c r="B82" s="67"/>
      <c r="C82" s="67" t="s">
        <v>100</v>
      </c>
      <c r="D82" s="67" t="s">
        <v>101</v>
      </c>
      <c r="E82" s="67" t="s">
        <v>101</v>
      </c>
      <c r="F82" s="67" t="s">
        <v>101</v>
      </c>
      <c r="G82" s="67"/>
      <c r="H82" s="67"/>
      <c r="I82" s="67"/>
      <c r="J82" s="67"/>
      <c r="K82" s="67"/>
      <c r="L82" s="67"/>
      <c r="M82" s="67"/>
      <c r="N82" s="67"/>
      <c r="O82" s="67"/>
      <c r="P82" s="67"/>
      <c r="R82" s="78">
        <v>0</v>
      </c>
      <c r="S82" s="28">
        <v>0</v>
      </c>
      <c r="T82" s="75">
        <v>0</v>
      </c>
    </row>
    <row r="83" spans="1:68" x14ac:dyDescent="0.25">
      <c r="A83" s="122">
        <v>11</v>
      </c>
      <c r="B83" s="67">
        <v>-1.2284299999999999</v>
      </c>
      <c r="C83" s="67" t="s">
        <v>9</v>
      </c>
      <c r="D83" s="86">
        <v>-1</v>
      </c>
      <c r="E83" s="86">
        <v>0</v>
      </c>
      <c r="F83" s="67">
        <v>0</v>
      </c>
      <c r="G83" s="67"/>
      <c r="H83" s="67"/>
      <c r="I83" s="35" t="s">
        <v>103</v>
      </c>
      <c r="J83" s="35"/>
      <c r="K83" s="35" t="s">
        <v>104</v>
      </c>
      <c r="L83" s="67"/>
      <c r="M83" s="71" t="s">
        <v>102</v>
      </c>
      <c r="N83" s="71" t="s">
        <v>103</v>
      </c>
      <c r="O83" s="71" t="s">
        <v>104</v>
      </c>
      <c r="P83" s="71" t="s">
        <v>105</v>
      </c>
      <c r="R83" s="78">
        <v>0</v>
      </c>
      <c r="S83" s="28">
        <v>0</v>
      </c>
      <c r="T83" s="75">
        <v>0</v>
      </c>
    </row>
    <row r="84" spans="1:68" x14ac:dyDescent="0.25">
      <c r="A84" s="122"/>
      <c r="B84" s="67">
        <v>-0.49735699999999999</v>
      </c>
      <c r="C84" s="67" t="s">
        <v>3</v>
      </c>
      <c r="D84" s="86">
        <v>1</v>
      </c>
      <c r="E84" s="86">
        <v>0</v>
      </c>
      <c r="F84" s="67">
        <v>0</v>
      </c>
      <c r="G84" s="67"/>
      <c r="H84" s="67"/>
      <c r="I84" s="62">
        <f>B83*D83</f>
        <v>1.2284299999999999</v>
      </c>
      <c r="J84" s="35"/>
      <c r="K84" s="62">
        <f>B83*E83</f>
        <v>0</v>
      </c>
      <c r="L84" s="67"/>
      <c r="M84" s="71"/>
      <c r="N84" s="71">
        <f>I88</f>
        <v>4.4816655000000001</v>
      </c>
      <c r="O84" s="71">
        <v>0</v>
      </c>
      <c r="P84" s="71">
        <f>B87</f>
        <v>-2.51301</v>
      </c>
      <c r="R84" s="78">
        <v>0</v>
      </c>
      <c r="S84" s="28">
        <v>0</v>
      </c>
      <c r="T84" s="75">
        <v>0</v>
      </c>
    </row>
    <row r="85" spans="1:68" x14ac:dyDescent="0.25">
      <c r="A85" s="122"/>
      <c r="B85" s="67">
        <v>3.0263300000000002</v>
      </c>
      <c r="C85" s="67" t="s">
        <v>38</v>
      </c>
      <c r="D85" s="86">
        <v>1</v>
      </c>
      <c r="E85" s="86">
        <v>0</v>
      </c>
      <c r="F85" s="67">
        <v>0</v>
      </c>
      <c r="G85" s="67"/>
      <c r="H85" s="67"/>
      <c r="I85" s="35">
        <f>B84*D84</f>
        <v>-0.49735699999999999</v>
      </c>
      <c r="J85" s="35"/>
      <c r="K85" s="62">
        <f>B84*E84</f>
        <v>0</v>
      </c>
      <c r="L85" s="67"/>
      <c r="M85" s="86"/>
      <c r="N85" s="86"/>
      <c r="O85" s="86"/>
      <c r="P85" s="86"/>
      <c r="R85" s="78">
        <v>0</v>
      </c>
      <c r="S85" s="28">
        <v>0</v>
      </c>
      <c r="T85" s="75">
        <v>0</v>
      </c>
    </row>
    <row r="86" spans="1:68" x14ac:dyDescent="0.25">
      <c r="A86" s="122"/>
      <c r="B86" s="67">
        <v>2.89705E-2</v>
      </c>
      <c r="C86" s="67" t="s">
        <v>134</v>
      </c>
      <c r="D86" s="86">
        <v>25</v>
      </c>
      <c r="E86" s="86">
        <v>0</v>
      </c>
      <c r="F86" s="67">
        <v>0</v>
      </c>
      <c r="G86" s="67"/>
      <c r="H86" s="67"/>
      <c r="I86" s="62">
        <f>B85*D85</f>
        <v>3.0263300000000002</v>
      </c>
      <c r="J86" s="35"/>
      <c r="K86" s="62">
        <f>B85*E85</f>
        <v>0</v>
      </c>
      <c r="L86" s="67"/>
      <c r="M86" s="34" t="s">
        <v>106</v>
      </c>
      <c r="N86" s="34">
        <f>EXP(N84)</f>
        <v>88.381749967609636</v>
      </c>
      <c r="O86" s="34">
        <v>0</v>
      </c>
      <c r="P86" s="34">
        <f>EXP(P84)</f>
        <v>8.1023989620865225E-2</v>
      </c>
      <c r="R86" s="78">
        <v>0</v>
      </c>
      <c r="S86" s="28">
        <v>0</v>
      </c>
      <c r="T86" s="75">
        <v>0</v>
      </c>
    </row>
    <row r="87" spans="1:68" x14ac:dyDescent="0.25">
      <c r="A87" s="122"/>
      <c r="B87" s="67">
        <v>-2.51301</v>
      </c>
      <c r="C87" s="67" t="s">
        <v>12</v>
      </c>
      <c r="D87" s="86">
        <v>0</v>
      </c>
      <c r="E87" s="86">
        <v>0</v>
      </c>
      <c r="F87" s="67">
        <v>1</v>
      </c>
      <c r="G87" s="67"/>
      <c r="H87" s="67"/>
      <c r="I87" s="35">
        <f>B86*D86</f>
        <v>0.72426250000000003</v>
      </c>
      <c r="J87" s="35"/>
      <c r="K87" s="35">
        <f>B86*E86</f>
        <v>0</v>
      </c>
      <c r="L87" s="67"/>
      <c r="M87" s="34"/>
      <c r="N87" s="34">
        <f>EXP(N84)+EXP(P84)</f>
        <v>88.462773957230496</v>
      </c>
      <c r="O87" s="34">
        <f>N87</f>
        <v>88.462773957230496</v>
      </c>
      <c r="P87" s="34">
        <f>O87</f>
        <v>88.462773957230496</v>
      </c>
      <c r="R87" s="78">
        <v>0</v>
      </c>
      <c r="S87" s="28">
        <v>0</v>
      </c>
      <c r="T87" s="75">
        <v>0</v>
      </c>
    </row>
    <row r="88" spans="1:68" x14ac:dyDescent="0.25">
      <c r="A88" s="67"/>
      <c r="B88" s="67"/>
      <c r="C88" s="67"/>
      <c r="D88" s="67"/>
      <c r="E88" s="67"/>
      <c r="F88" s="67"/>
      <c r="G88" s="67"/>
      <c r="H88" s="67"/>
      <c r="I88" s="62">
        <f>I84+I85+I86+I87</f>
        <v>4.4816655000000001</v>
      </c>
      <c r="J88" s="35"/>
      <c r="K88" s="62">
        <f>K84+K85+K86+K87</f>
        <v>0</v>
      </c>
      <c r="L88" s="67"/>
      <c r="M88" s="34" t="s">
        <v>107</v>
      </c>
      <c r="N88" s="72">
        <f>N86/N87</f>
        <v>0.99908408943110882</v>
      </c>
      <c r="O88" s="72">
        <f>O86/O87</f>
        <v>0</v>
      </c>
      <c r="P88" s="72">
        <f>P86/P87</f>
        <v>9.1591056889125206E-4</v>
      </c>
      <c r="R88" s="106">
        <f t="shared" ref="R88" si="19">IF(N88&gt;0.5,1,0)</f>
        <v>1</v>
      </c>
      <c r="S88" s="106">
        <f t="shared" ref="S88" si="20">IF(O88&gt;0.5,1,0)</f>
        <v>0</v>
      </c>
      <c r="T88" s="106">
        <f>IF(P88&gt;0.5,1,0)</f>
        <v>0</v>
      </c>
      <c r="V88" s="86">
        <v>0</v>
      </c>
      <c r="W88" s="86">
        <v>0</v>
      </c>
      <c r="X88" s="86">
        <v>0</v>
      </c>
      <c r="Y88" s="86">
        <v>0</v>
      </c>
      <c r="Z88" s="86">
        <v>0</v>
      </c>
      <c r="AA88" s="86">
        <v>1</v>
      </c>
      <c r="AB88" s="86">
        <v>0</v>
      </c>
      <c r="AC88" s="86">
        <v>0</v>
      </c>
      <c r="AD88" s="86">
        <v>0</v>
      </c>
      <c r="AE88" s="86">
        <v>1</v>
      </c>
      <c r="AF88" s="86">
        <v>0</v>
      </c>
      <c r="AG88" s="86">
        <v>1</v>
      </c>
      <c r="AH88" s="86">
        <v>0</v>
      </c>
      <c r="AI88" s="86">
        <v>0</v>
      </c>
      <c r="AJ88" s="86">
        <v>1</v>
      </c>
      <c r="AK88" s="86">
        <v>1</v>
      </c>
      <c r="AL88" s="86">
        <v>1</v>
      </c>
      <c r="AM88" s="86">
        <v>0</v>
      </c>
      <c r="AN88" s="86">
        <v>0</v>
      </c>
      <c r="AO88" s="86">
        <v>0</v>
      </c>
      <c r="AP88" s="86">
        <v>0</v>
      </c>
      <c r="AQ88" s="86">
        <v>1</v>
      </c>
      <c r="AR88" s="86">
        <v>0</v>
      </c>
      <c r="AS88" s="86">
        <v>1</v>
      </c>
      <c r="AT88" s="86">
        <v>0</v>
      </c>
      <c r="AU88" s="86">
        <v>-999</v>
      </c>
      <c r="AV88" s="86">
        <v>-999</v>
      </c>
      <c r="AW88" s="86">
        <v>-999</v>
      </c>
      <c r="AX88" s="86">
        <v>-999</v>
      </c>
      <c r="AY88" s="86">
        <v>-999</v>
      </c>
      <c r="AZ88" s="86">
        <v>-999</v>
      </c>
      <c r="BA88" s="86">
        <v>-999</v>
      </c>
      <c r="BB88" s="86">
        <v>-999</v>
      </c>
      <c r="BC88" s="86">
        <v>8</v>
      </c>
      <c r="BD88" s="86">
        <v>4</v>
      </c>
      <c r="BE88" s="86">
        <v>7</v>
      </c>
      <c r="BF88" s="86">
        <v>1</v>
      </c>
      <c r="BG88" s="86">
        <v>2</v>
      </c>
      <c r="BH88" s="86">
        <v>6</v>
      </c>
      <c r="BI88" s="86">
        <v>3</v>
      </c>
      <c r="BJ88" s="86">
        <v>5</v>
      </c>
      <c r="BK88" s="86">
        <v>1</v>
      </c>
      <c r="BL88" s="86">
        <v>6</v>
      </c>
      <c r="BM88" s="86">
        <v>5</v>
      </c>
      <c r="BN88" s="86">
        <v>4</v>
      </c>
      <c r="BO88" s="86">
        <v>2</v>
      </c>
      <c r="BP88" s="86">
        <v>3</v>
      </c>
    </row>
    <row r="89" spans="1:68" x14ac:dyDescent="0.25">
      <c r="R89" s="78">
        <v>0</v>
      </c>
      <c r="S89" s="28">
        <v>0</v>
      </c>
      <c r="T89" s="75">
        <v>0</v>
      </c>
    </row>
    <row r="90" spans="1:68" x14ac:dyDescent="0.25">
      <c r="A90" s="67" t="s">
        <v>133</v>
      </c>
      <c r="B90" s="67"/>
      <c r="C90" s="67" t="s">
        <v>100</v>
      </c>
      <c r="D90" s="67" t="s">
        <v>101</v>
      </c>
      <c r="E90" s="67" t="s">
        <v>101</v>
      </c>
      <c r="F90" s="67" t="s">
        <v>101</v>
      </c>
      <c r="G90" s="67"/>
      <c r="H90" s="67"/>
      <c r="I90" s="67"/>
      <c r="J90" s="67"/>
      <c r="K90" s="67"/>
      <c r="L90" s="67"/>
      <c r="M90" s="67"/>
      <c r="N90" s="67"/>
      <c r="O90" s="67"/>
      <c r="P90" s="67"/>
      <c r="R90" s="78">
        <v>0</v>
      </c>
      <c r="S90" s="28">
        <v>0</v>
      </c>
      <c r="T90" s="75">
        <v>0</v>
      </c>
    </row>
    <row r="91" spans="1:68" x14ac:dyDescent="0.25">
      <c r="A91" s="122">
        <v>12</v>
      </c>
      <c r="B91" s="67">
        <v>-1.11727</v>
      </c>
      <c r="C91" s="67" t="s">
        <v>9</v>
      </c>
      <c r="D91" s="86">
        <v>-1</v>
      </c>
      <c r="E91" s="86">
        <v>0</v>
      </c>
      <c r="F91" s="67">
        <v>0</v>
      </c>
      <c r="G91" s="67"/>
      <c r="H91" s="67"/>
      <c r="I91" s="35" t="s">
        <v>103</v>
      </c>
      <c r="J91" s="35"/>
      <c r="K91" s="35" t="s">
        <v>104</v>
      </c>
      <c r="L91" s="67"/>
      <c r="M91" s="71" t="s">
        <v>102</v>
      </c>
      <c r="N91" s="71" t="s">
        <v>103</v>
      </c>
      <c r="O91" s="71" t="s">
        <v>104</v>
      </c>
      <c r="P91" s="71" t="s">
        <v>105</v>
      </c>
      <c r="R91" s="78">
        <v>0</v>
      </c>
      <c r="S91" s="28">
        <v>0</v>
      </c>
      <c r="T91" s="75">
        <v>0</v>
      </c>
    </row>
    <row r="92" spans="1:68" x14ac:dyDescent="0.25">
      <c r="A92" s="122"/>
      <c r="B92" s="67">
        <v>-0.68585300000000005</v>
      </c>
      <c r="C92" s="67" t="s">
        <v>3</v>
      </c>
      <c r="D92" s="86">
        <v>1</v>
      </c>
      <c r="E92" s="86">
        <v>0</v>
      </c>
      <c r="F92" s="67">
        <v>0</v>
      </c>
      <c r="G92" s="67"/>
      <c r="H92" s="67"/>
      <c r="I92" s="62">
        <f>B91*D91</f>
        <v>1.11727</v>
      </c>
      <c r="J92" s="35"/>
      <c r="K92" s="62">
        <f>B91*E91</f>
        <v>0</v>
      </c>
      <c r="L92" s="67"/>
      <c r="M92" s="71"/>
      <c r="N92" s="71">
        <f>I96</f>
        <v>3.6517045000000001</v>
      </c>
      <c r="O92" s="71">
        <v>0</v>
      </c>
      <c r="P92" s="71">
        <f>B95</f>
        <v>-0.28393499999999999</v>
      </c>
      <c r="R92" s="78">
        <v>0</v>
      </c>
      <c r="S92" s="28">
        <v>0</v>
      </c>
      <c r="T92" s="75">
        <v>0</v>
      </c>
    </row>
    <row r="93" spans="1:68" x14ac:dyDescent="0.25">
      <c r="A93" s="122"/>
      <c r="B93" s="67">
        <v>1.48874</v>
      </c>
      <c r="C93" s="67" t="s">
        <v>38</v>
      </c>
      <c r="D93" s="86">
        <v>1</v>
      </c>
      <c r="E93" s="86">
        <v>0</v>
      </c>
      <c r="F93" s="67">
        <v>0</v>
      </c>
      <c r="G93" s="67"/>
      <c r="H93" s="67"/>
      <c r="I93" s="35">
        <f>B92*D92</f>
        <v>-0.68585300000000005</v>
      </c>
      <c r="J93" s="35"/>
      <c r="K93" s="62">
        <f>B92*E92</f>
        <v>0</v>
      </c>
      <c r="L93" s="67"/>
      <c r="M93" s="86"/>
      <c r="N93" s="86"/>
      <c r="O93" s="86"/>
      <c r="P93" s="86"/>
      <c r="R93" s="78">
        <v>0</v>
      </c>
      <c r="S93" s="28">
        <v>0</v>
      </c>
      <c r="T93" s="75">
        <v>0</v>
      </c>
    </row>
    <row r="94" spans="1:68" x14ac:dyDescent="0.25">
      <c r="A94" s="122"/>
      <c r="B94" s="67">
        <v>6.9261900000000001E-2</v>
      </c>
      <c r="C94" s="67" t="s">
        <v>134</v>
      </c>
      <c r="D94" s="86">
        <v>25</v>
      </c>
      <c r="E94" s="86">
        <v>0</v>
      </c>
      <c r="F94" s="67">
        <v>0</v>
      </c>
      <c r="G94" s="67"/>
      <c r="H94" s="67"/>
      <c r="I94" s="62">
        <f>B93*D93</f>
        <v>1.48874</v>
      </c>
      <c r="J94" s="35"/>
      <c r="K94" s="62">
        <f>B93*E93</f>
        <v>0</v>
      </c>
      <c r="L94" s="67"/>
      <c r="M94" s="34" t="s">
        <v>106</v>
      </c>
      <c r="N94" s="34">
        <f>EXP(N92)</f>
        <v>38.540302039694616</v>
      </c>
      <c r="O94" s="34">
        <v>0</v>
      </c>
      <c r="P94" s="34">
        <f>EXP(P92)</f>
        <v>0.75281557612835615</v>
      </c>
      <c r="R94" s="78">
        <v>0</v>
      </c>
      <c r="S94" s="28">
        <v>0</v>
      </c>
      <c r="T94" s="75">
        <v>0</v>
      </c>
    </row>
    <row r="95" spans="1:68" x14ac:dyDescent="0.25">
      <c r="A95" s="122"/>
      <c r="B95" s="67">
        <v>-0.28393499999999999</v>
      </c>
      <c r="C95" s="67" t="s">
        <v>12</v>
      </c>
      <c r="D95" s="86">
        <v>0</v>
      </c>
      <c r="E95" s="86">
        <v>0</v>
      </c>
      <c r="F95" s="67">
        <v>1</v>
      </c>
      <c r="G95" s="67"/>
      <c r="H95" s="67"/>
      <c r="I95" s="35">
        <f>B94*D94</f>
        <v>1.7315475</v>
      </c>
      <c r="J95" s="35"/>
      <c r="K95" s="35">
        <f>B94*E94</f>
        <v>0</v>
      </c>
      <c r="L95" s="67"/>
      <c r="M95" s="34"/>
      <c r="N95" s="34">
        <f>EXP(N92)+EXP(P92)</f>
        <v>39.293117615822972</v>
      </c>
      <c r="O95" s="34">
        <f>N95</f>
        <v>39.293117615822972</v>
      </c>
      <c r="P95" s="34">
        <f>O95</f>
        <v>39.293117615822972</v>
      </c>
      <c r="R95" s="78">
        <v>0</v>
      </c>
      <c r="S95" s="28">
        <v>0</v>
      </c>
      <c r="T95" s="75">
        <v>0</v>
      </c>
    </row>
    <row r="96" spans="1:68" x14ac:dyDescent="0.25">
      <c r="A96" s="67"/>
      <c r="B96" s="67"/>
      <c r="C96" s="67"/>
      <c r="D96" s="67"/>
      <c r="E96" s="67"/>
      <c r="F96" s="67"/>
      <c r="G96" s="67"/>
      <c r="H96" s="67"/>
      <c r="I96" s="62">
        <f>I92+I93+I94+I95</f>
        <v>3.6517045000000001</v>
      </c>
      <c r="J96" s="35"/>
      <c r="K96" s="62">
        <f>K92+K93+K94+K95</f>
        <v>0</v>
      </c>
      <c r="L96" s="67"/>
      <c r="M96" s="34" t="s">
        <v>107</v>
      </c>
      <c r="N96" s="72">
        <f>N94/N95</f>
        <v>0.98084103217543617</v>
      </c>
      <c r="O96" s="72">
        <f>O94/O95</f>
        <v>0</v>
      </c>
      <c r="P96" s="72">
        <f>P94/P95</f>
        <v>1.9158967824563871E-2</v>
      </c>
      <c r="R96" s="106">
        <f t="shared" ref="R96" si="21">IF(N96&gt;0.5,1,0)</f>
        <v>1</v>
      </c>
      <c r="S96" s="106">
        <f t="shared" ref="S96" si="22">IF(O96&gt;0.5,1,0)</f>
        <v>0</v>
      </c>
      <c r="T96" s="106">
        <f>IF(P96&gt;0.5,1,0)</f>
        <v>0</v>
      </c>
      <c r="V96" s="86">
        <v>0</v>
      </c>
      <c r="W96" s="86">
        <v>0</v>
      </c>
      <c r="X96" s="86">
        <v>1</v>
      </c>
      <c r="Y96" s="86">
        <v>0</v>
      </c>
      <c r="Z96" s="86">
        <v>0</v>
      </c>
      <c r="AA96" s="86">
        <v>0</v>
      </c>
      <c r="AB96" s="86">
        <v>1</v>
      </c>
      <c r="AC96" s="86">
        <v>0</v>
      </c>
      <c r="AD96" s="86">
        <v>1</v>
      </c>
      <c r="AE96" s="86">
        <v>0</v>
      </c>
      <c r="AF96" s="86">
        <v>0</v>
      </c>
      <c r="AG96" s="86">
        <v>1</v>
      </c>
      <c r="AH96" s="86">
        <v>1</v>
      </c>
      <c r="AI96" s="86">
        <v>1</v>
      </c>
      <c r="AJ96" s="86">
        <v>0</v>
      </c>
      <c r="AK96" s="86">
        <v>0</v>
      </c>
      <c r="AL96" s="86">
        <v>0</v>
      </c>
      <c r="AM96" s="86">
        <v>0</v>
      </c>
      <c r="AN96" s="86">
        <v>0</v>
      </c>
      <c r="AO96" s="86">
        <v>1</v>
      </c>
      <c r="AP96" s="86">
        <v>0</v>
      </c>
      <c r="AQ96" s="86">
        <v>0</v>
      </c>
      <c r="AR96" s="86">
        <v>1</v>
      </c>
      <c r="AS96" s="86">
        <v>1</v>
      </c>
      <c r="AT96" s="86">
        <v>0</v>
      </c>
      <c r="AU96" s="86">
        <v>0</v>
      </c>
      <c r="AV96" s="86">
        <v>0</v>
      </c>
      <c r="AW96" s="86">
        <v>1</v>
      </c>
      <c r="AX96" s="86">
        <v>0</v>
      </c>
      <c r="AY96" s="86">
        <v>0</v>
      </c>
      <c r="AZ96" s="86">
        <v>1</v>
      </c>
      <c r="BA96" s="86">
        <v>1</v>
      </c>
      <c r="BB96" s="86">
        <v>0</v>
      </c>
      <c r="BC96" s="86">
        <v>4</v>
      </c>
      <c r="BD96" s="86">
        <v>5</v>
      </c>
      <c r="BE96" s="86">
        <v>6</v>
      </c>
      <c r="BF96" s="86">
        <v>7</v>
      </c>
      <c r="BG96" s="86">
        <v>1</v>
      </c>
      <c r="BH96" s="86">
        <v>3</v>
      </c>
      <c r="BI96" s="86">
        <v>2</v>
      </c>
      <c r="BJ96" s="86">
        <v>8</v>
      </c>
      <c r="BK96" s="86">
        <v>3</v>
      </c>
      <c r="BL96" s="86">
        <v>1</v>
      </c>
      <c r="BM96" s="86">
        <v>5</v>
      </c>
      <c r="BN96" s="86">
        <v>4</v>
      </c>
      <c r="BO96" s="86">
        <v>6</v>
      </c>
      <c r="BP96" s="86">
        <v>2</v>
      </c>
    </row>
    <row r="97" spans="1:68" x14ac:dyDescent="0.25">
      <c r="A97" s="67"/>
      <c r="B97" s="67"/>
      <c r="C97" s="67"/>
      <c r="D97" s="67"/>
      <c r="E97" s="67"/>
      <c r="F97" s="67"/>
      <c r="G97" s="67"/>
      <c r="H97" s="67"/>
      <c r="I97" s="67"/>
      <c r="J97" s="67"/>
      <c r="K97" s="67"/>
      <c r="L97" s="67"/>
      <c r="M97" s="67"/>
      <c r="N97" s="67"/>
      <c r="O97" s="67"/>
      <c r="P97" s="67"/>
      <c r="R97" s="78">
        <v>0</v>
      </c>
      <c r="S97" s="28">
        <v>0</v>
      </c>
      <c r="T97" s="75">
        <v>0</v>
      </c>
    </row>
    <row r="98" spans="1:68" x14ac:dyDescent="0.25">
      <c r="A98" s="67" t="s">
        <v>133</v>
      </c>
      <c r="B98" s="67"/>
      <c r="C98" s="67" t="s">
        <v>100</v>
      </c>
      <c r="D98" s="67" t="s">
        <v>101</v>
      </c>
      <c r="E98" s="67" t="s">
        <v>101</v>
      </c>
      <c r="F98" s="67" t="s">
        <v>101</v>
      </c>
      <c r="G98" s="67"/>
      <c r="H98" s="67"/>
      <c r="I98" s="67"/>
      <c r="J98" s="67"/>
      <c r="K98" s="67"/>
      <c r="L98" s="67"/>
      <c r="M98" s="67"/>
      <c r="N98" s="67"/>
      <c r="O98" s="67"/>
      <c r="P98" s="67"/>
      <c r="R98" s="78">
        <v>0</v>
      </c>
      <c r="S98" s="28">
        <v>0</v>
      </c>
      <c r="T98" s="75">
        <v>0</v>
      </c>
    </row>
    <row r="99" spans="1:68" x14ac:dyDescent="0.25">
      <c r="A99" s="122">
        <v>13</v>
      </c>
      <c r="B99" s="67">
        <v>-1.1688799999999999</v>
      </c>
      <c r="C99" s="67" t="s">
        <v>9</v>
      </c>
      <c r="D99" s="86">
        <v>-1</v>
      </c>
      <c r="E99" s="86">
        <v>0</v>
      </c>
      <c r="F99" s="67">
        <v>0</v>
      </c>
      <c r="G99" s="67"/>
      <c r="H99" s="67"/>
      <c r="I99" s="35" t="s">
        <v>103</v>
      </c>
      <c r="J99" s="35"/>
      <c r="K99" s="35" t="s">
        <v>104</v>
      </c>
      <c r="L99" s="67"/>
      <c r="M99" s="71" t="s">
        <v>102</v>
      </c>
      <c r="N99" s="71" t="s">
        <v>103</v>
      </c>
      <c r="O99" s="71" t="s">
        <v>104</v>
      </c>
      <c r="P99" s="71" t="s">
        <v>105</v>
      </c>
      <c r="R99" s="78">
        <v>0</v>
      </c>
      <c r="S99" s="28">
        <v>0</v>
      </c>
      <c r="T99" s="75">
        <v>0</v>
      </c>
    </row>
    <row r="100" spans="1:68" x14ac:dyDescent="0.25">
      <c r="A100" s="122"/>
      <c r="B100" s="67">
        <v>-0.56976800000000005</v>
      </c>
      <c r="C100" s="67" t="s">
        <v>3</v>
      </c>
      <c r="D100" s="86">
        <v>1</v>
      </c>
      <c r="E100" s="86">
        <v>0</v>
      </c>
      <c r="F100" s="67">
        <v>0</v>
      </c>
      <c r="G100" s="67"/>
      <c r="H100" s="67"/>
      <c r="I100" s="62">
        <f>B99*D99</f>
        <v>1.1688799999999999</v>
      </c>
      <c r="J100" s="35"/>
      <c r="K100" s="62">
        <f>B99*E99</f>
        <v>0</v>
      </c>
      <c r="L100" s="67"/>
      <c r="M100" s="71"/>
      <c r="N100" s="71">
        <f>I104</f>
        <v>0.1753829999999999</v>
      </c>
      <c r="O100" s="71">
        <v>0</v>
      </c>
      <c r="P100" s="71">
        <f>B103</f>
        <v>-1.4444399999999999</v>
      </c>
      <c r="R100" s="78">
        <v>0</v>
      </c>
      <c r="S100" s="28">
        <v>0</v>
      </c>
      <c r="T100" s="75">
        <v>0</v>
      </c>
    </row>
    <row r="101" spans="1:68" x14ac:dyDescent="0.25">
      <c r="A101" s="122"/>
      <c r="B101" s="67">
        <v>-0.30957899999999999</v>
      </c>
      <c r="C101" s="67" t="s">
        <v>38</v>
      </c>
      <c r="D101" s="86">
        <v>1</v>
      </c>
      <c r="E101" s="86">
        <v>0</v>
      </c>
      <c r="F101" s="67">
        <v>0</v>
      </c>
      <c r="G101" s="67"/>
      <c r="H101" s="67"/>
      <c r="I101" s="35">
        <f>B100*D100</f>
        <v>-0.56976800000000005</v>
      </c>
      <c r="J101" s="35"/>
      <c r="K101" s="62">
        <f>B100*E100</f>
        <v>0</v>
      </c>
      <c r="L101" s="67"/>
      <c r="M101" s="86"/>
      <c r="N101" s="86"/>
      <c r="O101" s="86"/>
      <c r="P101" s="86"/>
      <c r="R101" s="78">
        <v>0</v>
      </c>
      <c r="S101" s="28">
        <v>0</v>
      </c>
      <c r="T101" s="75">
        <v>0</v>
      </c>
    </row>
    <row r="102" spans="1:68" x14ac:dyDescent="0.25">
      <c r="A102" s="122"/>
      <c r="B102" s="67">
        <v>-4.5659999999999997E-3</v>
      </c>
      <c r="C102" s="67" t="s">
        <v>134</v>
      </c>
      <c r="D102" s="86">
        <v>25</v>
      </c>
      <c r="E102" s="86">
        <v>0</v>
      </c>
      <c r="F102" s="67">
        <v>0</v>
      </c>
      <c r="G102" s="67"/>
      <c r="H102" s="67"/>
      <c r="I102" s="62">
        <f>B101*D101</f>
        <v>-0.30957899999999999</v>
      </c>
      <c r="J102" s="35"/>
      <c r="K102" s="62">
        <f>B101*E101</f>
        <v>0</v>
      </c>
      <c r="L102" s="67"/>
      <c r="M102" s="34" t="s">
        <v>106</v>
      </c>
      <c r="N102" s="34">
        <f>EXP(N100)</f>
        <v>1.1917025512958341</v>
      </c>
      <c r="O102" s="34">
        <v>0</v>
      </c>
      <c r="P102" s="34">
        <f>EXP(P100)</f>
        <v>0.23587813133062072</v>
      </c>
      <c r="R102" s="78">
        <v>0</v>
      </c>
      <c r="S102" s="28">
        <v>0</v>
      </c>
      <c r="T102" s="75">
        <v>0</v>
      </c>
    </row>
    <row r="103" spans="1:68" x14ac:dyDescent="0.25">
      <c r="A103" s="122"/>
      <c r="B103" s="67">
        <v>-1.4444399999999999</v>
      </c>
      <c r="C103" s="67" t="s">
        <v>12</v>
      </c>
      <c r="D103" s="86">
        <v>0</v>
      </c>
      <c r="E103" s="86">
        <v>0</v>
      </c>
      <c r="F103" s="67">
        <v>1</v>
      </c>
      <c r="G103" s="67"/>
      <c r="H103" s="67"/>
      <c r="I103" s="35">
        <f>B102*D102</f>
        <v>-0.11414999999999999</v>
      </c>
      <c r="J103" s="35"/>
      <c r="K103" s="35">
        <f>B102*E102</f>
        <v>0</v>
      </c>
      <c r="L103" s="67"/>
      <c r="M103" s="34"/>
      <c r="N103" s="34">
        <f>EXP(N100)+EXP(P100)</f>
        <v>1.4275806826264548</v>
      </c>
      <c r="O103" s="34">
        <f>N103</f>
        <v>1.4275806826264548</v>
      </c>
      <c r="P103" s="34">
        <f>O103</f>
        <v>1.4275806826264548</v>
      </c>
      <c r="R103" s="78">
        <v>0</v>
      </c>
      <c r="S103" s="28">
        <v>0</v>
      </c>
      <c r="T103" s="75">
        <v>0</v>
      </c>
    </row>
    <row r="104" spans="1:68" x14ac:dyDescent="0.25">
      <c r="A104" s="67"/>
      <c r="B104" s="67"/>
      <c r="C104" s="67"/>
      <c r="D104" s="67"/>
      <c r="E104" s="67"/>
      <c r="F104" s="67"/>
      <c r="G104" s="67"/>
      <c r="H104" s="67"/>
      <c r="I104" s="62">
        <f>I100+I101+I102+I103</f>
        <v>0.1753829999999999</v>
      </c>
      <c r="J104" s="35"/>
      <c r="K104" s="62">
        <f>K100+K101+K102+K103</f>
        <v>0</v>
      </c>
      <c r="L104" s="67"/>
      <c r="M104" s="34" t="s">
        <v>107</v>
      </c>
      <c r="N104" s="72">
        <f>N102/N103</f>
        <v>0.83477071789970325</v>
      </c>
      <c r="O104" s="72">
        <f>O102/O103</f>
        <v>0</v>
      </c>
      <c r="P104" s="72">
        <f>P102/P103</f>
        <v>0.16522928210029678</v>
      </c>
      <c r="R104" s="106">
        <f t="shared" ref="R104" si="23">IF(N104&gt;0.5,1,0)</f>
        <v>1</v>
      </c>
      <c r="S104" s="106">
        <f t="shared" ref="S104" si="24">IF(O104&gt;0.5,1,0)</f>
        <v>0</v>
      </c>
      <c r="T104" s="106">
        <f>IF(P104&gt;0.5,1,0)</f>
        <v>0</v>
      </c>
      <c r="V104" s="86">
        <v>-999</v>
      </c>
      <c r="W104" s="86">
        <v>-999</v>
      </c>
      <c r="X104" s="86">
        <v>-999</v>
      </c>
      <c r="Y104" s="86">
        <v>-999</v>
      </c>
      <c r="Z104" s="86">
        <v>0</v>
      </c>
      <c r="AA104" s="86">
        <v>1</v>
      </c>
      <c r="AB104" s="86">
        <v>0</v>
      </c>
      <c r="AC104" s="86">
        <v>1</v>
      </c>
      <c r="AD104" s="86">
        <v>0</v>
      </c>
      <c r="AE104" s="86">
        <v>0</v>
      </c>
      <c r="AF104" s="86">
        <v>0</v>
      </c>
      <c r="AG104" s="86">
        <v>1</v>
      </c>
      <c r="AH104" s="86">
        <v>1</v>
      </c>
      <c r="AI104" s="86">
        <v>0</v>
      </c>
      <c r="AJ104" s="86">
        <v>1</v>
      </c>
      <c r="AK104" s="86">
        <v>0</v>
      </c>
      <c r="AL104" s="86">
        <v>0</v>
      </c>
      <c r="AM104" s="86">
        <v>0</v>
      </c>
      <c r="AN104" s="86">
        <v>0</v>
      </c>
      <c r="AO104" s="86">
        <v>1</v>
      </c>
      <c r="AP104" s="86">
        <v>1</v>
      </c>
      <c r="AQ104" s="86">
        <v>0</v>
      </c>
      <c r="AR104" s="86">
        <v>0</v>
      </c>
      <c r="AS104" s="86">
        <v>1</v>
      </c>
      <c r="AT104" s="86">
        <v>0</v>
      </c>
      <c r="AU104" s="86">
        <v>0</v>
      </c>
      <c r="AV104" s="86">
        <v>0</v>
      </c>
      <c r="AW104" s="86">
        <v>1</v>
      </c>
      <c r="AX104" s="86">
        <v>0</v>
      </c>
      <c r="AY104" s="86">
        <v>1</v>
      </c>
      <c r="AZ104" s="86">
        <v>1</v>
      </c>
      <c r="BA104" s="86">
        <v>1</v>
      </c>
      <c r="BB104" s="86">
        <v>0</v>
      </c>
      <c r="BC104" s="86">
        <v>3</v>
      </c>
      <c r="BD104" s="86">
        <v>2</v>
      </c>
      <c r="BE104" s="86">
        <v>8</v>
      </c>
      <c r="BF104" s="86">
        <v>7</v>
      </c>
      <c r="BG104" s="86">
        <v>6</v>
      </c>
      <c r="BH104" s="86">
        <v>1</v>
      </c>
      <c r="BI104" s="86">
        <v>5</v>
      </c>
      <c r="BJ104" s="86">
        <v>4</v>
      </c>
      <c r="BK104" s="86">
        <v>1</v>
      </c>
      <c r="BL104" s="86">
        <v>4</v>
      </c>
      <c r="BM104" s="86">
        <v>2</v>
      </c>
      <c r="BN104" s="86">
        <v>3</v>
      </c>
      <c r="BO104" s="86">
        <v>6</v>
      </c>
      <c r="BP104" s="86">
        <v>5</v>
      </c>
    </row>
    <row r="105" spans="1:68" x14ac:dyDescent="0.25">
      <c r="A105" s="67"/>
      <c r="B105" s="67"/>
      <c r="C105" s="67"/>
      <c r="D105" s="67"/>
      <c r="E105" s="67"/>
      <c r="F105" s="67"/>
      <c r="G105" s="67"/>
      <c r="H105" s="67"/>
      <c r="I105" s="67"/>
      <c r="J105" s="67"/>
      <c r="K105" s="67"/>
      <c r="L105" s="67"/>
      <c r="M105" s="67"/>
      <c r="N105" s="67"/>
      <c r="O105" s="67"/>
      <c r="P105" s="67"/>
      <c r="R105" s="78">
        <v>0</v>
      </c>
      <c r="S105" s="28">
        <v>0</v>
      </c>
      <c r="T105" s="75">
        <v>0</v>
      </c>
    </row>
    <row r="106" spans="1:68" x14ac:dyDescent="0.25">
      <c r="A106" s="67" t="s">
        <v>133</v>
      </c>
      <c r="B106" s="67"/>
      <c r="C106" s="67" t="s">
        <v>100</v>
      </c>
      <c r="D106" s="67" t="s">
        <v>101</v>
      </c>
      <c r="E106" s="67" t="s">
        <v>101</v>
      </c>
      <c r="F106" s="67" t="s">
        <v>101</v>
      </c>
      <c r="G106" s="67"/>
      <c r="H106" s="67"/>
      <c r="I106" s="67"/>
      <c r="J106" s="67"/>
      <c r="K106" s="67"/>
      <c r="L106" s="67"/>
      <c r="M106" s="67"/>
      <c r="N106" s="67"/>
      <c r="O106" s="67"/>
      <c r="P106" s="67"/>
      <c r="R106" s="78">
        <v>0</v>
      </c>
      <c r="S106" s="28">
        <v>0</v>
      </c>
      <c r="T106" s="75">
        <v>0</v>
      </c>
    </row>
    <row r="107" spans="1:68" x14ac:dyDescent="0.25">
      <c r="A107" s="122">
        <v>14</v>
      </c>
      <c r="B107" s="67">
        <v>-0.66117599999999999</v>
      </c>
      <c r="C107" s="67" t="s">
        <v>9</v>
      </c>
      <c r="D107" s="86">
        <v>-1</v>
      </c>
      <c r="E107" s="86">
        <v>0</v>
      </c>
      <c r="F107" s="67">
        <v>0</v>
      </c>
      <c r="G107" s="67"/>
      <c r="H107" s="67"/>
      <c r="I107" s="35" t="s">
        <v>103</v>
      </c>
      <c r="J107" s="35"/>
      <c r="K107" s="35" t="s">
        <v>104</v>
      </c>
      <c r="L107" s="67"/>
      <c r="M107" s="71" t="s">
        <v>102</v>
      </c>
      <c r="N107" s="71" t="s">
        <v>103</v>
      </c>
      <c r="O107" s="71" t="s">
        <v>104</v>
      </c>
      <c r="P107" s="71" t="s">
        <v>105</v>
      </c>
      <c r="R107" s="78">
        <v>0</v>
      </c>
      <c r="S107" s="28">
        <v>0</v>
      </c>
      <c r="T107" s="75">
        <v>0</v>
      </c>
    </row>
    <row r="108" spans="1:68" x14ac:dyDescent="0.25">
      <c r="A108" s="122"/>
      <c r="B108" s="67">
        <v>-0.60216199999999998</v>
      </c>
      <c r="C108" s="67" t="s">
        <v>3</v>
      </c>
      <c r="D108" s="86">
        <v>1</v>
      </c>
      <c r="E108" s="86">
        <v>0</v>
      </c>
      <c r="F108" s="67">
        <v>0</v>
      </c>
      <c r="G108" s="67"/>
      <c r="H108" s="67"/>
      <c r="I108" s="62">
        <f>B107*D107</f>
        <v>0.66117599999999999</v>
      </c>
      <c r="J108" s="35"/>
      <c r="K108" s="62">
        <f>B107*E107</f>
        <v>0</v>
      </c>
      <c r="L108" s="67"/>
      <c r="M108" s="71"/>
      <c r="N108" s="71">
        <f>I112</f>
        <v>0.76334399999999958</v>
      </c>
      <c r="O108" s="71">
        <v>0</v>
      </c>
      <c r="P108" s="71">
        <f>B111</f>
        <v>4.9508900000000002</v>
      </c>
      <c r="R108" s="78">
        <v>0</v>
      </c>
      <c r="S108" s="28">
        <v>0</v>
      </c>
      <c r="T108" s="75">
        <v>0</v>
      </c>
    </row>
    <row r="109" spans="1:68" x14ac:dyDescent="0.25">
      <c r="A109" s="122"/>
      <c r="B109" s="67">
        <v>-2.43147</v>
      </c>
      <c r="C109" s="67" t="s">
        <v>38</v>
      </c>
      <c r="D109" s="86">
        <v>1</v>
      </c>
      <c r="E109" s="86">
        <v>0</v>
      </c>
      <c r="F109" s="67">
        <v>0</v>
      </c>
      <c r="G109" s="67"/>
      <c r="H109" s="67"/>
      <c r="I109" s="35">
        <f>B108*D108</f>
        <v>-0.60216199999999998</v>
      </c>
      <c r="J109" s="35"/>
      <c r="K109" s="62">
        <f>B108*E108</f>
        <v>0</v>
      </c>
      <c r="L109" s="67"/>
      <c r="M109" s="86"/>
      <c r="N109" s="86"/>
      <c r="O109" s="86"/>
      <c r="P109" s="86"/>
      <c r="R109" s="78">
        <v>0</v>
      </c>
      <c r="S109" s="28">
        <v>0</v>
      </c>
      <c r="T109" s="75">
        <v>0</v>
      </c>
    </row>
    <row r="110" spans="1:68" x14ac:dyDescent="0.25">
      <c r="A110" s="122"/>
      <c r="B110" s="67">
        <v>0.12543199999999999</v>
      </c>
      <c r="C110" s="67" t="s">
        <v>134</v>
      </c>
      <c r="D110" s="86">
        <v>25</v>
      </c>
      <c r="E110" s="86">
        <v>0</v>
      </c>
      <c r="F110" s="67">
        <v>0</v>
      </c>
      <c r="G110" s="67"/>
      <c r="H110" s="67"/>
      <c r="I110" s="62">
        <f>B109*D109</f>
        <v>-2.43147</v>
      </c>
      <c r="J110" s="35"/>
      <c r="K110" s="62">
        <f>B109*E109</f>
        <v>0</v>
      </c>
      <c r="L110" s="67"/>
      <c r="M110" s="34" t="s">
        <v>106</v>
      </c>
      <c r="N110" s="34">
        <f>EXP(N108)</f>
        <v>2.1454385849772413</v>
      </c>
      <c r="O110" s="34">
        <v>0</v>
      </c>
      <c r="P110" s="34">
        <f>EXP(P108)</f>
        <v>141.30066556830246</v>
      </c>
      <c r="R110" s="78">
        <v>0</v>
      </c>
      <c r="S110" s="28">
        <v>0</v>
      </c>
      <c r="T110" s="75">
        <v>0</v>
      </c>
    </row>
    <row r="111" spans="1:68" x14ac:dyDescent="0.25">
      <c r="A111" s="122"/>
      <c r="B111" s="67">
        <v>4.9508900000000002</v>
      </c>
      <c r="C111" s="67" t="s">
        <v>12</v>
      </c>
      <c r="D111" s="86">
        <v>0</v>
      </c>
      <c r="E111" s="86">
        <v>0</v>
      </c>
      <c r="F111" s="67">
        <v>1</v>
      </c>
      <c r="G111" s="67"/>
      <c r="H111" s="67"/>
      <c r="I111" s="35">
        <f>B110*D110</f>
        <v>3.1357999999999997</v>
      </c>
      <c r="J111" s="35"/>
      <c r="K111" s="35">
        <f>B110*E110</f>
        <v>0</v>
      </c>
      <c r="L111" s="67"/>
      <c r="M111" s="34"/>
      <c r="N111" s="34">
        <f>EXP(N108)+EXP(P108)</f>
        <v>143.44610415327969</v>
      </c>
      <c r="O111" s="34">
        <f>N111</f>
        <v>143.44610415327969</v>
      </c>
      <c r="P111" s="34">
        <f>O111</f>
        <v>143.44610415327969</v>
      </c>
      <c r="R111" s="78">
        <v>0</v>
      </c>
      <c r="S111" s="28">
        <v>0</v>
      </c>
      <c r="T111" s="75">
        <v>0</v>
      </c>
    </row>
    <row r="112" spans="1:68" x14ac:dyDescent="0.25">
      <c r="A112" s="67"/>
      <c r="B112" s="67"/>
      <c r="C112" s="67"/>
      <c r="D112" s="67"/>
      <c r="E112" s="67"/>
      <c r="F112" s="67"/>
      <c r="G112" s="67"/>
      <c r="H112" s="67"/>
      <c r="I112" s="62">
        <f>I108+I109+I110+I111</f>
        <v>0.76334399999999958</v>
      </c>
      <c r="J112" s="35"/>
      <c r="K112" s="62">
        <f>K108+K109+K110+K111</f>
        <v>0</v>
      </c>
      <c r="L112" s="67"/>
      <c r="M112" s="34" t="s">
        <v>107</v>
      </c>
      <c r="N112" s="72">
        <f>N110/N111</f>
        <v>1.49564088731523E-2</v>
      </c>
      <c r="O112" s="72">
        <f>O110/O111</f>
        <v>0</v>
      </c>
      <c r="P112" s="72">
        <f>P110/P111</f>
        <v>0.98504359112684781</v>
      </c>
      <c r="R112" s="106">
        <f t="shared" ref="R112" si="25">IF(N112&gt;0.5,1,0)</f>
        <v>0</v>
      </c>
      <c r="S112" s="106">
        <f t="shared" ref="S112" si="26">IF(O112&gt;0.5,1,0)</f>
        <v>0</v>
      </c>
      <c r="T112" s="106">
        <f>IF(P112&gt;0.5,1,0)</f>
        <v>1</v>
      </c>
      <c r="V112" s="86">
        <v>1</v>
      </c>
      <c r="W112" s="86">
        <v>0</v>
      </c>
      <c r="X112" s="86">
        <v>0</v>
      </c>
      <c r="Y112" s="86">
        <v>0</v>
      </c>
      <c r="Z112" s="86">
        <v>0</v>
      </c>
      <c r="AA112" s="86">
        <v>0</v>
      </c>
      <c r="AB112" s="86">
        <v>1</v>
      </c>
      <c r="AC112" s="86">
        <v>1</v>
      </c>
      <c r="AD112" s="86">
        <v>0</v>
      </c>
      <c r="AE112" s="86">
        <v>0</v>
      </c>
      <c r="AF112" s="86">
        <v>0</v>
      </c>
      <c r="AG112" s="86">
        <v>1</v>
      </c>
      <c r="AH112" s="86">
        <v>0</v>
      </c>
      <c r="AI112" s="86">
        <v>1</v>
      </c>
      <c r="AJ112" s="86">
        <v>0</v>
      </c>
      <c r="AK112" s="86">
        <v>1</v>
      </c>
      <c r="AL112" s="86">
        <v>0</v>
      </c>
      <c r="AM112" s="86">
        <v>0</v>
      </c>
      <c r="AN112" s="86">
        <v>0</v>
      </c>
      <c r="AO112" s="86">
        <v>1</v>
      </c>
      <c r="AP112" s="86">
        <v>1</v>
      </c>
      <c r="AQ112" s="86">
        <v>0</v>
      </c>
      <c r="AR112" s="86">
        <v>0</v>
      </c>
      <c r="AS112" s="86">
        <v>1</v>
      </c>
      <c r="AT112" s="86">
        <v>0</v>
      </c>
      <c r="AU112" s="86">
        <v>-999</v>
      </c>
      <c r="AV112" s="86">
        <v>-999</v>
      </c>
      <c r="AW112" s="86">
        <v>-999</v>
      </c>
      <c r="AX112" s="86">
        <v>-999</v>
      </c>
      <c r="AY112" s="86">
        <v>-999</v>
      </c>
      <c r="AZ112" s="86">
        <v>-999</v>
      </c>
      <c r="BA112" s="86">
        <v>-999</v>
      </c>
      <c r="BB112" s="86">
        <v>-999</v>
      </c>
      <c r="BC112" s="86">
        <v>1</v>
      </c>
      <c r="BD112" s="86">
        <v>2</v>
      </c>
      <c r="BE112" s="86">
        <v>6</v>
      </c>
      <c r="BF112" s="86">
        <v>3</v>
      </c>
      <c r="BG112" s="86">
        <v>7</v>
      </c>
      <c r="BH112" s="86">
        <v>5</v>
      </c>
      <c r="BI112" s="86">
        <v>8</v>
      </c>
      <c r="BJ112" s="86">
        <v>4</v>
      </c>
      <c r="BK112" s="86">
        <v>1</v>
      </c>
      <c r="BL112" s="86">
        <v>2</v>
      </c>
      <c r="BM112" s="86">
        <v>4</v>
      </c>
      <c r="BN112" s="86">
        <v>3</v>
      </c>
      <c r="BO112" s="86">
        <v>5</v>
      </c>
      <c r="BP112" s="86">
        <v>6</v>
      </c>
    </row>
    <row r="113" spans="1:68" x14ac:dyDescent="0.25">
      <c r="A113" s="67"/>
      <c r="B113" s="67"/>
      <c r="C113" s="67"/>
      <c r="D113" s="67"/>
      <c r="E113" s="67"/>
      <c r="F113" s="67"/>
      <c r="G113" s="67"/>
      <c r="H113" s="67"/>
      <c r="I113" s="67"/>
      <c r="J113" s="67"/>
      <c r="K113" s="67"/>
      <c r="L113" s="67"/>
      <c r="M113" s="67"/>
      <c r="N113" s="67"/>
      <c r="O113" s="67"/>
      <c r="P113" s="67"/>
      <c r="R113" s="78">
        <v>0</v>
      </c>
      <c r="S113" s="28">
        <v>0</v>
      </c>
      <c r="T113" s="75">
        <v>0</v>
      </c>
    </row>
    <row r="114" spans="1:68" x14ac:dyDescent="0.25">
      <c r="A114" s="67" t="s">
        <v>133</v>
      </c>
      <c r="B114" s="67"/>
      <c r="C114" s="67" t="s">
        <v>100</v>
      </c>
      <c r="D114" s="67" t="s">
        <v>101</v>
      </c>
      <c r="E114" s="67" t="s">
        <v>101</v>
      </c>
      <c r="F114" s="67" t="s">
        <v>101</v>
      </c>
      <c r="G114" s="67"/>
      <c r="H114" s="67"/>
      <c r="I114" s="67"/>
      <c r="J114" s="67"/>
      <c r="K114" s="67"/>
      <c r="L114" s="67"/>
      <c r="M114" s="67"/>
      <c r="N114" s="67"/>
      <c r="O114" s="67"/>
      <c r="P114" s="67"/>
      <c r="R114" s="78">
        <v>0</v>
      </c>
      <c r="S114" s="28">
        <v>0</v>
      </c>
      <c r="T114" s="75">
        <v>0</v>
      </c>
    </row>
    <row r="115" spans="1:68" x14ac:dyDescent="0.25">
      <c r="A115" s="122">
        <v>15</v>
      </c>
      <c r="B115" s="67">
        <v>-1.1194900000000001</v>
      </c>
      <c r="C115" s="67" t="s">
        <v>9</v>
      </c>
      <c r="D115" s="86">
        <v>-1</v>
      </c>
      <c r="E115" s="86">
        <v>0</v>
      </c>
      <c r="F115" s="67">
        <v>0</v>
      </c>
      <c r="G115" s="67"/>
      <c r="H115" s="67"/>
      <c r="I115" s="35" t="s">
        <v>103</v>
      </c>
      <c r="J115" s="35"/>
      <c r="K115" s="35" t="s">
        <v>104</v>
      </c>
      <c r="L115" s="67"/>
      <c r="M115" s="71" t="s">
        <v>102</v>
      </c>
      <c r="N115" s="71" t="s">
        <v>103</v>
      </c>
      <c r="O115" s="71" t="s">
        <v>104</v>
      </c>
      <c r="P115" s="71" t="s">
        <v>105</v>
      </c>
      <c r="R115" s="78">
        <v>0</v>
      </c>
      <c r="S115" s="28">
        <v>0</v>
      </c>
      <c r="T115" s="75">
        <v>0</v>
      </c>
    </row>
    <row r="116" spans="1:68" x14ac:dyDescent="0.25">
      <c r="A116" s="122"/>
      <c r="B116" s="67">
        <v>-0.68798999999999999</v>
      </c>
      <c r="C116" s="67" t="s">
        <v>3</v>
      </c>
      <c r="D116" s="86">
        <v>1</v>
      </c>
      <c r="E116" s="86">
        <v>0</v>
      </c>
      <c r="F116" s="67">
        <v>0</v>
      </c>
      <c r="G116" s="67"/>
      <c r="H116" s="67"/>
      <c r="I116" s="62">
        <f>B115*D115</f>
        <v>1.1194900000000001</v>
      </c>
      <c r="J116" s="35"/>
      <c r="K116" s="62">
        <f>B115*E115</f>
        <v>0</v>
      </c>
      <c r="L116" s="67"/>
      <c r="M116" s="71"/>
      <c r="N116" s="71">
        <f>I120</f>
        <v>3.6536050000000007</v>
      </c>
      <c r="O116" s="71">
        <v>0</v>
      </c>
      <c r="P116" s="71">
        <f>B119</f>
        <v>-0.30217699999999997</v>
      </c>
      <c r="R116" s="78">
        <v>0</v>
      </c>
      <c r="S116" s="28">
        <v>0</v>
      </c>
      <c r="T116" s="75">
        <v>0</v>
      </c>
    </row>
    <row r="117" spans="1:68" x14ac:dyDescent="0.25">
      <c r="A117" s="122"/>
      <c r="B117" s="67">
        <v>1.4964900000000001</v>
      </c>
      <c r="C117" s="67" t="s">
        <v>38</v>
      </c>
      <c r="D117" s="86">
        <v>1</v>
      </c>
      <c r="E117" s="86">
        <v>0</v>
      </c>
      <c r="F117" s="67">
        <v>0</v>
      </c>
      <c r="G117" s="67"/>
      <c r="H117" s="67"/>
      <c r="I117" s="35">
        <f>B116*D116</f>
        <v>-0.68798999999999999</v>
      </c>
      <c r="J117" s="35"/>
      <c r="K117" s="62">
        <f>B116*E116</f>
        <v>0</v>
      </c>
      <c r="L117" s="67"/>
      <c r="M117" s="86"/>
      <c r="N117" s="86"/>
      <c r="O117" s="86"/>
      <c r="P117" s="86"/>
      <c r="R117" s="78">
        <v>0</v>
      </c>
      <c r="S117" s="28">
        <v>0</v>
      </c>
      <c r="T117" s="75">
        <v>0</v>
      </c>
    </row>
    <row r="118" spans="1:68" x14ac:dyDescent="0.25">
      <c r="A118" s="122"/>
      <c r="B118" s="67">
        <v>6.9024600000000005E-2</v>
      </c>
      <c r="C118" s="67" t="s">
        <v>134</v>
      </c>
      <c r="D118" s="86">
        <v>25</v>
      </c>
      <c r="E118" s="86">
        <v>0</v>
      </c>
      <c r="F118" s="67">
        <v>0</v>
      </c>
      <c r="G118" s="67"/>
      <c r="H118" s="67"/>
      <c r="I118" s="62">
        <f>B117*D117</f>
        <v>1.4964900000000001</v>
      </c>
      <c r="J118" s="35"/>
      <c r="K118" s="62">
        <f>B117*E117</f>
        <v>0</v>
      </c>
      <c r="L118" s="67"/>
      <c r="M118" s="34" t="s">
        <v>106</v>
      </c>
      <c r="N118" s="34">
        <f>EXP(N116)</f>
        <v>38.613617529698104</v>
      </c>
      <c r="O118" s="34">
        <v>0</v>
      </c>
      <c r="P118" s="34">
        <f>EXP(P116)</f>
        <v>0.73920721363272424</v>
      </c>
      <c r="R118" s="78">
        <v>0</v>
      </c>
      <c r="S118" s="28">
        <v>0</v>
      </c>
      <c r="T118" s="75">
        <v>0</v>
      </c>
    </row>
    <row r="119" spans="1:68" x14ac:dyDescent="0.25">
      <c r="A119" s="122"/>
      <c r="B119" s="67">
        <v>-0.30217699999999997</v>
      </c>
      <c r="C119" s="67" t="s">
        <v>12</v>
      </c>
      <c r="D119" s="86">
        <v>0</v>
      </c>
      <c r="E119" s="86">
        <v>0</v>
      </c>
      <c r="F119" s="67">
        <v>1</v>
      </c>
      <c r="G119" s="67"/>
      <c r="H119" s="67"/>
      <c r="I119" s="35">
        <f>B118*D118</f>
        <v>1.7256150000000001</v>
      </c>
      <c r="J119" s="35"/>
      <c r="K119" s="35">
        <f>B118*E118</f>
        <v>0</v>
      </c>
      <c r="L119" s="67"/>
      <c r="M119" s="34"/>
      <c r="N119" s="34">
        <f>EXP(N116)+EXP(P116)</f>
        <v>39.352824743330828</v>
      </c>
      <c r="O119" s="34">
        <f>N119</f>
        <v>39.352824743330828</v>
      </c>
      <c r="P119" s="34">
        <f>O119</f>
        <v>39.352824743330828</v>
      </c>
      <c r="R119" s="78">
        <v>0</v>
      </c>
      <c r="S119" s="28">
        <v>0</v>
      </c>
      <c r="T119" s="75">
        <v>0</v>
      </c>
    </row>
    <row r="120" spans="1:68" x14ac:dyDescent="0.25">
      <c r="A120" s="67"/>
      <c r="B120" s="67"/>
      <c r="C120" s="67"/>
      <c r="D120" s="67"/>
      <c r="E120" s="67"/>
      <c r="F120" s="67"/>
      <c r="G120" s="67"/>
      <c r="H120" s="67"/>
      <c r="I120" s="62">
        <f>I116+I117+I118+I119</f>
        <v>3.6536050000000007</v>
      </c>
      <c r="J120" s="35"/>
      <c r="K120" s="62">
        <f>K116+K117+K118+K119</f>
        <v>0</v>
      </c>
      <c r="L120" s="67"/>
      <c r="M120" s="34" t="s">
        <v>107</v>
      </c>
      <c r="N120" s="72">
        <f>N118/N119</f>
        <v>0.98121590461538599</v>
      </c>
      <c r="O120" s="72">
        <f>O118/O119</f>
        <v>0</v>
      </c>
      <c r="P120" s="72">
        <f>P118/P119</f>
        <v>1.8784095384614001E-2</v>
      </c>
      <c r="R120" s="106">
        <f t="shared" ref="R120" si="27">IF(N120&gt;0.5,1,0)</f>
        <v>1</v>
      </c>
      <c r="S120" s="106">
        <f t="shared" ref="S120" si="28">IF(O120&gt;0.5,1,0)</f>
        <v>0</v>
      </c>
      <c r="T120" s="106">
        <f>IF(P120&gt;0.5,1,0)</f>
        <v>0</v>
      </c>
      <c r="V120" s="86">
        <v>1</v>
      </c>
      <c r="W120" s="86">
        <v>0</v>
      </c>
      <c r="X120" s="86">
        <v>0</v>
      </c>
      <c r="Y120" s="86">
        <v>0</v>
      </c>
      <c r="Z120" s="86">
        <v>0</v>
      </c>
      <c r="AA120" s="86">
        <v>1</v>
      </c>
      <c r="AB120" s="86">
        <v>0</v>
      </c>
      <c r="AC120" s="86">
        <v>1</v>
      </c>
      <c r="AD120" s="86">
        <v>0</v>
      </c>
      <c r="AE120" s="86">
        <v>0</v>
      </c>
      <c r="AF120" s="86">
        <v>1</v>
      </c>
      <c r="AG120" s="86">
        <v>0</v>
      </c>
      <c r="AH120" s="86">
        <v>0</v>
      </c>
      <c r="AI120" s="86">
        <v>1</v>
      </c>
      <c r="AJ120" s="86">
        <v>0</v>
      </c>
      <c r="AK120" s="86">
        <v>0</v>
      </c>
      <c r="AL120" s="86">
        <v>0</v>
      </c>
      <c r="AM120" s="86">
        <v>0</v>
      </c>
      <c r="AN120" s="86">
        <v>1</v>
      </c>
      <c r="AO120" s="86">
        <v>0</v>
      </c>
      <c r="AP120" s="86">
        <v>0</v>
      </c>
      <c r="AQ120" s="86">
        <v>0</v>
      </c>
      <c r="AR120" s="86">
        <v>1</v>
      </c>
      <c r="AS120" s="86">
        <v>0</v>
      </c>
      <c r="AT120" s="86">
        <v>1</v>
      </c>
      <c r="AU120" s="86">
        <v>-999</v>
      </c>
      <c r="AV120" s="86">
        <v>-999</v>
      </c>
      <c r="AW120" s="86">
        <v>-999</v>
      </c>
      <c r="AX120" s="86">
        <v>-999</v>
      </c>
      <c r="AY120" s="86">
        <v>-999</v>
      </c>
      <c r="AZ120" s="86">
        <v>-999</v>
      </c>
      <c r="BA120" s="86">
        <v>-999</v>
      </c>
      <c r="BB120" s="86">
        <v>-999</v>
      </c>
      <c r="BC120" s="86">
        <v>1</v>
      </c>
      <c r="BD120" s="86">
        <v>2</v>
      </c>
      <c r="BE120" s="86">
        <v>7</v>
      </c>
      <c r="BF120" s="86">
        <v>8</v>
      </c>
      <c r="BG120" s="86">
        <v>4</v>
      </c>
      <c r="BH120" s="86">
        <v>5</v>
      </c>
      <c r="BI120" s="86">
        <v>6</v>
      </c>
      <c r="BJ120" s="86">
        <v>3</v>
      </c>
      <c r="BK120" s="86">
        <v>5</v>
      </c>
      <c r="BL120" s="86">
        <v>1</v>
      </c>
      <c r="BM120" s="86">
        <v>2</v>
      </c>
      <c r="BN120" s="86">
        <v>6</v>
      </c>
      <c r="BO120" s="86">
        <v>3</v>
      </c>
      <c r="BP120" s="86">
        <v>4</v>
      </c>
    </row>
    <row r="121" spans="1:68" x14ac:dyDescent="0.25">
      <c r="R121" s="78">
        <v>0</v>
      </c>
      <c r="S121" s="28">
        <v>0</v>
      </c>
      <c r="T121" s="75">
        <v>0</v>
      </c>
    </row>
    <row r="122" spans="1:68" x14ac:dyDescent="0.25">
      <c r="A122" s="67" t="s">
        <v>133</v>
      </c>
      <c r="B122" s="67"/>
      <c r="C122" s="67" t="s">
        <v>100</v>
      </c>
      <c r="D122" s="67" t="s">
        <v>101</v>
      </c>
      <c r="E122" s="67" t="s">
        <v>101</v>
      </c>
      <c r="F122" s="67" t="s">
        <v>101</v>
      </c>
      <c r="G122" s="67"/>
      <c r="H122" s="67"/>
      <c r="I122" s="67"/>
      <c r="J122" s="67"/>
      <c r="K122" s="67"/>
      <c r="L122" s="67"/>
      <c r="M122" s="67"/>
      <c r="N122" s="67"/>
      <c r="O122" s="67"/>
      <c r="P122" s="67"/>
      <c r="R122" s="78">
        <v>0</v>
      </c>
      <c r="S122" s="28">
        <v>0</v>
      </c>
      <c r="T122" s="75">
        <v>0</v>
      </c>
    </row>
    <row r="123" spans="1:68" x14ac:dyDescent="0.25">
      <c r="A123" s="122">
        <v>16</v>
      </c>
      <c r="B123" s="67">
        <v>-1.0404199999999999</v>
      </c>
      <c r="C123" s="67" t="s">
        <v>9</v>
      </c>
      <c r="D123" s="86">
        <v>-1</v>
      </c>
      <c r="E123" s="86">
        <v>0</v>
      </c>
      <c r="F123" s="67">
        <v>0</v>
      </c>
      <c r="G123" s="67"/>
      <c r="H123" s="67"/>
      <c r="I123" s="35" t="s">
        <v>103</v>
      </c>
      <c r="J123" s="35"/>
      <c r="K123" s="35" t="s">
        <v>104</v>
      </c>
      <c r="L123" s="67"/>
      <c r="M123" s="71" t="s">
        <v>102</v>
      </c>
      <c r="N123" s="71" t="s">
        <v>103</v>
      </c>
      <c r="O123" s="71" t="s">
        <v>104</v>
      </c>
      <c r="P123" s="71" t="s">
        <v>105</v>
      </c>
      <c r="R123" s="78">
        <v>0</v>
      </c>
      <c r="S123" s="28">
        <v>0</v>
      </c>
      <c r="T123" s="75">
        <v>0</v>
      </c>
    </row>
    <row r="124" spans="1:68" x14ac:dyDescent="0.25">
      <c r="A124" s="122"/>
      <c r="B124" s="67">
        <v>-0.63071900000000003</v>
      </c>
      <c r="C124" s="67" t="s">
        <v>3</v>
      </c>
      <c r="D124" s="86">
        <v>1</v>
      </c>
      <c r="E124" s="86">
        <v>0</v>
      </c>
      <c r="F124" s="67">
        <v>0</v>
      </c>
      <c r="G124" s="67"/>
      <c r="H124" s="67"/>
      <c r="I124" s="62">
        <f>B123*D123</f>
        <v>1.0404199999999999</v>
      </c>
      <c r="J124" s="35"/>
      <c r="K124" s="62">
        <f>B123*E123</f>
        <v>0</v>
      </c>
      <c r="L124" s="67"/>
      <c r="M124" s="71"/>
      <c r="N124" s="71">
        <f>I128</f>
        <v>4.5982835</v>
      </c>
      <c r="O124" s="71">
        <v>0</v>
      </c>
      <c r="P124" s="71">
        <f>B127</f>
        <v>0.468138</v>
      </c>
      <c r="R124" s="78">
        <v>0</v>
      </c>
      <c r="S124" s="28">
        <v>0</v>
      </c>
      <c r="T124" s="75">
        <v>0</v>
      </c>
    </row>
    <row r="125" spans="1:68" x14ac:dyDescent="0.25">
      <c r="A125" s="122"/>
      <c r="B125" s="67">
        <v>1.85084</v>
      </c>
      <c r="C125" s="67" t="s">
        <v>38</v>
      </c>
      <c r="D125" s="86">
        <v>1</v>
      </c>
      <c r="E125" s="86">
        <v>0</v>
      </c>
      <c r="F125" s="67">
        <v>0</v>
      </c>
      <c r="G125" s="67"/>
      <c r="H125" s="67"/>
      <c r="I125" s="35">
        <f>B124*D124</f>
        <v>-0.63071900000000003</v>
      </c>
      <c r="J125" s="35"/>
      <c r="K125" s="62">
        <f>B124*E124</f>
        <v>0</v>
      </c>
      <c r="L125" s="67"/>
      <c r="M125" s="86"/>
      <c r="N125" s="86"/>
      <c r="O125" s="86"/>
      <c r="P125" s="86"/>
      <c r="R125" s="78">
        <v>0</v>
      </c>
      <c r="S125" s="28">
        <v>0</v>
      </c>
      <c r="T125" s="75">
        <v>0</v>
      </c>
    </row>
    <row r="126" spans="1:68" x14ac:dyDescent="0.25">
      <c r="A126" s="122"/>
      <c r="B126" s="67">
        <v>9.3509700000000001E-2</v>
      </c>
      <c r="C126" s="67" t="s">
        <v>134</v>
      </c>
      <c r="D126" s="86">
        <v>25</v>
      </c>
      <c r="E126" s="86">
        <v>0</v>
      </c>
      <c r="F126" s="67">
        <v>0</v>
      </c>
      <c r="G126" s="67"/>
      <c r="H126" s="67"/>
      <c r="I126" s="62">
        <f>B125*D125</f>
        <v>1.85084</v>
      </c>
      <c r="J126" s="35"/>
      <c r="K126" s="62">
        <f>B125*E125</f>
        <v>0</v>
      </c>
      <c r="L126" s="67"/>
      <c r="M126" s="34" t="s">
        <v>106</v>
      </c>
      <c r="N126" s="34">
        <f>EXP(N124)</f>
        <v>99.313697289227733</v>
      </c>
      <c r="O126" s="34">
        <v>0</v>
      </c>
      <c r="P126" s="34">
        <f>EXP(P124)</f>
        <v>1.5970177759340278</v>
      </c>
      <c r="R126" s="78">
        <v>0</v>
      </c>
      <c r="S126" s="28">
        <v>0</v>
      </c>
      <c r="T126" s="75">
        <v>0</v>
      </c>
    </row>
    <row r="127" spans="1:68" x14ac:dyDescent="0.25">
      <c r="A127" s="122"/>
      <c r="B127" s="67">
        <v>0.468138</v>
      </c>
      <c r="C127" s="67" t="s">
        <v>12</v>
      </c>
      <c r="D127" s="86">
        <v>0</v>
      </c>
      <c r="E127" s="86">
        <v>0</v>
      </c>
      <c r="F127" s="67">
        <v>1</v>
      </c>
      <c r="G127" s="67"/>
      <c r="H127" s="67"/>
      <c r="I127" s="35">
        <f>B126*D126</f>
        <v>2.3377425000000001</v>
      </c>
      <c r="J127" s="35"/>
      <c r="K127" s="35">
        <f>B126*E126</f>
        <v>0</v>
      </c>
      <c r="L127" s="67"/>
      <c r="M127" s="34"/>
      <c r="N127" s="34">
        <f>EXP(N124)+EXP(P124)</f>
        <v>100.91071506516177</v>
      </c>
      <c r="O127" s="34">
        <f>N127</f>
        <v>100.91071506516177</v>
      </c>
      <c r="P127" s="34">
        <f>O127</f>
        <v>100.91071506516177</v>
      </c>
      <c r="R127" s="78">
        <v>0</v>
      </c>
      <c r="S127" s="28">
        <v>0</v>
      </c>
      <c r="T127" s="75">
        <v>0</v>
      </c>
    </row>
    <row r="128" spans="1:68" x14ac:dyDescent="0.25">
      <c r="A128" s="67"/>
      <c r="B128" s="67"/>
      <c r="C128" s="67"/>
      <c r="D128" s="67"/>
      <c r="E128" s="67"/>
      <c r="F128" s="67"/>
      <c r="G128" s="67"/>
      <c r="H128" s="67"/>
      <c r="I128" s="62">
        <f>I124+I125+I126+I127</f>
        <v>4.5982835</v>
      </c>
      <c r="J128" s="35"/>
      <c r="K128" s="62">
        <f>K124+K125+K126+K127</f>
        <v>0</v>
      </c>
      <c r="L128" s="67"/>
      <c r="M128" s="34" t="s">
        <v>107</v>
      </c>
      <c r="N128" s="72">
        <f>N126/N127</f>
        <v>0.98417395244000816</v>
      </c>
      <c r="O128" s="72">
        <f>O126/O127</f>
        <v>0</v>
      </c>
      <c r="P128" s="72">
        <f>P126/P127</f>
        <v>1.5826047559991768E-2</v>
      </c>
      <c r="R128" s="106">
        <f t="shared" ref="R128" si="29">IF(N128&gt;0.5,1,0)</f>
        <v>1</v>
      </c>
      <c r="S128" s="106">
        <f t="shared" ref="S128" si="30">IF(O128&gt;0.5,1,0)</f>
        <v>0</v>
      </c>
      <c r="T128" s="106">
        <f>IF(P128&gt;0.5,1,0)</f>
        <v>0</v>
      </c>
      <c r="V128" s="86">
        <v>1</v>
      </c>
      <c r="W128" s="86">
        <v>0</v>
      </c>
      <c r="X128" s="86">
        <v>0</v>
      </c>
      <c r="Y128" s="86">
        <v>0</v>
      </c>
      <c r="Z128" s="86">
        <v>0</v>
      </c>
      <c r="AA128" s="86">
        <v>1</v>
      </c>
      <c r="AB128" s="86">
        <v>0</v>
      </c>
      <c r="AC128" s="86">
        <v>1</v>
      </c>
      <c r="AD128" s="86">
        <v>0</v>
      </c>
      <c r="AE128" s="86">
        <v>0</v>
      </c>
      <c r="AF128" s="86">
        <v>1</v>
      </c>
      <c r="AG128" s="86">
        <v>0</v>
      </c>
      <c r="AH128" s="86">
        <v>1</v>
      </c>
      <c r="AI128" s="86">
        <v>1</v>
      </c>
      <c r="AJ128" s="86">
        <v>0</v>
      </c>
      <c r="AK128" s="86">
        <v>0</v>
      </c>
      <c r="AL128" s="86">
        <v>0</v>
      </c>
      <c r="AM128" s="86">
        <v>0</v>
      </c>
      <c r="AN128" s="86">
        <v>0</v>
      </c>
      <c r="AO128" s="86">
        <v>1</v>
      </c>
      <c r="AP128" s="86">
        <v>1</v>
      </c>
      <c r="AQ128" s="86">
        <v>0</v>
      </c>
      <c r="AR128" s="86">
        <v>0</v>
      </c>
      <c r="AS128" s="86">
        <v>1</v>
      </c>
      <c r="AT128" s="86">
        <v>0</v>
      </c>
      <c r="AU128" s="86">
        <v>0</v>
      </c>
      <c r="AV128" s="86">
        <v>0</v>
      </c>
      <c r="AW128" s="86">
        <v>1</v>
      </c>
      <c r="AX128" s="86">
        <v>0</v>
      </c>
      <c r="AY128" s="86">
        <v>0</v>
      </c>
      <c r="AZ128" s="86">
        <v>0</v>
      </c>
      <c r="BA128" s="86">
        <v>1</v>
      </c>
      <c r="BB128" s="86">
        <v>0</v>
      </c>
      <c r="BC128" s="86">
        <v>2</v>
      </c>
      <c r="BD128" s="86">
        <v>1</v>
      </c>
      <c r="BE128" s="86">
        <v>8</v>
      </c>
      <c r="BF128" s="86">
        <v>7</v>
      </c>
      <c r="BG128" s="86">
        <v>3</v>
      </c>
      <c r="BH128" s="86">
        <v>6</v>
      </c>
      <c r="BI128" s="86">
        <v>4</v>
      </c>
      <c r="BJ128" s="86">
        <v>5</v>
      </c>
      <c r="BK128" s="86">
        <v>1</v>
      </c>
      <c r="BL128" s="86">
        <v>5</v>
      </c>
      <c r="BM128" s="86">
        <v>6</v>
      </c>
      <c r="BN128" s="86">
        <v>4</v>
      </c>
      <c r="BO128" s="86">
        <v>2</v>
      </c>
      <c r="BP128" s="86">
        <v>3</v>
      </c>
    </row>
    <row r="129" spans="1:68" x14ac:dyDescent="0.25">
      <c r="A129" s="67"/>
      <c r="B129" s="67"/>
      <c r="C129" s="67"/>
      <c r="D129" s="67"/>
      <c r="E129" s="67"/>
      <c r="F129" s="67"/>
      <c r="G129" s="67"/>
      <c r="H129" s="67"/>
      <c r="I129" s="67"/>
      <c r="J129" s="67"/>
      <c r="K129" s="67"/>
      <c r="L129" s="67"/>
      <c r="M129" s="67"/>
      <c r="N129" s="67"/>
      <c r="O129" s="67"/>
      <c r="P129" s="67"/>
      <c r="R129" s="78">
        <v>0</v>
      </c>
      <c r="S129" s="28">
        <v>0</v>
      </c>
      <c r="T129" s="75">
        <v>0</v>
      </c>
    </row>
    <row r="130" spans="1:68" x14ac:dyDescent="0.25">
      <c r="A130" s="67" t="s">
        <v>133</v>
      </c>
      <c r="B130" s="67"/>
      <c r="C130" s="67" t="s">
        <v>100</v>
      </c>
      <c r="D130" s="67" t="s">
        <v>101</v>
      </c>
      <c r="E130" s="67" t="s">
        <v>101</v>
      </c>
      <c r="F130" s="67" t="s">
        <v>101</v>
      </c>
      <c r="G130" s="67"/>
      <c r="H130" s="67"/>
      <c r="I130" s="67"/>
      <c r="J130" s="67"/>
      <c r="K130" s="67"/>
      <c r="L130" s="67"/>
      <c r="M130" s="67"/>
      <c r="N130" s="67"/>
      <c r="O130" s="67"/>
      <c r="P130" s="67"/>
      <c r="R130" s="78">
        <v>0</v>
      </c>
      <c r="S130" s="28">
        <v>0</v>
      </c>
      <c r="T130" s="75">
        <v>0</v>
      </c>
    </row>
    <row r="131" spans="1:68" x14ac:dyDescent="0.25">
      <c r="A131" s="122">
        <v>17</v>
      </c>
      <c r="B131" s="67">
        <v>-1.06203</v>
      </c>
      <c r="C131" s="67" t="s">
        <v>9</v>
      </c>
      <c r="D131" s="86">
        <v>-1</v>
      </c>
      <c r="E131" s="86">
        <v>0</v>
      </c>
      <c r="F131" s="67">
        <v>0</v>
      </c>
      <c r="G131" s="67"/>
      <c r="H131" s="67"/>
      <c r="I131" s="35" t="s">
        <v>103</v>
      </c>
      <c r="J131" s="35"/>
      <c r="K131" s="35" t="s">
        <v>104</v>
      </c>
      <c r="L131" s="67"/>
      <c r="M131" s="71" t="s">
        <v>102</v>
      </c>
      <c r="N131" s="71" t="s">
        <v>103</v>
      </c>
      <c r="O131" s="71" t="s">
        <v>104</v>
      </c>
      <c r="P131" s="71" t="s">
        <v>105</v>
      </c>
      <c r="R131" s="78">
        <v>0</v>
      </c>
      <c r="S131" s="28">
        <v>0</v>
      </c>
      <c r="T131" s="75">
        <v>0</v>
      </c>
    </row>
    <row r="132" spans="1:68" x14ac:dyDescent="0.25">
      <c r="A132" s="122"/>
      <c r="B132" s="67">
        <v>-0.77919899999999997</v>
      </c>
      <c r="C132" s="67" t="s">
        <v>3</v>
      </c>
      <c r="D132" s="86">
        <v>1</v>
      </c>
      <c r="E132" s="86">
        <v>0</v>
      </c>
      <c r="F132" s="67">
        <v>0</v>
      </c>
      <c r="G132" s="67"/>
      <c r="H132" s="67"/>
      <c r="I132" s="62">
        <f>B131*D131</f>
        <v>1.06203</v>
      </c>
      <c r="J132" s="35"/>
      <c r="K132" s="62">
        <f>B131*E131</f>
        <v>0</v>
      </c>
      <c r="L132" s="67"/>
      <c r="M132" s="71"/>
      <c r="N132" s="71">
        <f>I136</f>
        <v>4.5801959999999999</v>
      </c>
      <c r="O132" s="71">
        <v>0</v>
      </c>
      <c r="P132" s="71">
        <f>B135</f>
        <v>0.46138600000000002</v>
      </c>
      <c r="R132" s="78">
        <v>0</v>
      </c>
      <c r="S132" s="28">
        <v>0</v>
      </c>
      <c r="T132" s="75">
        <v>0</v>
      </c>
    </row>
    <row r="133" spans="1:68" x14ac:dyDescent="0.25">
      <c r="A133" s="122"/>
      <c r="B133" s="67">
        <v>1.78104</v>
      </c>
      <c r="C133" s="67" t="s">
        <v>38</v>
      </c>
      <c r="D133" s="86">
        <v>1</v>
      </c>
      <c r="E133" s="86">
        <v>0</v>
      </c>
      <c r="F133" s="67">
        <v>0</v>
      </c>
      <c r="G133" s="67"/>
      <c r="H133" s="67"/>
      <c r="I133" s="35">
        <f>B132*D132</f>
        <v>-0.77919899999999997</v>
      </c>
      <c r="J133" s="35"/>
      <c r="K133" s="62">
        <f>B132*E132</f>
        <v>0</v>
      </c>
      <c r="L133" s="67"/>
      <c r="M133" s="86"/>
      <c r="N133" s="86"/>
      <c r="O133" s="86"/>
      <c r="P133" s="86"/>
      <c r="R133" s="78">
        <v>0</v>
      </c>
      <c r="S133" s="28">
        <v>0</v>
      </c>
      <c r="T133" s="75">
        <v>0</v>
      </c>
    </row>
    <row r="134" spans="1:68" x14ac:dyDescent="0.25">
      <c r="A134" s="122"/>
      <c r="B134" s="67">
        <v>0.10065300000000001</v>
      </c>
      <c r="C134" s="67" t="s">
        <v>134</v>
      </c>
      <c r="D134" s="86">
        <v>25</v>
      </c>
      <c r="E134" s="86">
        <v>0</v>
      </c>
      <c r="F134" s="67">
        <v>0</v>
      </c>
      <c r="G134" s="67"/>
      <c r="H134" s="67"/>
      <c r="I134" s="62">
        <f>B133*D133</f>
        <v>1.78104</v>
      </c>
      <c r="J134" s="35"/>
      <c r="K134" s="62">
        <f>B133*E133</f>
        <v>0</v>
      </c>
      <c r="L134" s="67"/>
      <c r="M134" s="34" t="s">
        <v>106</v>
      </c>
      <c r="N134" s="34">
        <f>EXP(N132)</f>
        <v>97.533508901497441</v>
      </c>
      <c r="O134" s="34">
        <v>0</v>
      </c>
      <c r="P134" s="34">
        <f>EXP(P132)</f>
        <v>1.5862710337407553</v>
      </c>
      <c r="R134" s="78">
        <v>0</v>
      </c>
      <c r="S134" s="28">
        <v>0</v>
      </c>
      <c r="T134" s="75">
        <v>0</v>
      </c>
    </row>
    <row r="135" spans="1:68" x14ac:dyDescent="0.25">
      <c r="A135" s="122"/>
      <c r="B135" s="67">
        <v>0.46138600000000002</v>
      </c>
      <c r="C135" s="67" t="s">
        <v>12</v>
      </c>
      <c r="D135" s="86">
        <v>0</v>
      </c>
      <c r="E135" s="86">
        <v>0</v>
      </c>
      <c r="F135" s="67">
        <v>1</v>
      </c>
      <c r="G135" s="67"/>
      <c r="H135" s="67"/>
      <c r="I135" s="35">
        <f>B134*D134</f>
        <v>2.5163250000000001</v>
      </c>
      <c r="J135" s="35"/>
      <c r="K135" s="35">
        <f>B134*E134</f>
        <v>0</v>
      </c>
      <c r="L135" s="67"/>
      <c r="M135" s="34"/>
      <c r="N135" s="34">
        <f>EXP(N132)+EXP(P132)</f>
        <v>99.119779935238199</v>
      </c>
      <c r="O135" s="34">
        <f>N135</f>
        <v>99.119779935238199</v>
      </c>
      <c r="P135" s="34">
        <f>O135</f>
        <v>99.119779935238199</v>
      </c>
      <c r="R135" s="78">
        <v>0</v>
      </c>
      <c r="S135" s="28">
        <v>0</v>
      </c>
      <c r="T135" s="75">
        <v>0</v>
      </c>
    </row>
    <row r="136" spans="1:68" x14ac:dyDescent="0.25">
      <c r="A136" s="67"/>
      <c r="B136" s="67"/>
      <c r="C136" s="67"/>
      <c r="D136" s="67"/>
      <c r="E136" s="67"/>
      <c r="F136" s="67"/>
      <c r="G136" s="67"/>
      <c r="H136" s="67"/>
      <c r="I136" s="62">
        <f>I132+I133+I134+I135</f>
        <v>4.5801959999999999</v>
      </c>
      <c r="J136" s="35"/>
      <c r="K136" s="62">
        <f>K132+K133+K134+K135</f>
        <v>0</v>
      </c>
      <c r="L136" s="67"/>
      <c r="M136" s="34" t="s">
        <v>107</v>
      </c>
      <c r="N136" s="72">
        <f>N134/N135</f>
        <v>0.98399642296646361</v>
      </c>
      <c r="O136" s="72">
        <f>O134/O135</f>
        <v>0</v>
      </c>
      <c r="P136" s="72">
        <f>P134/P135</f>
        <v>1.6003577033536352E-2</v>
      </c>
      <c r="R136" s="106">
        <f t="shared" ref="R136" si="31">IF(N136&gt;0.5,1,0)</f>
        <v>1</v>
      </c>
      <c r="S136" s="106">
        <f t="shared" ref="S136" si="32">IF(O136&gt;0.5,1,0)</f>
        <v>0</v>
      </c>
      <c r="T136" s="106">
        <f>IF(P136&gt;0.5,1,0)</f>
        <v>0</v>
      </c>
      <c r="V136" s="86">
        <v>1</v>
      </c>
      <c r="W136" s="86">
        <v>0</v>
      </c>
      <c r="X136" s="86">
        <v>0</v>
      </c>
      <c r="Y136" s="86">
        <v>0</v>
      </c>
      <c r="Z136" s="86">
        <v>0</v>
      </c>
      <c r="AA136" s="86">
        <v>1</v>
      </c>
      <c r="AB136" s="86">
        <v>0</v>
      </c>
      <c r="AC136" s="86">
        <v>0</v>
      </c>
      <c r="AD136" s="86">
        <v>1</v>
      </c>
      <c r="AE136" s="86">
        <v>0</v>
      </c>
      <c r="AF136" s="86">
        <v>0</v>
      </c>
      <c r="AG136" s="86">
        <v>1</v>
      </c>
      <c r="AH136" s="86">
        <v>0</v>
      </c>
      <c r="AI136" s="86">
        <v>0</v>
      </c>
      <c r="AJ136" s="86">
        <v>1</v>
      </c>
      <c r="AK136" s="86">
        <v>1</v>
      </c>
      <c r="AL136" s="86">
        <v>0</v>
      </c>
      <c r="AM136" s="86">
        <v>1</v>
      </c>
      <c r="AN136" s="86">
        <v>0</v>
      </c>
      <c r="AO136" s="86">
        <v>0</v>
      </c>
      <c r="AP136" s="86">
        <v>0</v>
      </c>
      <c r="AQ136" s="86">
        <v>1</v>
      </c>
      <c r="AR136" s="86">
        <v>0</v>
      </c>
      <c r="AS136" s="86">
        <v>1</v>
      </c>
      <c r="AT136" s="86">
        <v>0</v>
      </c>
      <c r="AU136" s="86">
        <v>-999</v>
      </c>
      <c r="AV136" s="86">
        <v>-999</v>
      </c>
      <c r="AW136" s="86">
        <v>-999</v>
      </c>
      <c r="AX136" s="86">
        <v>-999</v>
      </c>
      <c r="AY136" s="86">
        <v>-999</v>
      </c>
      <c r="AZ136" s="86">
        <v>-999</v>
      </c>
      <c r="BA136" s="86">
        <v>-999</v>
      </c>
      <c r="BB136" s="86">
        <v>-999</v>
      </c>
      <c r="BC136" s="86">
        <v>7</v>
      </c>
      <c r="BD136" s="86">
        <v>2</v>
      </c>
      <c r="BE136" s="86">
        <v>8</v>
      </c>
      <c r="BF136" s="86">
        <v>4</v>
      </c>
      <c r="BG136" s="86">
        <v>5</v>
      </c>
      <c r="BH136" s="86">
        <v>6</v>
      </c>
      <c r="BI136" s="86">
        <v>3</v>
      </c>
      <c r="BJ136" s="86">
        <v>1</v>
      </c>
      <c r="BK136" s="86">
        <v>3</v>
      </c>
      <c r="BL136" s="86">
        <v>5</v>
      </c>
      <c r="BM136" s="86">
        <v>6</v>
      </c>
      <c r="BN136" s="86">
        <v>2</v>
      </c>
      <c r="BO136" s="86">
        <v>4</v>
      </c>
      <c r="BP136" s="86">
        <v>1</v>
      </c>
    </row>
    <row r="137" spans="1:68" x14ac:dyDescent="0.25">
      <c r="A137" s="67"/>
      <c r="B137" s="67"/>
      <c r="C137" s="67"/>
      <c r="D137" s="67"/>
      <c r="E137" s="67"/>
      <c r="F137" s="67"/>
      <c r="G137" s="67"/>
      <c r="H137" s="67"/>
      <c r="I137" s="67"/>
      <c r="J137" s="67"/>
      <c r="K137" s="67"/>
      <c r="L137" s="67"/>
      <c r="M137" s="67"/>
      <c r="N137" s="67"/>
      <c r="O137" s="67"/>
      <c r="P137" s="67"/>
      <c r="R137" s="78">
        <v>0</v>
      </c>
      <c r="S137" s="28">
        <v>0</v>
      </c>
      <c r="T137" s="75">
        <v>0</v>
      </c>
    </row>
    <row r="138" spans="1:68" x14ac:dyDescent="0.25">
      <c r="A138" s="67" t="s">
        <v>133</v>
      </c>
      <c r="B138" s="67"/>
      <c r="C138" s="67" t="s">
        <v>100</v>
      </c>
      <c r="D138" s="67" t="s">
        <v>101</v>
      </c>
      <c r="E138" s="67" t="s">
        <v>101</v>
      </c>
      <c r="F138" s="67" t="s">
        <v>101</v>
      </c>
      <c r="G138" s="67"/>
      <c r="H138" s="67"/>
      <c r="I138" s="67"/>
      <c r="J138" s="67"/>
      <c r="K138" s="67"/>
      <c r="L138" s="67"/>
      <c r="M138" s="67"/>
      <c r="N138" s="67"/>
      <c r="O138" s="67"/>
      <c r="P138" s="67"/>
      <c r="R138" s="78">
        <v>0</v>
      </c>
      <c r="S138" s="28">
        <v>0</v>
      </c>
      <c r="T138" s="75">
        <v>0</v>
      </c>
    </row>
    <row r="139" spans="1:68" x14ac:dyDescent="0.25">
      <c r="A139" s="122">
        <v>18</v>
      </c>
      <c r="B139" s="67">
        <v>-0.77427999999999997</v>
      </c>
      <c r="C139" s="67" t="s">
        <v>9</v>
      </c>
      <c r="D139" s="86">
        <v>-1</v>
      </c>
      <c r="E139" s="86">
        <v>0</v>
      </c>
      <c r="F139" s="67">
        <v>0</v>
      </c>
      <c r="G139" s="67"/>
      <c r="H139" s="67"/>
      <c r="I139" s="35" t="s">
        <v>103</v>
      </c>
      <c r="J139" s="35"/>
      <c r="K139" s="35" t="s">
        <v>104</v>
      </c>
      <c r="L139" s="67"/>
      <c r="M139" s="71" t="s">
        <v>102</v>
      </c>
      <c r="N139" s="71" t="s">
        <v>103</v>
      </c>
      <c r="O139" s="71" t="s">
        <v>104</v>
      </c>
      <c r="P139" s="71" t="s">
        <v>105</v>
      </c>
      <c r="R139" s="78">
        <v>0</v>
      </c>
      <c r="S139" s="28">
        <v>0</v>
      </c>
      <c r="T139" s="75">
        <v>0</v>
      </c>
    </row>
    <row r="140" spans="1:68" x14ac:dyDescent="0.25">
      <c r="A140" s="122"/>
      <c r="B140" s="67">
        <v>-0.71128400000000003</v>
      </c>
      <c r="C140" s="67" t="s">
        <v>3</v>
      </c>
      <c r="D140" s="86">
        <v>1</v>
      </c>
      <c r="E140" s="86">
        <v>0</v>
      </c>
      <c r="F140" s="67">
        <v>0</v>
      </c>
      <c r="G140" s="67"/>
      <c r="H140" s="67"/>
      <c r="I140" s="62">
        <f>B139*D139</f>
        <v>0.77427999999999997</v>
      </c>
      <c r="J140" s="35"/>
      <c r="K140" s="62">
        <f>B139*E139</f>
        <v>0</v>
      </c>
      <c r="L140" s="67"/>
      <c r="M140" s="71"/>
      <c r="N140" s="71">
        <f>I144</f>
        <v>-0.41546899999999987</v>
      </c>
      <c r="O140" s="71">
        <v>0</v>
      </c>
      <c r="P140" s="71">
        <f>B143</f>
        <v>3.4907400000000002</v>
      </c>
      <c r="R140" s="78">
        <v>0</v>
      </c>
      <c r="S140" s="28">
        <v>0</v>
      </c>
      <c r="T140" s="75">
        <v>0</v>
      </c>
    </row>
    <row r="141" spans="1:68" x14ac:dyDescent="0.25">
      <c r="A141" s="122"/>
      <c r="B141" s="67">
        <v>-2.6835599999999999</v>
      </c>
      <c r="C141" s="67" t="s">
        <v>38</v>
      </c>
      <c r="D141" s="86">
        <v>1</v>
      </c>
      <c r="E141" s="86">
        <v>0</v>
      </c>
      <c r="F141" s="67">
        <v>0</v>
      </c>
      <c r="G141" s="67"/>
      <c r="H141" s="67"/>
      <c r="I141" s="35">
        <f>B140*D140</f>
        <v>-0.71128400000000003</v>
      </c>
      <c r="J141" s="35"/>
      <c r="K141" s="62">
        <f>B140*E140</f>
        <v>0</v>
      </c>
      <c r="L141" s="67"/>
      <c r="M141" s="86"/>
      <c r="N141" s="86"/>
      <c r="O141" s="86"/>
      <c r="P141" s="86"/>
      <c r="R141" s="78">
        <v>0</v>
      </c>
      <c r="S141" s="28">
        <v>0</v>
      </c>
      <c r="T141" s="75">
        <v>0</v>
      </c>
    </row>
    <row r="142" spans="1:68" x14ac:dyDescent="0.25">
      <c r="A142" s="122"/>
      <c r="B142" s="67">
        <v>8.8203799999999999E-2</v>
      </c>
      <c r="C142" s="67" t="s">
        <v>134</v>
      </c>
      <c r="D142" s="86">
        <v>25</v>
      </c>
      <c r="E142" s="86">
        <v>0</v>
      </c>
      <c r="F142" s="67">
        <v>0</v>
      </c>
      <c r="G142" s="67"/>
      <c r="H142" s="67"/>
      <c r="I142" s="62">
        <f>B141*D141</f>
        <v>-2.6835599999999999</v>
      </c>
      <c r="J142" s="35"/>
      <c r="K142" s="62">
        <f>B141*E141</f>
        <v>0</v>
      </c>
      <c r="L142" s="67"/>
      <c r="M142" s="34" t="s">
        <v>106</v>
      </c>
      <c r="N142" s="34">
        <f>EXP(N140)</f>
        <v>0.66003065372653424</v>
      </c>
      <c r="O142" s="34">
        <v>0</v>
      </c>
      <c r="P142" s="34">
        <f>EXP(P140)</f>
        <v>32.810218286541669</v>
      </c>
      <c r="R142" s="78">
        <v>0</v>
      </c>
      <c r="S142" s="28">
        <v>0</v>
      </c>
      <c r="T142" s="75">
        <v>0</v>
      </c>
    </row>
    <row r="143" spans="1:68" x14ac:dyDescent="0.25">
      <c r="A143" s="122"/>
      <c r="B143" s="67">
        <v>3.4907400000000002</v>
      </c>
      <c r="C143" s="67" t="s">
        <v>12</v>
      </c>
      <c r="D143" s="86">
        <v>0</v>
      </c>
      <c r="E143" s="86">
        <v>0</v>
      </c>
      <c r="F143" s="67">
        <v>1</v>
      </c>
      <c r="G143" s="67"/>
      <c r="H143" s="67"/>
      <c r="I143" s="35">
        <f>B142*D142</f>
        <v>2.205095</v>
      </c>
      <c r="J143" s="35"/>
      <c r="K143" s="35">
        <f>B142*E142</f>
        <v>0</v>
      </c>
      <c r="L143" s="67"/>
      <c r="M143" s="34"/>
      <c r="N143" s="34">
        <f>EXP(N140)+EXP(P140)</f>
        <v>33.470248940268206</v>
      </c>
      <c r="O143" s="34">
        <f>N143</f>
        <v>33.470248940268206</v>
      </c>
      <c r="P143" s="34">
        <f>O143</f>
        <v>33.470248940268206</v>
      </c>
      <c r="R143" s="78">
        <v>0</v>
      </c>
      <c r="S143" s="28">
        <v>0</v>
      </c>
      <c r="T143" s="75">
        <v>0</v>
      </c>
    </row>
    <row r="144" spans="1:68" x14ac:dyDescent="0.25">
      <c r="A144" s="67"/>
      <c r="B144" s="67"/>
      <c r="C144" s="67"/>
      <c r="D144" s="67"/>
      <c r="E144" s="67"/>
      <c r="F144" s="67"/>
      <c r="G144" s="67"/>
      <c r="H144" s="67"/>
      <c r="I144" s="62">
        <f>I140+I141+I142+I143</f>
        <v>-0.41546899999999987</v>
      </c>
      <c r="J144" s="35"/>
      <c r="K144" s="62">
        <f>K140+K141+K142+K143</f>
        <v>0</v>
      </c>
      <c r="L144" s="67"/>
      <c r="M144" s="34" t="s">
        <v>107</v>
      </c>
      <c r="N144" s="72">
        <f>N142/N143</f>
        <v>1.9719920664600987E-2</v>
      </c>
      <c r="O144" s="72">
        <f>O142/O143</f>
        <v>0</v>
      </c>
      <c r="P144" s="72">
        <f>P142/P143</f>
        <v>0.98028007933539896</v>
      </c>
      <c r="R144" s="106">
        <f t="shared" ref="R144" si="33">IF(N144&gt;0.5,1,0)</f>
        <v>0</v>
      </c>
      <c r="S144" s="106">
        <f t="shared" ref="S144" si="34">IF(O144&gt;0.5,1,0)</f>
        <v>0</v>
      </c>
      <c r="T144" s="106">
        <f>IF(P144&gt;0.5,1,0)</f>
        <v>1</v>
      </c>
      <c r="V144" s="86">
        <v>1</v>
      </c>
      <c r="W144" s="86">
        <v>0</v>
      </c>
      <c r="X144" s="86">
        <v>0</v>
      </c>
      <c r="Y144" s="86">
        <v>0</v>
      </c>
      <c r="Z144" s="86">
        <v>0</v>
      </c>
      <c r="AA144" s="86">
        <v>0</v>
      </c>
      <c r="AB144" s="86">
        <v>1</v>
      </c>
      <c r="AC144" s="86">
        <v>1</v>
      </c>
      <c r="AD144" s="86">
        <v>0</v>
      </c>
      <c r="AE144" s="86">
        <v>0</v>
      </c>
      <c r="AF144" s="86">
        <v>1</v>
      </c>
      <c r="AG144" s="86">
        <v>0</v>
      </c>
      <c r="AH144" s="86">
        <v>0</v>
      </c>
      <c r="AI144" s="86">
        <v>1</v>
      </c>
      <c r="AJ144" s="86">
        <v>0</v>
      </c>
      <c r="AK144" s="86">
        <v>1</v>
      </c>
      <c r="AL144" s="86">
        <v>1</v>
      </c>
      <c r="AM144" s="86">
        <v>0</v>
      </c>
      <c r="AN144" s="86">
        <v>0</v>
      </c>
      <c r="AO144" s="86">
        <v>0</v>
      </c>
      <c r="AP144" s="86">
        <v>1</v>
      </c>
      <c r="AQ144" s="86">
        <v>0</v>
      </c>
      <c r="AR144" s="86">
        <v>0</v>
      </c>
      <c r="AS144" s="86">
        <v>1</v>
      </c>
      <c r="AT144" s="86">
        <v>0</v>
      </c>
      <c r="AU144" s="86">
        <v>-999</v>
      </c>
      <c r="AV144" s="86">
        <v>-999</v>
      </c>
      <c r="AW144" s="86">
        <v>-999</v>
      </c>
      <c r="AX144" s="86">
        <v>-999</v>
      </c>
      <c r="AY144" s="86">
        <v>-999</v>
      </c>
      <c r="AZ144" s="86">
        <v>-999</v>
      </c>
      <c r="BA144" s="86">
        <v>-999</v>
      </c>
      <c r="BB144" s="86">
        <v>-999</v>
      </c>
      <c r="BC144" s="86">
        <v>7</v>
      </c>
      <c r="BD144" s="86">
        <v>2</v>
      </c>
      <c r="BE144" s="86">
        <v>5</v>
      </c>
      <c r="BF144" s="86">
        <v>4</v>
      </c>
      <c r="BG144" s="86">
        <v>1</v>
      </c>
      <c r="BH144" s="86">
        <v>6</v>
      </c>
      <c r="BI144" s="86">
        <v>3</v>
      </c>
      <c r="BJ144" s="86">
        <v>8</v>
      </c>
      <c r="BK144" s="86">
        <v>1</v>
      </c>
      <c r="BL144" s="86">
        <v>5</v>
      </c>
      <c r="BM144" s="86">
        <v>2</v>
      </c>
      <c r="BN144" s="86">
        <v>6</v>
      </c>
      <c r="BO144" s="86">
        <v>4</v>
      </c>
      <c r="BP144" s="86">
        <v>3</v>
      </c>
    </row>
    <row r="145" spans="1:68" x14ac:dyDescent="0.25">
      <c r="A145" s="67"/>
      <c r="B145" s="67"/>
      <c r="C145" s="67"/>
      <c r="D145" s="67"/>
      <c r="E145" s="67"/>
      <c r="F145" s="67"/>
      <c r="G145" s="67"/>
      <c r="H145" s="67"/>
      <c r="I145" s="67"/>
      <c r="J145" s="67"/>
      <c r="K145" s="67"/>
      <c r="L145" s="67"/>
      <c r="M145" s="67"/>
      <c r="N145" s="67"/>
      <c r="O145" s="67"/>
      <c r="P145" s="67"/>
      <c r="R145" s="78">
        <v>0</v>
      </c>
      <c r="S145" s="28">
        <v>0</v>
      </c>
      <c r="T145" s="75">
        <v>0</v>
      </c>
    </row>
    <row r="146" spans="1:68" x14ac:dyDescent="0.25">
      <c r="A146" s="67" t="s">
        <v>133</v>
      </c>
      <c r="B146" s="67"/>
      <c r="C146" s="67" t="s">
        <v>100</v>
      </c>
      <c r="D146" s="67" t="s">
        <v>101</v>
      </c>
      <c r="E146" s="67" t="s">
        <v>101</v>
      </c>
      <c r="F146" s="67" t="s">
        <v>101</v>
      </c>
      <c r="G146" s="67"/>
      <c r="H146" s="67"/>
      <c r="I146" s="67"/>
      <c r="J146" s="67"/>
      <c r="K146" s="67"/>
      <c r="L146" s="67"/>
      <c r="M146" s="67"/>
      <c r="N146" s="67"/>
      <c r="O146" s="67"/>
      <c r="P146" s="67"/>
      <c r="R146" s="78">
        <v>0</v>
      </c>
      <c r="S146" s="28">
        <v>0</v>
      </c>
      <c r="T146" s="75">
        <v>0</v>
      </c>
    </row>
    <row r="147" spans="1:68" x14ac:dyDescent="0.25">
      <c r="A147" s="122">
        <v>19</v>
      </c>
      <c r="B147" s="67">
        <v>-0.97642799999999996</v>
      </c>
      <c r="C147" s="67" t="s">
        <v>9</v>
      </c>
      <c r="D147" s="86">
        <v>-1</v>
      </c>
      <c r="E147" s="86">
        <v>0</v>
      </c>
      <c r="F147" s="67">
        <v>0</v>
      </c>
      <c r="G147" s="67"/>
      <c r="H147" s="67"/>
      <c r="I147" s="35" t="s">
        <v>103</v>
      </c>
      <c r="J147" s="35"/>
      <c r="K147" s="35" t="s">
        <v>104</v>
      </c>
      <c r="L147" s="67"/>
      <c r="M147" s="71" t="s">
        <v>102</v>
      </c>
      <c r="N147" s="71" t="s">
        <v>103</v>
      </c>
      <c r="O147" s="71" t="s">
        <v>104</v>
      </c>
      <c r="P147" s="71" t="s">
        <v>105</v>
      </c>
      <c r="R147" s="78">
        <v>0</v>
      </c>
      <c r="S147" s="28">
        <v>0</v>
      </c>
      <c r="T147" s="75">
        <v>0</v>
      </c>
    </row>
    <row r="148" spans="1:68" x14ac:dyDescent="0.25">
      <c r="A148" s="122"/>
      <c r="B148" s="67">
        <v>-0.75160800000000005</v>
      </c>
      <c r="C148" s="67" t="s">
        <v>3</v>
      </c>
      <c r="D148" s="86">
        <v>1</v>
      </c>
      <c r="E148" s="86">
        <v>0</v>
      </c>
      <c r="F148" s="67">
        <v>0</v>
      </c>
      <c r="G148" s="67"/>
      <c r="H148" s="67"/>
      <c r="I148" s="62">
        <f>B147*D147</f>
        <v>0.97642799999999996</v>
      </c>
      <c r="J148" s="35"/>
      <c r="K148" s="62">
        <f>B147*E147</f>
        <v>0</v>
      </c>
      <c r="L148" s="67"/>
      <c r="M148" s="71"/>
      <c r="N148" s="71">
        <f>I152</f>
        <v>3.6055869999999999</v>
      </c>
      <c r="O148" s="71">
        <v>0</v>
      </c>
      <c r="P148" s="71">
        <f>B151</f>
        <v>1.5770299999999999</v>
      </c>
      <c r="R148" s="78">
        <v>0</v>
      </c>
      <c r="S148" s="28">
        <v>0</v>
      </c>
      <c r="T148" s="75">
        <v>0</v>
      </c>
    </row>
    <row r="149" spans="1:68" x14ac:dyDescent="0.25">
      <c r="A149" s="122"/>
      <c r="B149" s="67">
        <v>0.68114200000000003</v>
      </c>
      <c r="C149" s="67" t="s">
        <v>38</v>
      </c>
      <c r="D149" s="86">
        <v>1</v>
      </c>
      <c r="E149" s="86">
        <v>0</v>
      </c>
      <c r="F149" s="67">
        <v>0</v>
      </c>
      <c r="G149" s="67"/>
      <c r="H149" s="67"/>
      <c r="I149" s="35">
        <f>B148*D148</f>
        <v>-0.75160800000000005</v>
      </c>
      <c r="J149" s="35"/>
      <c r="K149" s="62">
        <f>B148*E148</f>
        <v>0</v>
      </c>
      <c r="L149" s="67"/>
      <c r="M149" s="86"/>
      <c r="N149" s="86"/>
      <c r="O149" s="86"/>
      <c r="P149" s="86"/>
      <c r="R149" s="78">
        <v>0</v>
      </c>
      <c r="S149" s="28">
        <v>0</v>
      </c>
      <c r="T149" s="75">
        <v>0</v>
      </c>
    </row>
    <row r="150" spans="1:68" x14ac:dyDescent="0.25">
      <c r="A150" s="122"/>
      <c r="B150" s="67">
        <v>0.107985</v>
      </c>
      <c r="C150" s="67" t="s">
        <v>134</v>
      </c>
      <c r="D150" s="86">
        <v>25</v>
      </c>
      <c r="E150" s="86">
        <v>0</v>
      </c>
      <c r="F150" s="67">
        <v>0</v>
      </c>
      <c r="G150" s="67"/>
      <c r="H150" s="67"/>
      <c r="I150" s="62">
        <f>B149*D149</f>
        <v>0.68114200000000003</v>
      </c>
      <c r="J150" s="35"/>
      <c r="K150" s="62">
        <f>B149*E149</f>
        <v>0</v>
      </c>
      <c r="L150" s="67"/>
      <c r="M150" s="34" t="s">
        <v>106</v>
      </c>
      <c r="N150" s="34">
        <f>EXP(N148)</f>
        <v>36.803281043822487</v>
      </c>
      <c r="O150" s="34">
        <v>0</v>
      </c>
      <c r="P150" s="34">
        <f>EXP(P148)</f>
        <v>4.8405579838352315</v>
      </c>
      <c r="R150" s="78">
        <v>0</v>
      </c>
      <c r="S150" s="28">
        <v>0</v>
      </c>
      <c r="T150" s="75">
        <v>0</v>
      </c>
    </row>
    <row r="151" spans="1:68" x14ac:dyDescent="0.25">
      <c r="A151" s="122"/>
      <c r="B151" s="67">
        <v>1.5770299999999999</v>
      </c>
      <c r="C151" s="67" t="s">
        <v>12</v>
      </c>
      <c r="D151" s="86">
        <v>0</v>
      </c>
      <c r="E151" s="86">
        <v>0</v>
      </c>
      <c r="F151" s="67">
        <v>1</v>
      </c>
      <c r="G151" s="67"/>
      <c r="H151" s="67"/>
      <c r="I151" s="35">
        <f>B150*D150</f>
        <v>2.6996250000000002</v>
      </c>
      <c r="J151" s="35"/>
      <c r="K151" s="35">
        <f>B150*E150</f>
        <v>0</v>
      </c>
      <c r="L151" s="67"/>
      <c r="M151" s="34"/>
      <c r="N151" s="34">
        <f>EXP(N148)+EXP(P148)</f>
        <v>41.643839027657719</v>
      </c>
      <c r="O151" s="34">
        <f>N151</f>
        <v>41.643839027657719</v>
      </c>
      <c r="P151" s="34">
        <f>O151</f>
        <v>41.643839027657719</v>
      </c>
      <c r="R151" s="78">
        <v>0</v>
      </c>
      <c r="S151" s="28">
        <v>0</v>
      </c>
      <c r="T151" s="75">
        <v>0</v>
      </c>
    </row>
    <row r="152" spans="1:68" x14ac:dyDescent="0.25">
      <c r="A152" s="67"/>
      <c r="B152" s="67"/>
      <c r="C152" s="67"/>
      <c r="D152" s="67"/>
      <c r="E152" s="67"/>
      <c r="F152" s="67"/>
      <c r="G152" s="67"/>
      <c r="H152" s="67"/>
      <c r="I152" s="62">
        <f>I148+I149+I150+I151</f>
        <v>3.6055869999999999</v>
      </c>
      <c r="J152" s="35"/>
      <c r="K152" s="62">
        <f>K148+K149+K150+K151</f>
        <v>0</v>
      </c>
      <c r="L152" s="67"/>
      <c r="M152" s="34" t="s">
        <v>107</v>
      </c>
      <c r="N152" s="72">
        <f>N150/N151</f>
        <v>0.88376292635699649</v>
      </c>
      <c r="O152" s="72">
        <f>O150/O151</f>
        <v>0</v>
      </c>
      <c r="P152" s="72">
        <f>P150/P151</f>
        <v>0.11623707364300345</v>
      </c>
      <c r="R152" s="106">
        <f t="shared" ref="R152" si="35">IF(N152&gt;0.5,1,0)</f>
        <v>1</v>
      </c>
      <c r="S152" s="106">
        <f t="shared" ref="S152" si="36">IF(O152&gt;0.5,1,0)</f>
        <v>0</v>
      </c>
      <c r="T152" s="106">
        <f>IF(P152&gt;0.5,1,0)</f>
        <v>0</v>
      </c>
      <c r="V152" s="86">
        <v>-999</v>
      </c>
      <c r="W152" s="86">
        <v>-999</v>
      </c>
      <c r="X152" s="86">
        <v>-999</v>
      </c>
      <c r="Y152" s="86">
        <v>-999</v>
      </c>
      <c r="Z152" s="86">
        <v>0</v>
      </c>
      <c r="AA152" s="86">
        <v>1</v>
      </c>
      <c r="AB152" s="86">
        <v>0</v>
      </c>
      <c r="AC152" s="86">
        <v>0</v>
      </c>
      <c r="AD152" s="86">
        <v>1</v>
      </c>
      <c r="AE152" s="86">
        <v>0</v>
      </c>
      <c r="AF152" s="86">
        <v>1</v>
      </c>
      <c r="AG152" s="86">
        <v>0</v>
      </c>
      <c r="AH152" s="86">
        <v>1</v>
      </c>
      <c r="AI152" s="86">
        <v>1</v>
      </c>
      <c r="AJ152" s="86">
        <v>0</v>
      </c>
      <c r="AK152" s="86">
        <v>0</v>
      </c>
      <c r="AL152" s="86">
        <v>0</v>
      </c>
      <c r="AM152" s="86">
        <v>0</v>
      </c>
      <c r="AN152" s="86">
        <v>0</v>
      </c>
      <c r="AO152" s="86">
        <v>1</v>
      </c>
      <c r="AP152" s="86">
        <v>1</v>
      </c>
      <c r="AQ152" s="86">
        <v>0</v>
      </c>
      <c r="AR152" s="86">
        <v>0</v>
      </c>
      <c r="AS152" s="86">
        <v>0</v>
      </c>
      <c r="AT152" s="86">
        <v>1</v>
      </c>
      <c r="AU152" s="86">
        <v>0</v>
      </c>
      <c r="AV152" s="86">
        <v>0</v>
      </c>
      <c r="AW152" s="86">
        <v>0</v>
      </c>
      <c r="AX152" s="86">
        <v>0</v>
      </c>
      <c r="AY152" s="86">
        <v>1</v>
      </c>
      <c r="AZ152" s="86">
        <v>0</v>
      </c>
      <c r="BA152" s="86">
        <v>0</v>
      </c>
      <c r="BB152" s="86">
        <v>0</v>
      </c>
      <c r="BC152" s="86">
        <v>8</v>
      </c>
      <c r="BD152" s="86">
        <v>1</v>
      </c>
      <c r="BE152" s="86">
        <v>7</v>
      </c>
      <c r="BF152" s="86">
        <v>5</v>
      </c>
      <c r="BG152" s="86">
        <v>2</v>
      </c>
      <c r="BH152" s="86">
        <v>6</v>
      </c>
      <c r="BI152" s="86">
        <v>3</v>
      </c>
      <c r="BJ152" s="86">
        <v>4</v>
      </c>
      <c r="BK152" s="86">
        <v>1</v>
      </c>
      <c r="BL152" s="86">
        <v>3</v>
      </c>
      <c r="BM152" s="86">
        <v>2</v>
      </c>
      <c r="BN152" s="86">
        <v>6</v>
      </c>
      <c r="BO152" s="86">
        <v>4</v>
      </c>
      <c r="BP152" s="86">
        <v>5</v>
      </c>
    </row>
    <row r="153" spans="1:68" x14ac:dyDescent="0.25">
      <c r="R153" s="78">
        <v>0</v>
      </c>
      <c r="S153" s="28">
        <v>0</v>
      </c>
      <c r="T153" s="75">
        <v>0</v>
      </c>
    </row>
    <row r="154" spans="1:68" x14ac:dyDescent="0.25">
      <c r="A154" s="67" t="s">
        <v>133</v>
      </c>
      <c r="B154" s="67"/>
      <c r="C154" s="67" t="s">
        <v>100</v>
      </c>
      <c r="D154" s="67" t="s">
        <v>101</v>
      </c>
      <c r="E154" s="67" t="s">
        <v>101</v>
      </c>
      <c r="F154" s="67" t="s">
        <v>101</v>
      </c>
      <c r="G154" s="67"/>
      <c r="H154" s="67"/>
      <c r="I154" s="67"/>
      <c r="J154" s="67"/>
      <c r="K154" s="67"/>
      <c r="L154" s="67"/>
      <c r="M154" s="67"/>
      <c r="N154" s="67"/>
      <c r="O154" s="67"/>
      <c r="P154" s="67"/>
      <c r="R154" s="78">
        <v>0</v>
      </c>
      <c r="S154" s="28">
        <v>0</v>
      </c>
      <c r="T154" s="75">
        <v>0</v>
      </c>
    </row>
    <row r="155" spans="1:68" x14ac:dyDescent="0.25">
      <c r="A155" s="122">
        <v>20</v>
      </c>
      <c r="B155" s="67">
        <v>-0.952658</v>
      </c>
      <c r="C155" s="67" t="s">
        <v>9</v>
      </c>
      <c r="D155" s="86">
        <v>-1</v>
      </c>
      <c r="E155" s="86">
        <v>0</v>
      </c>
      <c r="F155" s="67">
        <v>0</v>
      </c>
      <c r="G155" s="67"/>
      <c r="H155" s="67"/>
      <c r="I155" s="35" t="s">
        <v>103</v>
      </c>
      <c r="J155" s="35"/>
      <c r="K155" s="35" t="s">
        <v>104</v>
      </c>
      <c r="L155" s="67"/>
      <c r="M155" s="71" t="s">
        <v>102</v>
      </c>
      <c r="N155" s="71" t="s">
        <v>103</v>
      </c>
      <c r="O155" s="71" t="s">
        <v>104</v>
      </c>
      <c r="P155" s="71" t="s">
        <v>105</v>
      </c>
      <c r="R155" s="78">
        <v>0</v>
      </c>
      <c r="S155" s="28">
        <v>0</v>
      </c>
      <c r="T155" s="75">
        <v>0</v>
      </c>
    </row>
    <row r="156" spans="1:68" x14ac:dyDescent="0.25">
      <c r="A156" s="122"/>
      <c r="B156" s="67">
        <v>-0.90367500000000001</v>
      </c>
      <c r="C156" s="67" t="s">
        <v>3</v>
      </c>
      <c r="D156" s="86">
        <v>1</v>
      </c>
      <c r="E156" s="86">
        <v>0</v>
      </c>
      <c r="F156" s="67">
        <v>0</v>
      </c>
      <c r="G156" s="67"/>
      <c r="H156" s="67"/>
      <c r="I156" s="62">
        <f>B155*D155</f>
        <v>0.952658</v>
      </c>
      <c r="J156" s="35"/>
      <c r="K156" s="62">
        <f>B155*E155</f>
        <v>0</v>
      </c>
      <c r="L156" s="67"/>
      <c r="M156" s="71"/>
      <c r="N156" s="71">
        <f>I160</f>
        <v>1.916407</v>
      </c>
      <c r="O156" s="71">
        <v>0</v>
      </c>
      <c r="P156" s="71">
        <f>B159</f>
        <v>1.70553</v>
      </c>
      <c r="R156" s="78">
        <v>0</v>
      </c>
      <c r="S156" s="28">
        <v>0</v>
      </c>
      <c r="T156" s="75">
        <v>0</v>
      </c>
    </row>
    <row r="157" spans="1:68" x14ac:dyDescent="0.25">
      <c r="A157" s="122"/>
      <c r="B157" s="67">
        <v>-0.52485599999999999</v>
      </c>
      <c r="C157" s="67" t="s">
        <v>38</v>
      </c>
      <c r="D157" s="86">
        <v>1</v>
      </c>
      <c r="E157" s="86">
        <v>0</v>
      </c>
      <c r="F157" s="67">
        <v>0</v>
      </c>
      <c r="G157" s="67"/>
      <c r="H157" s="67"/>
      <c r="I157" s="35">
        <f>B156*D156</f>
        <v>-0.90367500000000001</v>
      </c>
      <c r="J157" s="35"/>
      <c r="K157" s="62">
        <f>B156*E156</f>
        <v>0</v>
      </c>
      <c r="L157" s="67"/>
      <c r="M157" s="86"/>
      <c r="N157" s="86"/>
      <c r="O157" s="86"/>
      <c r="P157" s="86"/>
      <c r="R157" s="78">
        <v>0</v>
      </c>
      <c r="S157" s="28">
        <v>0</v>
      </c>
      <c r="T157" s="75">
        <v>0</v>
      </c>
    </row>
    <row r="158" spans="1:68" x14ac:dyDescent="0.25">
      <c r="A158" s="122"/>
      <c r="B158" s="67">
        <v>9.5691200000000004E-2</v>
      </c>
      <c r="C158" s="67" t="s">
        <v>134</v>
      </c>
      <c r="D158" s="86">
        <v>25</v>
      </c>
      <c r="E158" s="86">
        <v>0</v>
      </c>
      <c r="F158" s="67">
        <v>0</v>
      </c>
      <c r="G158" s="67"/>
      <c r="H158" s="67"/>
      <c r="I158" s="62">
        <f>B157*D157</f>
        <v>-0.52485599999999999</v>
      </c>
      <c r="J158" s="35"/>
      <c r="K158" s="62">
        <f>B157*E157</f>
        <v>0</v>
      </c>
      <c r="L158" s="67"/>
      <c r="M158" s="34" t="s">
        <v>106</v>
      </c>
      <c r="N158" s="34">
        <f>EXP(N156)</f>
        <v>6.7964947409167848</v>
      </c>
      <c r="O158" s="34">
        <v>0</v>
      </c>
      <c r="P158" s="34">
        <f>EXP(P156)</f>
        <v>5.5043021744212588</v>
      </c>
      <c r="R158" s="78">
        <v>0</v>
      </c>
      <c r="S158" s="28">
        <v>0</v>
      </c>
      <c r="T158" s="75">
        <v>0</v>
      </c>
    </row>
    <row r="159" spans="1:68" x14ac:dyDescent="0.25">
      <c r="A159" s="122"/>
      <c r="B159" s="67">
        <v>1.70553</v>
      </c>
      <c r="C159" s="67" t="s">
        <v>12</v>
      </c>
      <c r="D159" s="86">
        <v>0</v>
      </c>
      <c r="E159" s="86">
        <v>0</v>
      </c>
      <c r="F159" s="67">
        <v>1</v>
      </c>
      <c r="G159" s="67"/>
      <c r="H159" s="67"/>
      <c r="I159" s="35">
        <f>B158*D158</f>
        <v>2.39228</v>
      </c>
      <c r="J159" s="35"/>
      <c r="K159" s="35">
        <f>B158*E158</f>
        <v>0</v>
      </c>
      <c r="L159" s="67"/>
      <c r="M159" s="34"/>
      <c r="N159" s="34">
        <f>EXP(N156)+EXP(P156)</f>
        <v>12.300796915338044</v>
      </c>
      <c r="O159" s="34">
        <f>N159</f>
        <v>12.300796915338044</v>
      </c>
      <c r="P159" s="34">
        <f>O159</f>
        <v>12.300796915338044</v>
      </c>
      <c r="R159" s="78">
        <v>0</v>
      </c>
      <c r="S159" s="28">
        <v>0</v>
      </c>
      <c r="T159" s="75">
        <v>0</v>
      </c>
    </row>
    <row r="160" spans="1:68" x14ac:dyDescent="0.25">
      <c r="A160" s="67"/>
      <c r="B160" s="67"/>
      <c r="C160" s="67"/>
      <c r="D160" s="67"/>
      <c r="E160" s="67"/>
      <c r="F160" s="67"/>
      <c r="G160" s="67"/>
      <c r="H160" s="67"/>
      <c r="I160" s="62">
        <f>I156+I157+I158+I159</f>
        <v>1.916407</v>
      </c>
      <c r="J160" s="35"/>
      <c r="K160" s="62">
        <f>K156+K157+K158+K159</f>
        <v>0</v>
      </c>
      <c r="L160" s="67"/>
      <c r="M160" s="34" t="s">
        <v>107</v>
      </c>
      <c r="N160" s="72">
        <f>N158/N159</f>
        <v>0.5525247500381163</v>
      </c>
      <c r="O160" s="72">
        <f>O158/O159</f>
        <v>0</v>
      </c>
      <c r="P160" s="72">
        <f>P158/P159</f>
        <v>0.4474752499618837</v>
      </c>
      <c r="R160" s="106">
        <f t="shared" ref="R160" si="37">IF(N160&gt;0.5,1,0)</f>
        <v>1</v>
      </c>
      <c r="S160" s="106">
        <f t="shared" ref="S160" si="38">IF(O160&gt;0.5,1,0)</f>
        <v>0</v>
      </c>
      <c r="T160" s="106">
        <f>IF(P160&gt;0.5,1,0)</f>
        <v>0</v>
      </c>
      <c r="V160" s="86">
        <v>-999</v>
      </c>
      <c r="W160" s="86">
        <v>-999</v>
      </c>
      <c r="X160" s="86">
        <v>-999</v>
      </c>
      <c r="Y160" s="86">
        <v>-999</v>
      </c>
      <c r="Z160" s="86">
        <v>0</v>
      </c>
      <c r="AA160" s="86">
        <v>1</v>
      </c>
      <c r="AB160" s="86">
        <v>0</v>
      </c>
      <c r="AC160" s="86">
        <v>1</v>
      </c>
      <c r="AD160" s="86">
        <v>0</v>
      </c>
      <c r="AE160" s="86">
        <v>0</v>
      </c>
      <c r="AF160" s="86">
        <v>1</v>
      </c>
      <c r="AG160" s="86">
        <v>0</v>
      </c>
      <c r="AH160" s="86">
        <v>1</v>
      </c>
      <c r="AI160" s="86">
        <v>1</v>
      </c>
      <c r="AJ160" s="86">
        <v>0</v>
      </c>
      <c r="AK160" s="86">
        <v>0</v>
      </c>
      <c r="AL160" s="86">
        <v>0</v>
      </c>
      <c r="AM160" s="86">
        <v>0</v>
      </c>
      <c r="AN160" s="86">
        <v>0</v>
      </c>
      <c r="AO160" s="86">
        <v>1</v>
      </c>
      <c r="AP160" s="86">
        <v>1</v>
      </c>
      <c r="AQ160" s="86">
        <v>0</v>
      </c>
      <c r="AR160" s="86">
        <v>0</v>
      </c>
      <c r="AS160" s="86">
        <v>1</v>
      </c>
      <c r="AT160" s="86">
        <v>0</v>
      </c>
      <c r="AU160" s="86">
        <v>0</v>
      </c>
      <c r="AV160" s="86">
        <v>0</v>
      </c>
      <c r="AW160" s="86">
        <v>0</v>
      </c>
      <c r="AX160" s="86">
        <v>0</v>
      </c>
      <c r="AY160" s="86">
        <v>1</v>
      </c>
      <c r="AZ160" s="86">
        <v>0</v>
      </c>
      <c r="BA160" s="86">
        <v>0</v>
      </c>
      <c r="BB160" s="86">
        <v>0</v>
      </c>
      <c r="BC160" s="86">
        <v>1</v>
      </c>
      <c r="BD160" s="86">
        <v>2</v>
      </c>
      <c r="BE160" s="86">
        <v>8</v>
      </c>
      <c r="BF160" s="86">
        <v>7</v>
      </c>
      <c r="BG160" s="86">
        <v>3</v>
      </c>
      <c r="BH160" s="86">
        <v>5</v>
      </c>
      <c r="BI160" s="86">
        <v>6</v>
      </c>
      <c r="BJ160" s="86">
        <v>4</v>
      </c>
      <c r="BK160" s="86">
        <v>1</v>
      </c>
      <c r="BL160" s="86">
        <v>2</v>
      </c>
      <c r="BM160" s="86">
        <v>6</v>
      </c>
      <c r="BN160" s="86">
        <v>3</v>
      </c>
      <c r="BO160" s="86">
        <v>5</v>
      </c>
      <c r="BP160" s="86">
        <v>4</v>
      </c>
    </row>
    <row r="161" spans="1:68" x14ac:dyDescent="0.25">
      <c r="A161" s="67"/>
      <c r="B161" s="67"/>
      <c r="C161" s="67"/>
      <c r="D161" s="67"/>
      <c r="E161" s="67"/>
      <c r="F161" s="67"/>
      <c r="G161" s="67"/>
      <c r="H161" s="67"/>
      <c r="I161" s="67"/>
      <c r="J161" s="67"/>
      <c r="K161" s="67"/>
      <c r="L161" s="67"/>
      <c r="M161" s="67"/>
      <c r="N161" s="67"/>
      <c r="O161" s="67"/>
      <c r="P161" s="67"/>
      <c r="R161" s="78">
        <v>0</v>
      </c>
      <c r="S161" s="28">
        <v>0</v>
      </c>
      <c r="T161" s="75">
        <v>0</v>
      </c>
    </row>
    <row r="162" spans="1:68" x14ac:dyDescent="0.25">
      <c r="A162" s="67" t="s">
        <v>133</v>
      </c>
      <c r="B162" s="67"/>
      <c r="C162" s="67" t="s">
        <v>100</v>
      </c>
      <c r="D162" s="67" t="s">
        <v>101</v>
      </c>
      <c r="E162" s="67" t="s">
        <v>101</v>
      </c>
      <c r="F162" s="67" t="s">
        <v>101</v>
      </c>
      <c r="G162" s="67"/>
      <c r="H162" s="67"/>
      <c r="I162" s="67"/>
      <c r="J162" s="67"/>
      <c r="K162" s="67"/>
      <c r="L162" s="67"/>
      <c r="M162" s="67"/>
      <c r="N162" s="67"/>
      <c r="O162" s="67"/>
      <c r="P162" s="67"/>
      <c r="R162" s="78">
        <v>0</v>
      </c>
      <c r="S162" s="28">
        <v>0</v>
      </c>
      <c r="T162" s="75">
        <v>0</v>
      </c>
    </row>
    <row r="163" spans="1:68" x14ac:dyDescent="0.25">
      <c r="A163" s="122">
        <v>21</v>
      </c>
      <c r="B163" s="67">
        <v>-1.0645199999999999</v>
      </c>
      <c r="C163" s="67" t="s">
        <v>9</v>
      </c>
      <c r="D163" s="86">
        <v>-1</v>
      </c>
      <c r="E163" s="86">
        <v>0</v>
      </c>
      <c r="F163" s="67">
        <v>0</v>
      </c>
      <c r="G163" s="67"/>
      <c r="H163" s="67"/>
      <c r="I163" s="35" t="s">
        <v>103</v>
      </c>
      <c r="J163" s="35"/>
      <c r="K163" s="35" t="s">
        <v>104</v>
      </c>
      <c r="L163" s="67"/>
      <c r="M163" s="71" t="s">
        <v>102</v>
      </c>
      <c r="N163" s="71" t="s">
        <v>103</v>
      </c>
      <c r="O163" s="71" t="s">
        <v>104</v>
      </c>
      <c r="P163" s="71" t="s">
        <v>105</v>
      </c>
      <c r="R163" s="78">
        <v>0</v>
      </c>
      <c r="S163" s="28">
        <v>0</v>
      </c>
      <c r="T163" s="75">
        <v>0</v>
      </c>
    </row>
    <row r="164" spans="1:68" x14ac:dyDescent="0.25">
      <c r="A164" s="122"/>
      <c r="B164" s="67">
        <v>-0.80174000000000001</v>
      </c>
      <c r="C164" s="67" t="s">
        <v>3</v>
      </c>
      <c r="D164" s="86">
        <v>1</v>
      </c>
      <c r="E164" s="86">
        <v>0</v>
      </c>
      <c r="F164" s="67">
        <v>0</v>
      </c>
      <c r="G164" s="67"/>
      <c r="H164" s="67"/>
      <c r="I164" s="62">
        <f>B163*D163</f>
        <v>1.0645199999999999</v>
      </c>
      <c r="J164" s="35"/>
      <c r="K164" s="62">
        <f>B163*E163</f>
        <v>0</v>
      </c>
      <c r="L164" s="67"/>
      <c r="M164" s="71"/>
      <c r="N164" s="71">
        <f>I168</f>
        <v>0.7667004999999999</v>
      </c>
      <c r="O164" s="71">
        <v>0</v>
      </c>
      <c r="P164" s="71">
        <f>B167</f>
        <v>0.30497400000000002</v>
      </c>
      <c r="R164" s="78">
        <v>0</v>
      </c>
      <c r="S164" s="28">
        <v>0</v>
      </c>
      <c r="T164" s="75">
        <v>0</v>
      </c>
    </row>
    <row r="165" spans="1:68" x14ac:dyDescent="0.25">
      <c r="A165" s="122"/>
      <c r="B165" s="67">
        <v>-0.715387</v>
      </c>
      <c r="C165" s="67" t="s">
        <v>38</v>
      </c>
      <c r="D165" s="86">
        <v>1</v>
      </c>
      <c r="E165" s="86">
        <v>0</v>
      </c>
      <c r="F165" s="67">
        <v>0</v>
      </c>
      <c r="G165" s="67"/>
      <c r="H165" s="67"/>
      <c r="I165" s="35">
        <f>B164*D164</f>
        <v>-0.80174000000000001</v>
      </c>
      <c r="J165" s="35"/>
      <c r="K165" s="62">
        <f>B164*E164</f>
        <v>0</v>
      </c>
      <c r="L165" s="67"/>
      <c r="M165" s="86"/>
      <c r="N165" s="86"/>
      <c r="O165" s="86"/>
      <c r="P165" s="86"/>
      <c r="R165" s="78">
        <v>0</v>
      </c>
      <c r="S165" s="28">
        <v>0</v>
      </c>
      <c r="T165" s="75">
        <v>0</v>
      </c>
    </row>
    <row r="166" spans="1:68" x14ac:dyDescent="0.25">
      <c r="A166" s="122"/>
      <c r="B166" s="67">
        <v>4.8772299999999998E-2</v>
      </c>
      <c r="C166" s="67" t="s">
        <v>134</v>
      </c>
      <c r="D166" s="86">
        <v>25</v>
      </c>
      <c r="E166" s="86">
        <v>0</v>
      </c>
      <c r="F166" s="67">
        <v>0</v>
      </c>
      <c r="G166" s="67"/>
      <c r="H166" s="67"/>
      <c r="I166" s="62">
        <f>B165*D165</f>
        <v>-0.715387</v>
      </c>
      <c r="J166" s="35"/>
      <c r="K166" s="62">
        <f>B165*E165</f>
        <v>0</v>
      </c>
      <c r="L166" s="67"/>
      <c r="M166" s="34" t="s">
        <v>106</v>
      </c>
      <c r="N166" s="34">
        <f>EXP(N164)</f>
        <v>2.1526518484750765</v>
      </c>
      <c r="O166" s="34">
        <v>0</v>
      </c>
      <c r="P166" s="34">
        <f>EXP(P164)</f>
        <v>1.3565897312146813</v>
      </c>
      <c r="R166" s="78">
        <v>0</v>
      </c>
      <c r="S166" s="28">
        <v>0</v>
      </c>
      <c r="T166" s="75">
        <v>0</v>
      </c>
    </row>
    <row r="167" spans="1:68" x14ac:dyDescent="0.25">
      <c r="A167" s="122"/>
      <c r="B167" s="67">
        <v>0.30497400000000002</v>
      </c>
      <c r="C167" s="67" t="s">
        <v>12</v>
      </c>
      <c r="D167" s="86">
        <v>0</v>
      </c>
      <c r="E167" s="86">
        <v>0</v>
      </c>
      <c r="F167" s="67">
        <v>1</v>
      </c>
      <c r="G167" s="67"/>
      <c r="H167" s="67"/>
      <c r="I167" s="35">
        <f>B166*D166</f>
        <v>1.2193075</v>
      </c>
      <c r="J167" s="35"/>
      <c r="K167" s="35">
        <f>B166*E166</f>
        <v>0</v>
      </c>
      <c r="L167" s="67"/>
      <c r="M167" s="34"/>
      <c r="N167" s="34">
        <f>EXP(N164)+EXP(P164)</f>
        <v>3.5092415796897578</v>
      </c>
      <c r="O167" s="34">
        <f>N167</f>
        <v>3.5092415796897578</v>
      </c>
      <c r="P167" s="34">
        <f>O167</f>
        <v>3.5092415796897578</v>
      </c>
      <c r="R167" s="78">
        <v>0</v>
      </c>
      <c r="S167" s="28">
        <v>0</v>
      </c>
      <c r="T167" s="75">
        <v>0</v>
      </c>
    </row>
    <row r="168" spans="1:68" x14ac:dyDescent="0.25">
      <c r="A168" s="67"/>
      <c r="B168" s="67"/>
      <c r="C168" s="67"/>
      <c r="D168" s="67"/>
      <c r="E168" s="67"/>
      <c r="F168" s="67"/>
      <c r="G168" s="67"/>
      <c r="H168" s="67"/>
      <c r="I168" s="62">
        <f>I164+I165+I166+I167</f>
        <v>0.7667004999999999</v>
      </c>
      <c r="J168" s="35"/>
      <c r="K168" s="62">
        <f>K164+K165+K166+K167</f>
        <v>0</v>
      </c>
      <c r="L168" s="67"/>
      <c r="M168" s="34" t="s">
        <v>107</v>
      </c>
      <c r="N168" s="72">
        <f>N166/N167</f>
        <v>0.61342366992738828</v>
      </c>
      <c r="O168" s="72">
        <f>O166/O167</f>
        <v>0</v>
      </c>
      <c r="P168" s="72">
        <f>P166/P167</f>
        <v>0.38657633007261177</v>
      </c>
      <c r="R168" s="106">
        <f t="shared" ref="R168" si="39">IF(N168&gt;0.5,1,0)</f>
        <v>1</v>
      </c>
      <c r="S168" s="106">
        <f t="shared" ref="S168" si="40">IF(O168&gt;0.5,1,0)</f>
        <v>0</v>
      </c>
      <c r="T168" s="106">
        <f>IF(P168&gt;0.5,1,0)</f>
        <v>0</v>
      </c>
      <c r="V168" s="86">
        <v>-999</v>
      </c>
      <c r="W168" s="86">
        <v>-999</v>
      </c>
      <c r="X168" s="86">
        <v>-999</v>
      </c>
      <c r="Y168" s="86">
        <v>-999</v>
      </c>
      <c r="Z168" s="86">
        <v>0</v>
      </c>
      <c r="AA168" s="86">
        <v>1</v>
      </c>
      <c r="AB168" s="86">
        <v>0</v>
      </c>
      <c r="AC168" s="86">
        <v>1</v>
      </c>
      <c r="AD168" s="86">
        <v>0</v>
      </c>
      <c r="AE168" s="86">
        <v>0</v>
      </c>
      <c r="AF168" s="86">
        <v>1</v>
      </c>
      <c r="AG168" s="86">
        <v>0</v>
      </c>
      <c r="AH168" s="86">
        <v>1</v>
      </c>
      <c r="AI168" s="86">
        <v>0</v>
      </c>
      <c r="AJ168" s="86">
        <v>1</v>
      </c>
      <c r="AK168" s="86">
        <v>0</v>
      </c>
      <c r="AL168" s="86">
        <v>0</v>
      </c>
      <c r="AM168" s="86">
        <v>0</v>
      </c>
      <c r="AN168" s="86">
        <v>0</v>
      </c>
      <c r="AO168" s="86">
        <v>1</v>
      </c>
      <c r="AP168" s="86">
        <v>1</v>
      </c>
      <c r="AQ168" s="86">
        <v>0</v>
      </c>
      <c r="AR168" s="86">
        <v>0</v>
      </c>
      <c r="AS168" s="86">
        <v>1</v>
      </c>
      <c r="AT168" s="86">
        <v>0</v>
      </c>
      <c r="AU168" s="86">
        <v>1</v>
      </c>
      <c r="AV168" s="86">
        <v>0</v>
      </c>
      <c r="AW168" s="86">
        <v>1</v>
      </c>
      <c r="AX168" s="86">
        <v>0</v>
      </c>
      <c r="AY168" s="86">
        <v>0</v>
      </c>
      <c r="AZ168" s="86">
        <v>0</v>
      </c>
      <c r="BA168" s="86">
        <v>0</v>
      </c>
      <c r="BB168" s="86">
        <v>0</v>
      </c>
      <c r="BC168" s="86">
        <v>1</v>
      </c>
      <c r="BD168" s="86">
        <v>7</v>
      </c>
      <c r="BE168" s="86">
        <v>6</v>
      </c>
      <c r="BF168" s="86">
        <v>5</v>
      </c>
      <c r="BG168" s="86">
        <v>2</v>
      </c>
      <c r="BH168" s="86">
        <v>8</v>
      </c>
      <c r="BI168" s="86">
        <v>3</v>
      </c>
      <c r="BJ168" s="86">
        <v>4</v>
      </c>
      <c r="BK168" s="86">
        <v>1</v>
      </c>
      <c r="BL168" s="86">
        <v>6</v>
      </c>
      <c r="BM168" s="86">
        <v>4</v>
      </c>
      <c r="BN168" s="86">
        <v>5</v>
      </c>
      <c r="BO168" s="86">
        <v>2</v>
      </c>
      <c r="BP168" s="86">
        <v>3</v>
      </c>
    </row>
    <row r="169" spans="1:68" x14ac:dyDescent="0.25">
      <c r="A169" s="67"/>
      <c r="B169" s="67"/>
      <c r="C169" s="67"/>
      <c r="D169" s="67"/>
      <c r="E169" s="67"/>
      <c r="F169" s="67"/>
      <c r="G169" s="67"/>
      <c r="H169" s="67"/>
      <c r="I169" s="67"/>
      <c r="J169" s="67"/>
      <c r="K169" s="67"/>
      <c r="L169" s="67"/>
      <c r="M169" s="67"/>
      <c r="N169" s="67"/>
      <c r="O169" s="67"/>
      <c r="P169" s="67"/>
      <c r="R169" s="78">
        <v>0</v>
      </c>
      <c r="S169" s="28">
        <v>0</v>
      </c>
      <c r="T169" s="75">
        <v>0</v>
      </c>
    </row>
    <row r="170" spans="1:68" x14ac:dyDescent="0.25">
      <c r="A170" s="67" t="s">
        <v>133</v>
      </c>
      <c r="B170" s="67"/>
      <c r="C170" s="67" t="s">
        <v>100</v>
      </c>
      <c r="D170" s="67" t="s">
        <v>101</v>
      </c>
      <c r="E170" s="67" t="s">
        <v>101</v>
      </c>
      <c r="F170" s="67" t="s">
        <v>101</v>
      </c>
      <c r="G170" s="67"/>
      <c r="H170" s="67"/>
      <c r="I170" s="67"/>
      <c r="J170" s="67"/>
      <c r="K170" s="67"/>
      <c r="L170" s="67"/>
      <c r="M170" s="67"/>
      <c r="N170" s="67"/>
      <c r="O170" s="67"/>
      <c r="P170" s="67"/>
      <c r="R170" s="78">
        <v>0</v>
      </c>
      <c r="S170" s="28">
        <v>0</v>
      </c>
      <c r="T170" s="75">
        <v>0</v>
      </c>
    </row>
    <row r="171" spans="1:68" x14ac:dyDescent="0.25">
      <c r="A171" s="122">
        <v>22</v>
      </c>
      <c r="B171" s="67">
        <v>-0.94140299999999999</v>
      </c>
      <c r="C171" s="67" t="s">
        <v>9</v>
      </c>
      <c r="D171" s="86">
        <v>-1</v>
      </c>
      <c r="E171" s="86">
        <v>0</v>
      </c>
      <c r="F171" s="67">
        <v>0</v>
      </c>
      <c r="G171" s="67"/>
      <c r="H171" s="67"/>
      <c r="I171" s="35" t="s">
        <v>103</v>
      </c>
      <c r="J171" s="35"/>
      <c r="K171" s="35" t="s">
        <v>104</v>
      </c>
      <c r="L171" s="67"/>
      <c r="M171" s="71" t="s">
        <v>102</v>
      </c>
      <c r="N171" s="71" t="s">
        <v>103</v>
      </c>
      <c r="O171" s="71" t="s">
        <v>104</v>
      </c>
      <c r="P171" s="71" t="s">
        <v>105</v>
      </c>
      <c r="R171" s="78">
        <v>0</v>
      </c>
      <c r="S171" s="28">
        <v>0</v>
      </c>
      <c r="T171" s="75">
        <v>0</v>
      </c>
    </row>
    <row r="172" spans="1:68" x14ac:dyDescent="0.25">
      <c r="A172" s="122"/>
      <c r="B172" s="67">
        <v>-0.79160699999999995</v>
      </c>
      <c r="C172" s="67" t="s">
        <v>3</v>
      </c>
      <c r="D172" s="86">
        <v>1</v>
      </c>
      <c r="E172" s="86">
        <v>0</v>
      </c>
      <c r="F172" s="67">
        <v>0</v>
      </c>
      <c r="G172" s="67"/>
      <c r="H172" s="67"/>
      <c r="I172" s="62">
        <f>B171*D171</f>
        <v>0.94140299999999999</v>
      </c>
      <c r="J172" s="35"/>
      <c r="K172" s="62">
        <f>B171*E171</f>
        <v>0</v>
      </c>
      <c r="L172" s="67"/>
      <c r="M172" s="71"/>
      <c r="N172" s="71">
        <f>I176</f>
        <v>3.4471629999999998</v>
      </c>
      <c r="O172" s="71">
        <v>0</v>
      </c>
      <c r="P172" s="71">
        <f>B175</f>
        <v>1.9948600000000001</v>
      </c>
      <c r="R172" s="78">
        <v>0</v>
      </c>
      <c r="S172" s="28">
        <v>0</v>
      </c>
      <c r="T172" s="75">
        <v>0</v>
      </c>
    </row>
    <row r="173" spans="1:68" x14ac:dyDescent="0.25">
      <c r="A173" s="122"/>
      <c r="B173" s="67">
        <v>0.40156700000000001</v>
      </c>
      <c r="C173" s="67" t="s">
        <v>38</v>
      </c>
      <c r="D173" s="86">
        <v>1</v>
      </c>
      <c r="E173" s="86">
        <v>0</v>
      </c>
      <c r="F173" s="67">
        <v>0</v>
      </c>
      <c r="G173" s="67"/>
      <c r="H173" s="67"/>
      <c r="I173" s="35">
        <f>B172*D172</f>
        <v>-0.79160699999999995</v>
      </c>
      <c r="J173" s="35"/>
      <c r="K173" s="62">
        <f>B172*E172</f>
        <v>0</v>
      </c>
      <c r="L173" s="67"/>
      <c r="M173" s="86"/>
      <c r="N173" s="86"/>
      <c r="O173" s="86"/>
      <c r="P173" s="86"/>
      <c r="R173" s="78">
        <v>0</v>
      </c>
      <c r="S173" s="28">
        <v>0</v>
      </c>
      <c r="T173" s="75">
        <v>0</v>
      </c>
    </row>
    <row r="174" spans="1:68" x14ac:dyDescent="0.25">
      <c r="A174" s="122"/>
      <c r="B174" s="67">
        <v>0.115832</v>
      </c>
      <c r="C174" s="67" t="s">
        <v>134</v>
      </c>
      <c r="D174" s="86">
        <v>25</v>
      </c>
      <c r="E174" s="86">
        <v>0</v>
      </c>
      <c r="F174" s="67">
        <v>0</v>
      </c>
      <c r="G174" s="67"/>
      <c r="H174" s="67"/>
      <c r="I174" s="62">
        <f>B173*D173</f>
        <v>0.40156700000000001</v>
      </c>
      <c r="J174" s="35"/>
      <c r="K174" s="62">
        <f>B173*E173</f>
        <v>0</v>
      </c>
      <c r="L174" s="67"/>
      <c r="M174" s="34" t="s">
        <v>106</v>
      </c>
      <c r="N174" s="34">
        <f>EXP(N172)</f>
        <v>31.411152342514601</v>
      </c>
      <c r="O174" s="34">
        <v>0</v>
      </c>
      <c r="P174" s="34">
        <f>EXP(P172)</f>
        <v>7.3511737915151194</v>
      </c>
      <c r="R174" s="78">
        <v>0</v>
      </c>
      <c r="S174" s="28">
        <v>0</v>
      </c>
      <c r="T174" s="75">
        <v>0</v>
      </c>
    </row>
    <row r="175" spans="1:68" x14ac:dyDescent="0.25">
      <c r="A175" s="122"/>
      <c r="B175" s="67">
        <v>1.9948600000000001</v>
      </c>
      <c r="C175" s="67" t="s">
        <v>12</v>
      </c>
      <c r="D175" s="86">
        <v>0</v>
      </c>
      <c r="E175" s="86">
        <v>0</v>
      </c>
      <c r="F175" s="67">
        <v>1</v>
      </c>
      <c r="G175" s="67"/>
      <c r="H175" s="67"/>
      <c r="I175" s="35">
        <f>B174*D174</f>
        <v>2.8957999999999999</v>
      </c>
      <c r="J175" s="35"/>
      <c r="K175" s="35">
        <f>B174*E174</f>
        <v>0</v>
      </c>
      <c r="L175" s="67"/>
      <c r="M175" s="34"/>
      <c r="N175" s="34">
        <f>EXP(N172)+EXP(P172)</f>
        <v>38.76232613402972</v>
      </c>
      <c r="O175" s="34">
        <f>N175</f>
        <v>38.76232613402972</v>
      </c>
      <c r="P175" s="34">
        <f>O175</f>
        <v>38.76232613402972</v>
      </c>
      <c r="R175" s="78">
        <v>0</v>
      </c>
      <c r="S175" s="28">
        <v>0</v>
      </c>
      <c r="T175" s="75">
        <v>0</v>
      </c>
    </row>
    <row r="176" spans="1:68" x14ac:dyDescent="0.25">
      <c r="A176" s="67"/>
      <c r="B176" s="67"/>
      <c r="C176" s="67"/>
      <c r="D176" s="67"/>
      <c r="E176" s="67"/>
      <c r="F176" s="67"/>
      <c r="G176" s="67"/>
      <c r="H176" s="67"/>
      <c r="I176" s="62">
        <f>I172+I173+I174+I175</f>
        <v>3.4471629999999998</v>
      </c>
      <c r="J176" s="35"/>
      <c r="K176" s="62">
        <f>K172+K173+K174+K175</f>
        <v>0</v>
      </c>
      <c r="L176" s="67"/>
      <c r="M176" s="34" t="s">
        <v>107</v>
      </c>
      <c r="N176" s="72">
        <f>N174/N175</f>
        <v>0.81035261490508248</v>
      </c>
      <c r="O176" s="72">
        <f>O174/O175</f>
        <v>0</v>
      </c>
      <c r="P176" s="72">
        <f>P174/P175</f>
        <v>0.18964738509491752</v>
      </c>
      <c r="R176" s="106">
        <f t="shared" ref="R176" si="41">IF(N176&gt;0.5,1,0)</f>
        <v>1</v>
      </c>
      <c r="S176" s="106">
        <f t="shared" ref="S176" si="42">IF(O176&gt;0.5,1,0)</f>
        <v>0</v>
      </c>
      <c r="T176" s="106">
        <f>IF(P176&gt;0.5,1,0)</f>
        <v>0</v>
      </c>
      <c r="V176" s="86">
        <v>0</v>
      </c>
      <c r="W176" s="86">
        <v>0</v>
      </c>
      <c r="X176" s="86">
        <v>1</v>
      </c>
      <c r="Y176" s="86">
        <v>0</v>
      </c>
      <c r="Z176" s="86">
        <v>0</v>
      </c>
      <c r="AA176" s="86">
        <v>1</v>
      </c>
      <c r="AB176" s="86">
        <v>0</v>
      </c>
      <c r="AC176" s="86">
        <v>0</v>
      </c>
      <c r="AD176" s="86">
        <v>1</v>
      </c>
      <c r="AE176" s="86">
        <v>0</v>
      </c>
      <c r="AF176" s="86">
        <v>1</v>
      </c>
      <c r="AG176" s="86">
        <v>0</v>
      </c>
      <c r="AH176" s="86">
        <v>1</v>
      </c>
      <c r="AI176" s="86">
        <v>1</v>
      </c>
      <c r="AJ176" s="86">
        <v>0</v>
      </c>
      <c r="AK176" s="86">
        <v>1</v>
      </c>
      <c r="AL176" s="86">
        <v>0</v>
      </c>
      <c r="AM176" s="86">
        <v>0</v>
      </c>
      <c r="AN176" s="86">
        <v>0</v>
      </c>
      <c r="AO176" s="86">
        <v>1</v>
      </c>
      <c r="AP176" s="86">
        <v>0</v>
      </c>
      <c r="AQ176" s="86">
        <v>0</v>
      </c>
      <c r="AR176" s="86">
        <v>1</v>
      </c>
      <c r="AS176" s="86">
        <v>0</v>
      </c>
      <c r="AT176" s="86">
        <v>1</v>
      </c>
      <c r="AU176" s="86">
        <v>0</v>
      </c>
      <c r="AV176" s="86">
        <v>0</v>
      </c>
      <c r="AW176" s="86">
        <v>0</v>
      </c>
      <c r="AX176" s="86">
        <v>0</v>
      </c>
      <c r="AY176" s="86">
        <v>0</v>
      </c>
      <c r="AZ176" s="86">
        <v>0</v>
      </c>
      <c r="BA176" s="86">
        <v>1</v>
      </c>
      <c r="BB176" s="86">
        <v>0</v>
      </c>
      <c r="BC176" s="86">
        <v>3</v>
      </c>
      <c r="BD176" s="86">
        <v>1</v>
      </c>
      <c r="BE176" s="86">
        <v>2</v>
      </c>
      <c r="BF176" s="86">
        <v>8</v>
      </c>
      <c r="BG176" s="86">
        <v>4</v>
      </c>
      <c r="BH176" s="86">
        <v>7</v>
      </c>
      <c r="BI176" s="86">
        <v>6</v>
      </c>
      <c r="BJ176" s="86">
        <v>5</v>
      </c>
      <c r="BK176" s="86">
        <v>1</v>
      </c>
      <c r="BL176" s="86">
        <v>4</v>
      </c>
      <c r="BM176" s="86">
        <v>3</v>
      </c>
      <c r="BN176" s="86">
        <v>5</v>
      </c>
      <c r="BO176" s="86">
        <v>2</v>
      </c>
      <c r="BP176" s="86">
        <v>6</v>
      </c>
    </row>
    <row r="177" spans="1:68" x14ac:dyDescent="0.25">
      <c r="A177" s="67"/>
      <c r="B177" s="67"/>
      <c r="C177" s="67"/>
      <c r="D177" s="67"/>
      <c r="E177" s="67"/>
      <c r="F177" s="67"/>
      <c r="G177" s="67"/>
      <c r="H177" s="67"/>
      <c r="I177" s="67"/>
      <c r="J177" s="67"/>
      <c r="K177" s="67"/>
      <c r="L177" s="67"/>
      <c r="M177" s="67"/>
      <c r="N177" s="67"/>
      <c r="O177" s="67"/>
      <c r="P177" s="67"/>
      <c r="R177" s="78">
        <v>0</v>
      </c>
      <c r="S177" s="28">
        <v>0</v>
      </c>
      <c r="T177" s="75">
        <v>0</v>
      </c>
    </row>
    <row r="178" spans="1:68" x14ac:dyDescent="0.25">
      <c r="A178" s="67" t="s">
        <v>133</v>
      </c>
      <c r="B178" s="67"/>
      <c r="C178" s="67" t="s">
        <v>100</v>
      </c>
      <c r="D178" s="67" t="s">
        <v>101</v>
      </c>
      <c r="E178" s="67" t="s">
        <v>101</v>
      </c>
      <c r="F178" s="67" t="s">
        <v>101</v>
      </c>
      <c r="G178" s="67"/>
      <c r="H178" s="67"/>
      <c r="I178" s="67"/>
      <c r="J178" s="67"/>
      <c r="K178" s="67"/>
      <c r="L178" s="67"/>
      <c r="M178" s="67"/>
      <c r="N178" s="67"/>
      <c r="O178" s="67"/>
      <c r="P178" s="67"/>
      <c r="R178" s="78">
        <v>0</v>
      </c>
      <c r="S178" s="28">
        <v>0</v>
      </c>
      <c r="T178" s="75">
        <v>0</v>
      </c>
    </row>
    <row r="179" spans="1:68" x14ac:dyDescent="0.25">
      <c r="A179" s="122">
        <v>23</v>
      </c>
      <c r="B179" s="67">
        <v>-1.25851</v>
      </c>
      <c r="C179" s="67" t="s">
        <v>9</v>
      </c>
      <c r="D179" s="86">
        <v>-1</v>
      </c>
      <c r="E179" s="86">
        <v>0</v>
      </c>
      <c r="F179" s="67">
        <v>0</v>
      </c>
      <c r="G179" s="67"/>
      <c r="H179" s="67"/>
      <c r="I179" s="35" t="s">
        <v>103</v>
      </c>
      <c r="J179" s="35"/>
      <c r="K179" s="35" t="s">
        <v>104</v>
      </c>
      <c r="L179" s="67"/>
      <c r="M179" s="71" t="s">
        <v>102</v>
      </c>
      <c r="N179" s="71" t="s">
        <v>103</v>
      </c>
      <c r="O179" s="71" t="s">
        <v>104</v>
      </c>
      <c r="P179" s="71" t="s">
        <v>105</v>
      </c>
      <c r="R179" s="78">
        <v>0</v>
      </c>
      <c r="S179" s="28">
        <v>0</v>
      </c>
      <c r="T179" s="75">
        <v>0</v>
      </c>
    </row>
    <row r="180" spans="1:68" x14ac:dyDescent="0.25">
      <c r="A180" s="122"/>
      <c r="B180" s="67">
        <v>-0.57719299999999996</v>
      </c>
      <c r="C180" s="67" t="s">
        <v>3</v>
      </c>
      <c r="D180" s="86">
        <v>1</v>
      </c>
      <c r="E180" s="86">
        <v>0</v>
      </c>
      <c r="F180" s="67">
        <v>0</v>
      </c>
      <c r="G180" s="67"/>
      <c r="H180" s="67"/>
      <c r="I180" s="62">
        <f>B179*D179</f>
        <v>1.25851</v>
      </c>
      <c r="J180" s="35"/>
      <c r="K180" s="62">
        <f>B179*E179</f>
        <v>0</v>
      </c>
      <c r="L180" s="67"/>
      <c r="M180" s="71"/>
      <c r="N180" s="71">
        <f>I184</f>
        <v>3.6800069999999998</v>
      </c>
      <c r="O180" s="71">
        <v>0</v>
      </c>
      <c r="P180" s="71">
        <f>B183</f>
        <v>-2.3922699999999999</v>
      </c>
      <c r="R180" s="78">
        <v>0</v>
      </c>
      <c r="S180" s="28">
        <v>0</v>
      </c>
      <c r="T180" s="75">
        <v>0</v>
      </c>
    </row>
    <row r="181" spans="1:68" x14ac:dyDescent="0.25">
      <c r="A181" s="122"/>
      <c r="B181" s="67">
        <v>2.3918599999999999</v>
      </c>
      <c r="C181" s="67" t="s">
        <v>38</v>
      </c>
      <c r="D181" s="86">
        <v>1</v>
      </c>
      <c r="E181" s="86">
        <v>0</v>
      </c>
      <c r="F181" s="67">
        <v>0</v>
      </c>
      <c r="G181" s="67"/>
      <c r="H181" s="67"/>
      <c r="I181" s="35">
        <f>B180*D180</f>
        <v>-0.57719299999999996</v>
      </c>
      <c r="J181" s="35"/>
      <c r="K181" s="62">
        <f>B180*E180</f>
        <v>0</v>
      </c>
      <c r="L181" s="67"/>
      <c r="M181" s="86"/>
      <c r="N181" s="86"/>
      <c r="O181" s="86"/>
      <c r="P181" s="86"/>
      <c r="R181" s="78">
        <v>0</v>
      </c>
      <c r="S181" s="28">
        <v>0</v>
      </c>
      <c r="T181" s="75">
        <v>0</v>
      </c>
    </row>
    <row r="182" spans="1:68" x14ac:dyDescent="0.25">
      <c r="A182" s="122"/>
      <c r="B182" s="67">
        <v>2.4273200000000002E-2</v>
      </c>
      <c r="C182" s="67" t="s">
        <v>134</v>
      </c>
      <c r="D182" s="86">
        <v>25</v>
      </c>
      <c r="E182" s="86">
        <v>0</v>
      </c>
      <c r="F182" s="67">
        <v>0</v>
      </c>
      <c r="G182" s="67"/>
      <c r="H182" s="67"/>
      <c r="I182" s="62">
        <f>B181*D181</f>
        <v>2.3918599999999999</v>
      </c>
      <c r="J182" s="35"/>
      <c r="K182" s="62">
        <f>B181*E181</f>
        <v>0</v>
      </c>
      <c r="L182" s="67"/>
      <c r="M182" s="34" t="s">
        <v>106</v>
      </c>
      <c r="N182" s="34">
        <f>EXP(N180)</f>
        <v>39.646671598302433</v>
      </c>
      <c r="O182" s="34">
        <v>0</v>
      </c>
      <c r="P182" s="34">
        <f>EXP(P180)</f>
        <v>9.1421920395869938E-2</v>
      </c>
      <c r="R182" s="78">
        <v>0</v>
      </c>
      <c r="S182" s="28">
        <v>0</v>
      </c>
      <c r="T182" s="75">
        <v>0</v>
      </c>
    </row>
    <row r="183" spans="1:68" x14ac:dyDescent="0.25">
      <c r="A183" s="122"/>
      <c r="B183" s="67">
        <v>-2.3922699999999999</v>
      </c>
      <c r="C183" s="67" t="s">
        <v>12</v>
      </c>
      <c r="D183" s="86">
        <v>0</v>
      </c>
      <c r="E183" s="86">
        <v>0</v>
      </c>
      <c r="F183" s="67">
        <v>1</v>
      </c>
      <c r="G183" s="67"/>
      <c r="H183" s="67"/>
      <c r="I183" s="35">
        <f>B182*D182</f>
        <v>0.60683000000000009</v>
      </c>
      <c r="J183" s="35"/>
      <c r="K183" s="35">
        <f>B182*E182</f>
        <v>0</v>
      </c>
      <c r="L183" s="67"/>
      <c r="M183" s="34"/>
      <c r="N183" s="34">
        <f>EXP(N180)+EXP(P180)</f>
        <v>39.7380935186983</v>
      </c>
      <c r="O183" s="34">
        <f>N183</f>
        <v>39.7380935186983</v>
      </c>
      <c r="P183" s="34">
        <f>O183</f>
        <v>39.7380935186983</v>
      </c>
      <c r="R183" s="78">
        <v>0</v>
      </c>
      <c r="S183" s="28">
        <v>0</v>
      </c>
      <c r="T183" s="75">
        <v>0</v>
      </c>
    </row>
    <row r="184" spans="1:68" x14ac:dyDescent="0.25">
      <c r="A184" s="67"/>
      <c r="B184" s="67"/>
      <c r="C184" s="67"/>
      <c r="D184" s="67"/>
      <c r="E184" s="67"/>
      <c r="F184" s="67"/>
      <c r="G184" s="67"/>
      <c r="H184" s="67"/>
      <c r="I184" s="62">
        <f>I180+I181+I182+I183</f>
        <v>3.6800069999999998</v>
      </c>
      <c r="J184" s="35"/>
      <c r="K184" s="62">
        <f>K180+K181+K182+K183</f>
        <v>0</v>
      </c>
      <c r="L184" s="67"/>
      <c r="M184" s="34" t="s">
        <v>107</v>
      </c>
      <c r="N184" s="72">
        <f>N182/N183</f>
        <v>0.99769938836263372</v>
      </c>
      <c r="O184" s="72">
        <f>O182/O183</f>
        <v>0</v>
      </c>
      <c r="P184" s="72">
        <f>P182/P183</f>
        <v>2.3006116373663578E-3</v>
      </c>
      <c r="R184" s="106">
        <f t="shared" ref="R184" si="43">IF(N184&gt;0.5,1,0)</f>
        <v>1</v>
      </c>
      <c r="S184" s="106">
        <f t="shared" ref="S184" si="44">IF(O184&gt;0.5,1,0)</f>
        <v>0</v>
      </c>
      <c r="T184" s="106">
        <f>IF(P184&gt;0.5,1,0)</f>
        <v>0</v>
      </c>
      <c r="V184" s="86">
        <v>0</v>
      </c>
      <c r="W184" s="86">
        <v>0</v>
      </c>
      <c r="X184" s="86">
        <v>1</v>
      </c>
      <c r="Y184" s="86">
        <v>0</v>
      </c>
      <c r="Z184" s="86">
        <v>0</v>
      </c>
      <c r="AA184" s="86">
        <v>1</v>
      </c>
      <c r="AB184" s="86">
        <v>0</v>
      </c>
      <c r="AC184" s="86">
        <v>0</v>
      </c>
      <c r="AD184" s="86">
        <v>1</v>
      </c>
      <c r="AE184" s="86">
        <v>0</v>
      </c>
      <c r="AF184" s="86">
        <v>0</v>
      </c>
      <c r="AG184" s="86">
        <v>1</v>
      </c>
      <c r="AH184" s="86">
        <v>1</v>
      </c>
      <c r="AI184" s="86">
        <v>0</v>
      </c>
      <c r="AJ184" s="86">
        <v>1</v>
      </c>
      <c r="AK184" s="86">
        <v>0</v>
      </c>
      <c r="AL184" s="86">
        <v>0</v>
      </c>
      <c r="AM184" s="86">
        <v>0</v>
      </c>
      <c r="AN184" s="86">
        <v>0</v>
      </c>
      <c r="AO184" s="86">
        <v>1</v>
      </c>
      <c r="AP184" s="86">
        <v>1</v>
      </c>
      <c r="AQ184" s="86">
        <v>0</v>
      </c>
      <c r="AR184" s="86">
        <v>0</v>
      </c>
      <c r="AS184" s="86">
        <v>1</v>
      </c>
      <c r="AT184" s="86">
        <v>0</v>
      </c>
      <c r="AU184" s="86">
        <v>0</v>
      </c>
      <c r="AV184" s="86">
        <v>0</v>
      </c>
      <c r="AW184" s="86">
        <v>0</v>
      </c>
      <c r="AX184" s="86">
        <v>0</v>
      </c>
      <c r="AY184" s="86">
        <v>1</v>
      </c>
      <c r="AZ184" s="86">
        <v>0</v>
      </c>
      <c r="BA184" s="86">
        <v>0</v>
      </c>
      <c r="BB184" s="86">
        <v>0</v>
      </c>
      <c r="BC184" s="86">
        <v>1</v>
      </c>
      <c r="BD184" s="86">
        <v>3</v>
      </c>
      <c r="BE184" s="86">
        <v>8</v>
      </c>
      <c r="BF184" s="86">
        <v>6</v>
      </c>
      <c r="BG184" s="86">
        <v>2</v>
      </c>
      <c r="BH184" s="86">
        <v>4</v>
      </c>
      <c r="BI184" s="86">
        <v>7</v>
      </c>
      <c r="BJ184" s="86">
        <v>5</v>
      </c>
      <c r="BK184" s="86">
        <v>3</v>
      </c>
      <c r="BL184" s="86">
        <v>2</v>
      </c>
      <c r="BM184" s="86">
        <v>1</v>
      </c>
      <c r="BN184" s="86">
        <v>6</v>
      </c>
      <c r="BO184" s="86">
        <v>4</v>
      </c>
      <c r="BP184" s="86">
        <v>5</v>
      </c>
    </row>
    <row r="185" spans="1:68" x14ac:dyDescent="0.25">
      <c r="B185" s="67"/>
      <c r="R185" s="78">
        <v>0</v>
      </c>
      <c r="S185" s="28">
        <v>0</v>
      </c>
      <c r="T185" s="75">
        <v>0</v>
      </c>
    </row>
    <row r="186" spans="1:68" x14ac:dyDescent="0.25">
      <c r="A186" s="67" t="s">
        <v>133</v>
      </c>
      <c r="B186" s="67"/>
      <c r="C186" s="67" t="s">
        <v>100</v>
      </c>
      <c r="D186" s="67" t="s">
        <v>101</v>
      </c>
      <c r="E186" s="67" t="s">
        <v>101</v>
      </c>
      <c r="F186" s="67" t="s">
        <v>101</v>
      </c>
      <c r="G186" s="67"/>
      <c r="H186" s="67"/>
      <c r="I186" s="67"/>
      <c r="J186" s="67"/>
      <c r="K186" s="67"/>
      <c r="L186" s="67"/>
      <c r="M186" s="67"/>
      <c r="N186" s="67"/>
      <c r="O186" s="67"/>
      <c r="P186" s="67"/>
      <c r="R186" s="78">
        <v>0</v>
      </c>
      <c r="S186" s="28">
        <v>0</v>
      </c>
      <c r="T186" s="75">
        <v>0</v>
      </c>
    </row>
    <row r="187" spans="1:68" x14ac:dyDescent="0.25">
      <c r="A187" s="122">
        <v>24</v>
      </c>
      <c r="B187" s="67">
        <v>-0.65992700000000004</v>
      </c>
      <c r="C187" s="67" t="s">
        <v>9</v>
      </c>
      <c r="D187" s="86">
        <v>-1</v>
      </c>
      <c r="E187" s="86">
        <v>0</v>
      </c>
      <c r="F187" s="67">
        <v>0</v>
      </c>
      <c r="G187" s="67"/>
      <c r="H187" s="67"/>
      <c r="I187" s="35" t="s">
        <v>103</v>
      </c>
      <c r="J187" s="35"/>
      <c r="K187" s="35" t="s">
        <v>104</v>
      </c>
      <c r="L187" s="67"/>
      <c r="M187" s="71" t="s">
        <v>102</v>
      </c>
      <c r="N187" s="71" t="s">
        <v>103</v>
      </c>
      <c r="O187" s="71" t="s">
        <v>104</v>
      </c>
      <c r="P187" s="71" t="s">
        <v>105</v>
      </c>
      <c r="R187" s="78">
        <v>0</v>
      </c>
      <c r="S187" s="28">
        <v>0</v>
      </c>
      <c r="T187" s="75">
        <v>0</v>
      </c>
    </row>
    <row r="188" spans="1:68" x14ac:dyDescent="0.25">
      <c r="A188" s="122"/>
      <c r="B188" s="67">
        <v>-0.60547499999999999</v>
      </c>
      <c r="C188" s="67" t="s">
        <v>3</v>
      </c>
      <c r="D188" s="86">
        <v>1</v>
      </c>
      <c r="E188" s="86">
        <v>0</v>
      </c>
      <c r="F188" s="67">
        <v>0</v>
      </c>
      <c r="G188" s="67"/>
      <c r="H188" s="67"/>
      <c r="I188" s="62">
        <f>B187*D187</f>
        <v>0.65992700000000004</v>
      </c>
      <c r="J188" s="35"/>
      <c r="K188" s="62">
        <f>B187*E187</f>
        <v>0</v>
      </c>
      <c r="L188" s="67"/>
      <c r="M188" s="71"/>
      <c r="N188" s="71">
        <f>I192</f>
        <v>0.77931199999999956</v>
      </c>
      <c r="O188" s="71">
        <v>0</v>
      </c>
      <c r="P188" s="71">
        <f>B191</f>
        <v>4.9654400000000001</v>
      </c>
      <c r="R188" s="78">
        <v>0</v>
      </c>
      <c r="S188" s="28">
        <v>0</v>
      </c>
      <c r="T188" s="75">
        <v>0</v>
      </c>
    </row>
    <row r="189" spans="1:68" x14ac:dyDescent="0.25">
      <c r="A189" s="122"/>
      <c r="B189" s="67">
        <v>-2.4282900000000001</v>
      </c>
      <c r="C189" s="67" t="s">
        <v>38</v>
      </c>
      <c r="D189" s="86">
        <v>1</v>
      </c>
      <c r="E189" s="86">
        <v>0</v>
      </c>
      <c r="F189" s="67">
        <v>0</v>
      </c>
      <c r="G189" s="67"/>
      <c r="H189" s="67"/>
      <c r="I189" s="35">
        <f>B188*D188</f>
        <v>-0.60547499999999999</v>
      </c>
      <c r="J189" s="35"/>
      <c r="K189" s="62">
        <f>B188*E188</f>
        <v>0</v>
      </c>
      <c r="L189" s="67"/>
      <c r="M189" s="86"/>
      <c r="N189" s="86"/>
      <c r="O189" s="86"/>
      <c r="P189" s="86"/>
      <c r="R189" s="78">
        <v>0</v>
      </c>
      <c r="S189" s="28">
        <v>0</v>
      </c>
      <c r="T189" s="75">
        <v>0</v>
      </c>
    </row>
    <row r="190" spans="1:68" x14ac:dyDescent="0.25">
      <c r="A190" s="122"/>
      <c r="B190" s="67">
        <v>0.12612599999999999</v>
      </c>
      <c r="C190" s="67" t="s">
        <v>134</v>
      </c>
      <c r="D190" s="86">
        <v>25</v>
      </c>
      <c r="E190" s="86">
        <v>0</v>
      </c>
      <c r="F190" s="67">
        <v>0</v>
      </c>
      <c r="G190" s="67"/>
      <c r="H190" s="67"/>
      <c r="I190" s="62">
        <f>B189*D189</f>
        <v>-2.4282900000000001</v>
      </c>
      <c r="J190" s="35"/>
      <c r="K190" s="62">
        <f>B189*E189</f>
        <v>0</v>
      </c>
      <c r="L190" s="67"/>
      <c r="M190" s="34" t="s">
        <v>106</v>
      </c>
      <c r="N190" s="34">
        <f>EXP(N188)</f>
        <v>2.1799719287545587</v>
      </c>
      <c r="O190" s="34">
        <v>0</v>
      </c>
      <c r="P190" s="34">
        <f>EXP(P188)</f>
        <v>143.37161990976671</v>
      </c>
      <c r="R190" s="78">
        <v>0</v>
      </c>
      <c r="S190" s="28">
        <v>0</v>
      </c>
      <c r="T190" s="75">
        <v>0</v>
      </c>
    </row>
    <row r="191" spans="1:68" x14ac:dyDescent="0.25">
      <c r="A191" s="122"/>
      <c r="B191" s="67">
        <v>4.9654400000000001</v>
      </c>
      <c r="C191" s="67" t="s">
        <v>12</v>
      </c>
      <c r="D191" s="86">
        <v>0</v>
      </c>
      <c r="E191" s="86">
        <v>0</v>
      </c>
      <c r="F191" s="67">
        <v>1</v>
      </c>
      <c r="G191" s="67"/>
      <c r="H191" s="67"/>
      <c r="I191" s="35">
        <f>B190*D190</f>
        <v>3.1531499999999997</v>
      </c>
      <c r="J191" s="35"/>
      <c r="K191" s="35">
        <f>B190*E190</f>
        <v>0</v>
      </c>
      <c r="L191" s="67"/>
      <c r="M191" s="34"/>
      <c r="N191" s="34">
        <f>EXP(N188)+EXP(P188)</f>
        <v>145.55159183852126</v>
      </c>
      <c r="O191" s="34">
        <f>N191</f>
        <v>145.55159183852126</v>
      </c>
      <c r="P191" s="34">
        <f>O191</f>
        <v>145.55159183852126</v>
      </c>
      <c r="R191" s="78">
        <v>0</v>
      </c>
      <c r="S191" s="28">
        <v>0</v>
      </c>
      <c r="T191" s="75">
        <v>0</v>
      </c>
    </row>
    <row r="192" spans="1:68" x14ac:dyDescent="0.25">
      <c r="A192" s="67"/>
      <c r="B192" s="67"/>
      <c r="C192" s="67"/>
      <c r="D192" s="67"/>
      <c r="E192" s="67"/>
      <c r="F192" s="67"/>
      <c r="G192" s="67"/>
      <c r="H192" s="67"/>
      <c r="I192" s="62">
        <f>I188+I189+I190+I191</f>
        <v>0.77931199999999956</v>
      </c>
      <c r="J192" s="35"/>
      <c r="K192" s="62">
        <f>K188+K189+K190+K191</f>
        <v>0</v>
      </c>
      <c r="L192" s="67"/>
      <c r="M192" s="34" t="s">
        <v>107</v>
      </c>
      <c r="N192" s="72">
        <f>N190/N191</f>
        <v>1.4977314237642118E-2</v>
      </c>
      <c r="O192" s="72">
        <f>O190/O191</f>
        <v>0</v>
      </c>
      <c r="P192" s="72">
        <f>P190/P191</f>
        <v>0.98502268576235796</v>
      </c>
      <c r="R192" s="106">
        <f t="shared" ref="R192" si="45">IF(N192&gt;0.5,1,0)</f>
        <v>0</v>
      </c>
      <c r="S192" s="106">
        <f t="shared" ref="S192" si="46">IF(O192&gt;0.5,1,0)</f>
        <v>0</v>
      </c>
      <c r="T192" s="106">
        <f>IF(P192&gt;0.5,1,0)</f>
        <v>1</v>
      </c>
      <c r="V192" s="86">
        <v>1</v>
      </c>
      <c r="W192" s="86">
        <v>0</v>
      </c>
      <c r="X192" s="86">
        <v>0</v>
      </c>
      <c r="Y192" s="86">
        <v>0</v>
      </c>
      <c r="Z192" s="86">
        <v>1</v>
      </c>
      <c r="AA192" s="86">
        <v>0</v>
      </c>
      <c r="AB192" s="86">
        <v>0</v>
      </c>
      <c r="AC192" s="86">
        <v>1</v>
      </c>
      <c r="AD192" s="86">
        <v>0</v>
      </c>
      <c r="AE192" s="86">
        <v>0</v>
      </c>
      <c r="AF192" s="86">
        <v>0</v>
      </c>
      <c r="AG192" s="86">
        <v>1</v>
      </c>
      <c r="AH192" s="86">
        <v>1</v>
      </c>
      <c r="AI192" s="86">
        <v>1</v>
      </c>
      <c r="AJ192" s="86">
        <v>0</v>
      </c>
      <c r="AK192" s="86">
        <v>1</v>
      </c>
      <c r="AL192" s="86">
        <v>0</v>
      </c>
      <c r="AM192" s="86">
        <v>0</v>
      </c>
      <c r="AN192" s="86">
        <v>0</v>
      </c>
      <c r="AO192" s="86">
        <v>1</v>
      </c>
      <c r="AP192" s="86">
        <v>1</v>
      </c>
      <c r="AQ192" s="86">
        <v>0</v>
      </c>
      <c r="AR192" s="86">
        <v>0</v>
      </c>
      <c r="AS192" s="86">
        <v>0</v>
      </c>
      <c r="AT192" s="86">
        <v>1</v>
      </c>
      <c r="AU192" s="86">
        <v>0</v>
      </c>
      <c r="AV192" s="86">
        <v>0</v>
      </c>
      <c r="AW192" s="86">
        <v>1</v>
      </c>
      <c r="AX192" s="86">
        <v>0</v>
      </c>
      <c r="AY192" s="86">
        <v>0</v>
      </c>
      <c r="AZ192" s="86">
        <v>0</v>
      </c>
      <c r="BA192" s="86">
        <v>0</v>
      </c>
      <c r="BB192" s="86">
        <v>0</v>
      </c>
      <c r="BC192" s="86">
        <v>5</v>
      </c>
      <c r="BD192" s="86">
        <v>1</v>
      </c>
      <c r="BE192" s="86">
        <v>8</v>
      </c>
      <c r="BF192" s="86">
        <v>6</v>
      </c>
      <c r="BG192" s="86">
        <v>2</v>
      </c>
      <c r="BH192" s="86">
        <v>4</v>
      </c>
      <c r="BI192" s="86">
        <v>7</v>
      </c>
      <c r="BJ192" s="86">
        <v>3</v>
      </c>
      <c r="BK192" s="86">
        <v>1</v>
      </c>
      <c r="BL192" s="86">
        <v>5</v>
      </c>
      <c r="BM192" s="86">
        <v>2</v>
      </c>
      <c r="BN192" s="86">
        <v>3</v>
      </c>
      <c r="BO192" s="86">
        <v>6</v>
      </c>
      <c r="BP192" s="86">
        <v>4</v>
      </c>
    </row>
    <row r="193" spans="1:68" x14ac:dyDescent="0.25">
      <c r="A193" s="67"/>
      <c r="B193" s="67"/>
      <c r="C193" s="67"/>
      <c r="D193" s="67"/>
      <c r="E193" s="67"/>
      <c r="F193" s="67"/>
      <c r="G193" s="67"/>
      <c r="H193" s="67"/>
      <c r="I193" s="67"/>
      <c r="J193" s="67"/>
      <c r="K193" s="67"/>
      <c r="L193" s="67"/>
      <c r="M193" s="67"/>
      <c r="N193" s="67"/>
      <c r="O193" s="67"/>
      <c r="P193" s="67"/>
      <c r="R193" s="78">
        <v>0</v>
      </c>
      <c r="S193" s="28">
        <v>0</v>
      </c>
      <c r="T193" s="75">
        <v>0</v>
      </c>
    </row>
    <row r="194" spans="1:68" x14ac:dyDescent="0.25">
      <c r="A194" s="67" t="s">
        <v>133</v>
      </c>
      <c r="B194" s="67"/>
      <c r="C194" s="67" t="s">
        <v>100</v>
      </c>
      <c r="D194" s="67" t="s">
        <v>101</v>
      </c>
      <c r="E194" s="67" t="s">
        <v>101</v>
      </c>
      <c r="F194" s="67" t="s">
        <v>101</v>
      </c>
      <c r="G194" s="67"/>
      <c r="H194" s="67"/>
      <c r="I194" s="67"/>
      <c r="J194" s="67"/>
      <c r="K194" s="67"/>
      <c r="L194" s="67"/>
      <c r="M194" s="67"/>
      <c r="N194" s="67"/>
      <c r="O194" s="67"/>
      <c r="P194" s="67"/>
      <c r="R194" s="78">
        <v>0</v>
      </c>
      <c r="S194" s="28">
        <v>0</v>
      </c>
      <c r="T194" s="75">
        <v>0</v>
      </c>
    </row>
    <row r="195" spans="1:68" x14ac:dyDescent="0.25">
      <c r="A195" s="122">
        <v>25</v>
      </c>
      <c r="B195" s="67">
        <v>-0.68557299999999999</v>
      </c>
      <c r="C195" s="67" t="s">
        <v>9</v>
      </c>
      <c r="D195" s="86">
        <v>-1</v>
      </c>
      <c r="E195" s="86">
        <v>0</v>
      </c>
      <c r="F195" s="67">
        <v>0</v>
      </c>
      <c r="G195" s="67"/>
      <c r="H195" s="67"/>
      <c r="I195" s="35" t="s">
        <v>103</v>
      </c>
      <c r="J195" s="35"/>
      <c r="K195" s="35" t="s">
        <v>104</v>
      </c>
      <c r="L195" s="67"/>
      <c r="M195" s="71" t="s">
        <v>102</v>
      </c>
      <c r="N195" s="71" t="s">
        <v>103</v>
      </c>
      <c r="O195" s="71" t="s">
        <v>104</v>
      </c>
      <c r="P195" s="71" t="s">
        <v>105</v>
      </c>
      <c r="R195" s="78">
        <v>0</v>
      </c>
      <c r="S195" s="28">
        <v>0</v>
      </c>
      <c r="T195" s="75">
        <v>0</v>
      </c>
    </row>
    <row r="196" spans="1:68" x14ac:dyDescent="0.25">
      <c r="A196" s="122"/>
      <c r="B196" s="67">
        <v>-0.63733399999999996</v>
      </c>
      <c r="C196" s="67" t="s">
        <v>3</v>
      </c>
      <c r="D196" s="86">
        <v>1</v>
      </c>
      <c r="E196" s="86">
        <v>0</v>
      </c>
      <c r="F196" s="67">
        <v>0</v>
      </c>
      <c r="G196" s="67"/>
      <c r="H196" s="67"/>
      <c r="I196" s="62">
        <f>B195*D195</f>
        <v>0.68557299999999999</v>
      </c>
      <c r="J196" s="35"/>
      <c r="K196" s="62">
        <f>B195*E195</f>
        <v>0</v>
      </c>
      <c r="L196" s="67"/>
      <c r="M196" s="71"/>
      <c r="N196" s="71">
        <f>I200</f>
        <v>0.68753400000000031</v>
      </c>
      <c r="O196" s="71">
        <v>0</v>
      </c>
      <c r="P196" s="71">
        <f>B199</f>
        <v>4.67448</v>
      </c>
      <c r="R196" s="78">
        <v>0</v>
      </c>
      <c r="S196" s="28">
        <v>0</v>
      </c>
      <c r="T196" s="75">
        <v>0</v>
      </c>
    </row>
    <row r="197" spans="1:68" x14ac:dyDescent="0.25">
      <c r="A197" s="122"/>
      <c r="B197" s="67">
        <v>-2.4063300000000001</v>
      </c>
      <c r="C197" s="67" t="s">
        <v>38</v>
      </c>
      <c r="D197" s="86">
        <v>1</v>
      </c>
      <c r="E197" s="86">
        <v>0</v>
      </c>
      <c r="F197" s="67">
        <v>0</v>
      </c>
      <c r="G197" s="67"/>
      <c r="H197" s="67"/>
      <c r="I197" s="35">
        <f>B196*D196</f>
        <v>-0.63733399999999996</v>
      </c>
      <c r="J197" s="35"/>
      <c r="K197" s="62">
        <f>B196*E196</f>
        <v>0</v>
      </c>
      <c r="L197" s="67"/>
      <c r="M197" s="86"/>
      <c r="N197" s="86"/>
      <c r="O197" s="86"/>
      <c r="P197" s="86"/>
      <c r="R197" s="78">
        <v>0</v>
      </c>
      <c r="S197" s="28">
        <v>0</v>
      </c>
      <c r="T197" s="75">
        <v>0</v>
      </c>
    </row>
    <row r="198" spans="1:68" x14ac:dyDescent="0.25">
      <c r="A198" s="122"/>
      <c r="B198" s="67">
        <v>0.121825</v>
      </c>
      <c r="C198" s="67" t="s">
        <v>134</v>
      </c>
      <c r="D198" s="86">
        <v>25</v>
      </c>
      <c r="E198" s="86">
        <v>0</v>
      </c>
      <c r="F198" s="67">
        <v>0</v>
      </c>
      <c r="G198" s="67"/>
      <c r="H198" s="67"/>
      <c r="I198" s="62">
        <f>B197*D197</f>
        <v>-2.4063300000000001</v>
      </c>
      <c r="J198" s="35"/>
      <c r="K198" s="62">
        <f>B197*E197</f>
        <v>0</v>
      </c>
      <c r="L198" s="67"/>
      <c r="M198" s="34" t="s">
        <v>106</v>
      </c>
      <c r="N198" s="34">
        <f>EXP(N196)</f>
        <v>1.9888050878057615</v>
      </c>
      <c r="O198" s="34">
        <v>0</v>
      </c>
      <c r="P198" s="34">
        <f>EXP(P196)</f>
        <v>107.17682065248707</v>
      </c>
      <c r="R198" s="78">
        <v>0</v>
      </c>
      <c r="S198" s="28">
        <v>0</v>
      </c>
      <c r="T198" s="75">
        <v>0</v>
      </c>
    </row>
    <row r="199" spans="1:68" x14ac:dyDescent="0.25">
      <c r="A199" s="122"/>
      <c r="B199" s="67">
        <v>4.67448</v>
      </c>
      <c r="C199" s="67" t="s">
        <v>12</v>
      </c>
      <c r="D199" s="86">
        <v>0</v>
      </c>
      <c r="E199" s="86">
        <v>0</v>
      </c>
      <c r="F199" s="67">
        <v>1</v>
      </c>
      <c r="G199" s="67"/>
      <c r="H199" s="67"/>
      <c r="I199" s="35">
        <f>B198*D198</f>
        <v>3.0456250000000002</v>
      </c>
      <c r="J199" s="35"/>
      <c r="K199" s="35">
        <f>B198*E198</f>
        <v>0</v>
      </c>
      <c r="L199" s="67"/>
      <c r="M199" s="34"/>
      <c r="N199" s="34">
        <f>EXP(N196)+EXP(P196)</f>
        <v>109.16562574029282</v>
      </c>
      <c r="O199" s="34">
        <f>N199</f>
        <v>109.16562574029282</v>
      </c>
      <c r="P199" s="34">
        <f>O199</f>
        <v>109.16562574029282</v>
      </c>
      <c r="R199" s="78">
        <v>0</v>
      </c>
      <c r="S199" s="28">
        <v>0</v>
      </c>
      <c r="T199" s="75">
        <v>0</v>
      </c>
    </row>
    <row r="200" spans="1:68" x14ac:dyDescent="0.25">
      <c r="A200" s="67"/>
      <c r="B200" s="67"/>
      <c r="C200" s="67"/>
      <c r="D200" s="67"/>
      <c r="E200" s="67"/>
      <c r="F200" s="67"/>
      <c r="G200" s="67"/>
      <c r="H200" s="67"/>
      <c r="I200" s="62">
        <f>I196+I197+I198+I199</f>
        <v>0.68753400000000031</v>
      </c>
      <c r="J200" s="35"/>
      <c r="K200" s="62">
        <f>K196+K197+K198+K199</f>
        <v>0</v>
      </c>
      <c r="L200" s="67"/>
      <c r="M200" s="34" t="s">
        <v>107</v>
      </c>
      <c r="N200" s="72">
        <f>N198/N199</f>
        <v>1.8218235587612239E-2</v>
      </c>
      <c r="O200" s="72">
        <f>O198/O199</f>
        <v>0</v>
      </c>
      <c r="P200" s="72">
        <f>P198/P199</f>
        <v>0.98178176441238774</v>
      </c>
      <c r="R200" s="106">
        <f t="shared" ref="R200" si="47">IF(N200&gt;0.5,1,0)</f>
        <v>0</v>
      </c>
      <c r="S200" s="106">
        <f t="shared" ref="S200" si="48">IF(O200&gt;0.5,1,0)</f>
        <v>0</v>
      </c>
      <c r="T200" s="106">
        <f>IF(P200&gt;0.5,1,0)</f>
        <v>1</v>
      </c>
      <c r="V200" s="86">
        <v>1</v>
      </c>
      <c r="W200" s="86">
        <v>0</v>
      </c>
      <c r="X200" s="86">
        <v>0</v>
      </c>
      <c r="Y200" s="86">
        <v>0</v>
      </c>
      <c r="Z200" s="86">
        <v>0</v>
      </c>
      <c r="AA200" s="86">
        <v>1</v>
      </c>
      <c r="AB200" s="86">
        <v>0</v>
      </c>
      <c r="AC200" s="86">
        <v>1</v>
      </c>
      <c r="AD200" s="86">
        <v>0</v>
      </c>
      <c r="AE200" s="86">
        <v>0</v>
      </c>
      <c r="AF200" s="86">
        <v>0</v>
      </c>
      <c r="AG200" s="86">
        <v>1</v>
      </c>
      <c r="AH200" s="86">
        <v>1</v>
      </c>
      <c r="AI200" s="86">
        <v>0</v>
      </c>
      <c r="AJ200" s="86">
        <v>1</v>
      </c>
      <c r="AK200" s="86">
        <v>1</v>
      </c>
      <c r="AL200" s="86">
        <v>0</v>
      </c>
      <c r="AM200" s="86">
        <v>0</v>
      </c>
      <c r="AN200" s="86">
        <v>0</v>
      </c>
      <c r="AO200" s="86">
        <v>1</v>
      </c>
      <c r="AP200" s="86">
        <v>1</v>
      </c>
      <c r="AQ200" s="86">
        <v>0</v>
      </c>
      <c r="AR200" s="86">
        <v>0</v>
      </c>
      <c r="AS200" s="86">
        <v>0</v>
      </c>
      <c r="AT200" s="86">
        <v>1</v>
      </c>
      <c r="AU200" s="86">
        <v>0</v>
      </c>
      <c r="AV200" s="86">
        <v>0</v>
      </c>
      <c r="AW200" s="86">
        <v>1</v>
      </c>
      <c r="AX200" s="86">
        <v>0</v>
      </c>
      <c r="AY200" s="86">
        <v>0</v>
      </c>
      <c r="AZ200" s="86">
        <v>0</v>
      </c>
      <c r="BA200" s="86">
        <v>1</v>
      </c>
      <c r="BB200" s="86">
        <v>0</v>
      </c>
      <c r="BC200" s="86">
        <v>8</v>
      </c>
      <c r="BD200" s="86">
        <v>1</v>
      </c>
      <c r="BE200" s="86">
        <v>2</v>
      </c>
      <c r="BF200" s="86">
        <v>3</v>
      </c>
      <c r="BG200" s="86">
        <v>4</v>
      </c>
      <c r="BH200" s="86">
        <v>7</v>
      </c>
      <c r="BI200" s="86">
        <v>5</v>
      </c>
      <c r="BJ200" s="86">
        <v>6</v>
      </c>
      <c r="BK200" s="86">
        <v>1</v>
      </c>
      <c r="BL200" s="86">
        <v>6</v>
      </c>
      <c r="BM200" s="86">
        <v>4</v>
      </c>
      <c r="BN200" s="86">
        <v>3</v>
      </c>
      <c r="BO200" s="86">
        <v>5</v>
      </c>
      <c r="BP200" s="86">
        <v>2</v>
      </c>
    </row>
    <row r="201" spans="1:68" x14ac:dyDescent="0.25">
      <c r="A201" s="67"/>
      <c r="B201" s="67"/>
      <c r="C201" s="67"/>
      <c r="D201" s="67"/>
      <c r="E201" s="67"/>
      <c r="F201" s="67"/>
      <c r="G201" s="67"/>
      <c r="H201" s="67"/>
      <c r="I201" s="67"/>
      <c r="J201" s="67"/>
      <c r="K201" s="67"/>
      <c r="L201" s="67"/>
      <c r="M201" s="67"/>
      <c r="N201" s="67"/>
      <c r="O201" s="67"/>
      <c r="P201" s="67"/>
      <c r="R201" s="78">
        <v>0</v>
      </c>
      <c r="S201" s="28">
        <v>0</v>
      </c>
      <c r="T201" s="75">
        <v>0</v>
      </c>
    </row>
    <row r="202" spans="1:68" x14ac:dyDescent="0.25">
      <c r="A202" s="67" t="s">
        <v>133</v>
      </c>
      <c r="B202" s="67"/>
      <c r="C202" s="67" t="s">
        <v>100</v>
      </c>
      <c r="D202" s="67" t="s">
        <v>101</v>
      </c>
      <c r="E202" s="67" t="s">
        <v>101</v>
      </c>
      <c r="F202" s="67" t="s">
        <v>101</v>
      </c>
      <c r="G202" s="67"/>
      <c r="H202" s="67"/>
      <c r="I202" s="67"/>
      <c r="J202" s="67"/>
      <c r="K202" s="67"/>
      <c r="L202" s="67"/>
      <c r="M202" s="67"/>
      <c r="N202" s="67"/>
      <c r="O202" s="67"/>
      <c r="P202" s="67"/>
      <c r="R202" s="78">
        <v>0</v>
      </c>
      <c r="S202" s="28">
        <v>0</v>
      </c>
      <c r="T202" s="75">
        <v>0</v>
      </c>
    </row>
    <row r="203" spans="1:68" x14ac:dyDescent="0.25">
      <c r="A203" s="122">
        <v>26</v>
      </c>
      <c r="B203" s="67">
        <v>-0.94204399999999999</v>
      </c>
      <c r="C203" s="67" t="s">
        <v>9</v>
      </c>
      <c r="D203" s="86">
        <v>-1</v>
      </c>
      <c r="E203" s="86">
        <v>0</v>
      </c>
      <c r="F203" s="67">
        <v>0</v>
      </c>
      <c r="G203" s="67"/>
      <c r="H203" s="67"/>
      <c r="I203" s="35" t="s">
        <v>103</v>
      </c>
      <c r="J203" s="35"/>
      <c r="K203" s="35" t="s">
        <v>104</v>
      </c>
      <c r="L203" s="67"/>
      <c r="M203" s="71" t="s">
        <v>102</v>
      </c>
      <c r="N203" s="71" t="s">
        <v>103</v>
      </c>
      <c r="O203" s="71" t="s">
        <v>104</v>
      </c>
      <c r="P203" s="71" t="s">
        <v>105</v>
      </c>
      <c r="R203" s="78">
        <v>0</v>
      </c>
      <c r="S203" s="28">
        <v>0</v>
      </c>
      <c r="T203" s="75">
        <v>0</v>
      </c>
    </row>
    <row r="204" spans="1:68" x14ac:dyDescent="0.25">
      <c r="A204" s="122"/>
      <c r="B204" s="67">
        <v>-0.79049899999999995</v>
      </c>
      <c r="C204" s="67" t="s">
        <v>3</v>
      </c>
      <c r="D204" s="86">
        <v>1</v>
      </c>
      <c r="E204" s="86">
        <v>0</v>
      </c>
      <c r="F204" s="67">
        <v>0</v>
      </c>
      <c r="G204" s="67"/>
      <c r="H204" s="67"/>
      <c r="I204" s="62">
        <f>B203*D203</f>
        <v>0.94204399999999999</v>
      </c>
      <c r="J204" s="35"/>
      <c r="K204" s="62">
        <f>B203*E203</f>
        <v>0</v>
      </c>
      <c r="L204" s="67"/>
      <c r="M204" s="71"/>
      <c r="N204" s="71">
        <f>I208</f>
        <v>3.4394800000000001</v>
      </c>
      <c r="O204" s="71">
        <v>0</v>
      </c>
      <c r="P204" s="71">
        <f>B207</f>
        <v>1.9851000000000001</v>
      </c>
      <c r="R204" s="78">
        <v>0</v>
      </c>
      <c r="S204" s="28">
        <v>0</v>
      </c>
      <c r="T204" s="75">
        <v>0</v>
      </c>
    </row>
    <row r="205" spans="1:68" x14ac:dyDescent="0.25">
      <c r="A205" s="122"/>
      <c r="B205" s="67">
        <v>0.40305999999999997</v>
      </c>
      <c r="C205" s="67" t="s">
        <v>38</v>
      </c>
      <c r="D205" s="86">
        <v>1</v>
      </c>
      <c r="E205" s="86">
        <v>0</v>
      </c>
      <c r="F205" s="67">
        <v>0</v>
      </c>
      <c r="G205" s="67"/>
      <c r="H205" s="67"/>
      <c r="I205" s="35">
        <f>B204*D204</f>
        <v>-0.79049899999999995</v>
      </c>
      <c r="J205" s="35"/>
      <c r="K205" s="62">
        <f>B204*E204</f>
        <v>0</v>
      </c>
      <c r="L205" s="67"/>
      <c r="M205" s="86"/>
      <c r="N205" s="86"/>
      <c r="O205" s="86"/>
      <c r="P205" s="86"/>
      <c r="R205" s="78">
        <v>0</v>
      </c>
      <c r="S205" s="28">
        <v>0</v>
      </c>
      <c r="T205" s="75">
        <v>0</v>
      </c>
    </row>
    <row r="206" spans="1:68" x14ac:dyDescent="0.25">
      <c r="A206" s="122"/>
      <c r="B206" s="67">
        <v>0.115395</v>
      </c>
      <c r="C206" s="67" t="s">
        <v>134</v>
      </c>
      <c r="D206" s="86">
        <v>25</v>
      </c>
      <c r="E206" s="86">
        <v>0</v>
      </c>
      <c r="F206" s="67">
        <v>0</v>
      </c>
      <c r="G206" s="67"/>
      <c r="H206" s="67"/>
      <c r="I206" s="62">
        <f>B205*D205</f>
        <v>0.40305999999999997</v>
      </c>
      <c r="J206" s="35"/>
      <c r="K206" s="62">
        <f>B205*E205</f>
        <v>0</v>
      </c>
      <c r="L206" s="67"/>
      <c r="M206" s="34" t="s">
        <v>106</v>
      </c>
      <c r="N206" s="34">
        <f>EXP(N204)</f>
        <v>31.170745165807929</v>
      </c>
      <c r="O206" s="34">
        <v>0</v>
      </c>
      <c r="P206" s="34">
        <f>EXP(P204)</f>
        <v>7.2797753265884086</v>
      </c>
      <c r="R206" s="78">
        <v>0</v>
      </c>
      <c r="S206" s="28">
        <v>0</v>
      </c>
      <c r="T206" s="75">
        <v>0</v>
      </c>
    </row>
    <row r="207" spans="1:68" x14ac:dyDescent="0.25">
      <c r="A207" s="122"/>
      <c r="B207" s="67">
        <v>1.9851000000000001</v>
      </c>
      <c r="C207" s="67" t="s">
        <v>12</v>
      </c>
      <c r="D207" s="86">
        <v>0</v>
      </c>
      <c r="E207" s="86">
        <v>0</v>
      </c>
      <c r="F207" s="67">
        <v>1</v>
      </c>
      <c r="G207" s="67"/>
      <c r="H207" s="67"/>
      <c r="I207" s="35">
        <f>B206*D206</f>
        <v>2.8848750000000001</v>
      </c>
      <c r="J207" s="35"/>
      <c r="K207" s="35">
        <f>B206*E206</f>
        <v>0</v>
      </c>
      <c r="L207" s="67"/>
      <c r="M207" s="34"/>
      <c r="N207" s="34">
        <f>EXP(N204)+EXP(P204)</f>
        <v>38.450520492396336</v>
      </c>
      <c r="O207" s="34">
        <f>N207</f>
        <v>38.450520492396336</v>
      </c>
      <c r="P207" s="34">
        <f>O207</f>
        <v>38.450520492396336</v>
      </c>
      <c r="R207" s="78">
        <v>0</v>
      </c>
      <c r="S207" s="28">
        <v>0</v>
      </c>
      <c r="T207" s="75">
        <v>0</v>
      </c>
    </row>
    <row r="208" spans="1:68" x14ac:dyDescent="0.25">
      <c r="A208" s="67"/>
      <c r="B208" s="67"/>
      <c r="C208" s="67"/>
      <c r="D208" s="67"/>
      <c r="E208" s="67"/>
      <c r="F208" s="67"/>
      <c r="G208" s="67"/>
      <c r="H208" s="67"/>
      <c r="I208" s="62">
        <f>I204+I205+I206+I207</f>
        <v>3.4394800000000001</v>
      </c>
      <c r="J208" s="35"/>
      <c r="K208" s="62">
        <f>K204+K205+K206+K207</f>
        <v>0</v>
      </c>
      <c r="L208" s="67"/>
      <c r="M208" s="34" t="s">
        <v>107</v>
      </c>
      <c r="N208" s="72">
        <f>N206/N207</f>
        <v>0.81067160513398007</v>
      </c>
      <c r="O208" s="72">
        <f>O206/O207</f>
        <v>0</v>
      </c>
      <c r="P208" s="72">
        <f>P206/P207</f>
        <v>0.18932839486602004</v>
      </c>
      <c r="R208" s="106">
        <f t="shared" ref="R208" si="49">IF(N208&gt;0.5,1,0)</f>
        <v>1</v>
      </c>
      <c r="S208" s="106">
        <f t="shared" ref="S208" si="50">IF(O208&gt;0.5,1,0)</f>
        <v>0</v>
      </c>
      <c r="T208" s="106">
        <f>IF(P208&gt;0.5,1,0)</f>
        <v>0</v>
      </c>
      <c r="V208" s="86">
        <v>0</v>
      </c>
      <c r="W208" s="86">
        <v>0</v>
      </c>
      <c r="X208" s="86">
        <v>1</v>
      </c>
      <c r="Y208" s="86">
        <v>0</v>
      </c>
      <c r="Z208" s="86">
        <v>0</v>
      </c>
      <c r="AA208" s="86">
        <v>1</v>
      </c>
      <c r="AB208" s="86">
        <v>0</v>
      </c>
      <c r="AC208" s="86">
        <v>1</v>
      </c>
      <c r="AD208" s="86">
        <v>0</v>
      </c>
      <c r="AE208" s="86">
        <v>0</v>
      </c>
      <c r="AF208" s="86">
        <v>1</v>
      </c>
      <c r="AG208" s="86">
        <v>0</v>
      </c>
      <c r="AH208" s="86">
        <v>1</v>
      </c>
      <c r="AI208" s="86">
        <v>0</v>
      </c>
      <c r="AJ208" s="86">
        <v>1</v>
      </c>
      <c r="AK208" s="86">
        <v>1</v>
      </c>
      <c r="AL208" s="86">
        <v>0</v>
      </c>
      <c r="AM208" s="86">
        <v>0</v>
      </c>
      <c r="AN208" s="86">
        <v>0</v>
      </c>
      <c r="AO208" s="86">
        <v>1</v>
      </c>
      <c r="AP208" s="86">
        <v>1</v>
      </c>
      <c r="AQ208" s="86">
        <v>0</v>
      </c>
      <c r="AR208" s="86">
        <v>0</v>
      </c>
      <c r="AS208" s="86">
        <v>1</v>
      </c>
      <c r="AT208" s="86">
        <v>0</v>
      </c>
      <c r="AU208" s="86">
        <v>0</v>
      </c>
      <c r="AV208" s="86">
        <v>0</v>
      </c>
      <c r="AW208" s="86">
        <v>1</v>
      </c>
      <c r="AX208" s="86">
        <v>0</v>
      </c>
      <c r="AY208" s="86">
        <v>0</v>
      </c>
      <c r="AZ208" s="86">
        <v>0</v>
      </c>
      <c r="BA208" s="86">
        <v>0</v>
      </c>
      <c r="BB208" s="86">
        <v>0</v>
      </c>
      <c r="BC208" s="86">
        <v>7</v>
      </c>
      <c r="BD208" s="86">
        <v>1</v>
      </c>
      <c r="BE208" s="86">
        <v>8</v>
      </c>
      <c r="BF208" s="86">
        <v>5</v>
      </c>
      <c r="BG208" s="86">
        <v>2</v>
      </c>
      <c r="BH208" s="86">
        <v>3</v>
      </c>
      <c r="BI208" s="86">
        <v>4</v>
      </c>
      <c r="BJ208" s="86">
        <v>6</v>
      </c>
      <c r="BK208" s="86">
        <v>1</v>
      </c>
      <c r="BL208" s="86">
        <v>5</v>
      </c>
      <c r="BM208" s="86">
        <v>2</v>
      </c>
      <c r="BN208" s="86">
        <v>6</v>
      </c>
      <c r="BO208" s="86">
        <v>3</v>
      </c>
      <c r="BP208" s="86">
        <v>4</v>
      </c>
    </row>
    <row r="209" spans="1:68" x14ac:dyDescent="0.25">
      <c r="A209" s="67"/>
      <c r="B209" s="67"/>
      <c r="C209" s="67"/>
      <c r="D209" s="67"/>
      <c r="E209" s="67"/>
      <c r="F209" s="67"/>
      <c r="G209" s="67"/>
      <c r="H209" s="67"/>
      <c r="I209" s="67"/>
      <c r="J209" s="67"/>
      <c r="K209" s="67"/>
      <c r="L209" s="67"/>
      <c r="M209" s="67"/>
      <c r="N209" s="67"/>
      <c r="O209" s="67"/>
      <c r="P209" s="67"/>
      <c r="R209" s="78">
        <v>0</v>
      </c>
      <c r="S209" s="28">
        <v>0</v>
      </c>
      <c r="T209" s="75">
        <v>0</v>
      </c>
    </row>
    <row r="210" spans="1:68" x14ac:dyDescent="0.25">
      <c r="A210" s="67" t="s">
        <v>133</v>
      </c>
      <c r="B210" s="67"/>
      <c r="C210" s="67" t="s">
        <v>100</v>
      </c>
      <c r="D210" s="67" t="s">
        <v>101</v>
      </c>
      <c r="E210" s="67" t="s">
        <v>101</v>
      </c>
      <c r="F210" s="67" t="s">
        <v>101</v>
      </c>
      <c r="G210" s="67"/>
      <c r="H210" s="67"/>
      <c r="I210" s="67"/>
      <c r="J210" s="67"/>
      <c r="K210" s="67"/>
      <c r="L210" s="67"/>
      <c r="M210" s="67"/>
      <c r="N210" s="67"/>
      <c r="O210" s="67"/>
      <c r="P210" s="67"/>
      <c r="R210" s="78">
        <v>0</v>
      </c>
      <c r="S210" s="28">
        <v>0</v>
      </c>
      <c r="T210" s="75">
        <v>0</v>
      </c>
    </row>
    <row r="211" spans="1:68" x14ac:dyDescent="0.25">
      <c r="A211" s="122">
        <v>27</v>
      </c>
      <c r="B211" s="67">
        <v>-0.72235799999999994</v>
      </c>
      <c r="C211" s="67" t="s">
        <v>9</v>
      </c>
      <c r="D211" s="86">
        <v>-1</v>
      </c>
      <c r="E211" s="86">
        <v>0</v>
      </c>
      <c r="F211" s="67">
        <v>0</v>
      </c>
      <c r="G211" s="67"/>
      <c r="H211" s="67"/>
      <c r="I211" s="35" t="s">
        <v>103</v>
      </c>
      <c r="J211" s="35"/>
      <c r="K211" s="35" t="s">
        <v>104</v>
      </c>
      <c r="L211" s="67"/>
      <c r="M211" s="71" t="s">
        <v>102</v>
      </c>
      <c r="N211" s="71" t="s">
        <v>103</v>
      </c>
      <c r="O211" s="71" t="s">
        <v>104</v>
      </c>
      <c r="P211" s="71" t="s">
        <v>105</v>
      </c>
      <c r="R211" s="78">
        <v>0</v>
      </c>
      <c r="S211" s="28">
        <v>0</v>
      </c>
      <c r="T211" s="75">
        <v>0</v>
      </c>
    </row>
    <row r="212" spans="1:68" x14ac:dyDescent="0.25">
      <c r="A212" s="122"/>
      <c r="B212" s="67">
        <v>-0.418545</v>
      </c>
      <c r="C212" s="67" t="s">
        <v>3</v>
      </c>
      <c r="D212" s="86">
        <v>1</v>
      </c>
      <c r="E212" s="86">
        <v>0</v>
      </c>
      <c r="F212" s="67">
        <v>0</v>
      </c>
      <c r="G212" s="67"/>
      <c r="H212" s="67"/>
      <c r="I212" s="62">
        <f>B211*D211</f>
        <v>0.72235799999999994</v>
      </c>
      <c r="J212" s="35"/>
      <c r="K212" s="62">
        <f>B211*E211</f>
        <v>0</v>
      </c>
      <c r="L212" s="67"/>
      <c r="M212" s="71"/>
      <c r="N212" s="71">
        <f>I216</f>
        <v>0.79375549999999961</v>
      </c>
      <c r="O212" s="71">
        <v>0</v>
      </c>
      <c r="P212" s="71">
        <f>B215</f>
        <v>3.8089499999999998</v>
      </c>
      <c r="R212" s="78">
        <v>0</v>
      </c>
      <c r="S212" s="28">
        <v>0</v>
      </c>
      <c r="T212" s="75">
        <v>0</v>
      </c>
    </row>
    <row r="213" spans="1:68" x14ac:dyDescent="0.25">
      <c r="A213" s="122"/>
      <c r="B213" s="67">
        <v>-1.8586800000000001</v>
      </c>
      <c r="C213" s="67" t="s">
        <v>38</v>
      </c>
      <c r="D213" s="86">
        <v>1</v>
      </c>
      <c r="E213" s="86">
        <v>0</v>
      </c>
      <c r="F213" s="67">
        <v>0</v>
      </c>
      <c r="G213" s="67"/>
      <c r="H213" s="67"/>
      <c r="I213" s="35">
        <f>B212*D212</f>
        <v>-0.418545</v>
      </c>
      <c r="J213" s="35"/>
      <c r="K213" s="62">
        <f>B212*E212</f>
        <v>0</v>
      </c>
      <c r="L213" s="67"/>
      <c r="M213" s="86"/>
      <c r="N213" s="86"/>
      <c r="O213" s="86"/>
      <c r="P213" s="86"/>
      <c r="R213" s="78">
        <v>0</v>
      </c>
      <c r="S213" s="28">
        <v>0</v>
      </c>
      <c r="T213" s="75">
        <v>0</v>
      </c>
    </row>
    <row r="214" spans="1:68" x14ac:dyDescent="0.25">
      <c r="A214" s="122"/>
      <c r="B214" s="67">
        <v>9.3944899999999998E-2</v>
      </c>
      <c r="C214" s="67" t="s">
        <v>134</v>
      </c>
      <c r="D214" s="86">
        <v>25</v>
      </c>
      <c r="E214" s="86">
        <v>0</v>
      </c>
      <c r="F214" s="67">
        <v>0</v>
      </c>
      <c r="G214" s="67"/>
      <c r="H214" s="67"/>
      <c r="I214" s="62">
        <f>B213*D213</f>
        <v>-1.8586800000000001</v>
      </c>
      <c r="J214" s="35"/>
      <c r="K214" s="62">
        <f>B213*E213</f>
        <v>0</v>
      </c>
      <c r="L214" s="67"/>
      <c r="M214" s="34" t="s">
        <v>106</v>
      </c>
      <c r="N214" s="34">
        <f>EXP(N212)</f>
        <v>2.2116868391136393</v>
      </c>
      <c r="O214" s="34">
        <v>0</v>
      </c>
      <c r="P214" s="34">
        <f>EXP(P212)</f>
        <v>45.103055785979578</v>
      </c>
      <c r="R214" s="78">
        <v>0</v>
      </c>
      <c r="S214" s="28">
        <v>0</v>
      </c>
      <c r="T214" s="75">
        <v>0</v>
      </c>
    </row>
    <row r="215" spans="1:68" x14ac:dyDescent="0.25">
      <c r="A215" s="122"/>
      <c r="B215" s="67">
        <v>3.8089499999999998</v>
      </c>
      <c r="C215" s="67" t="s">
        <v>12</v>
      </c>
      <c r="D215" s="86">
        <v>0</v>
      </c>
      <c r="E215" s="86">
        <v>0</v>
      </c>
      <c r="F215" s="67">
        <v>1</v>
      </c>
      <c r="G215" s="67"/>
      <c r="H215" s="67"/>
      <c r="I215" s="35">
        <f>B214*D214</f>
        <v>2.3486224999999998</v>
      </c>
      <c r="J215" s="35"/>
      <c r="K215" s="35">
        <f>B214*E214</f>
        <v>0</v>
      </c>
      <c r="L215" s="67"/>
      <c r="M215" s="34"/>
      <c r="N215" s="34">
        <f>EXP(N212)+EXP(P212)</f>
        <v>47.314742625093217</v>
      </c>
      <c r="O215" s="34">
        <f>N215</f>
        <v>47.314742625093217</v>
      </c>
      <c r="P215" s="34">
        <f>O215</f>
        <v>47.314742625093217</v>
      </c>
      <c r="R215" s="78">
        <v>0</v>
      </c>
      <c r="S215" s="28">
        <v>0</v>
      </c>
      <c r="T215" s="75">
        <v>0</v>
      </c>
    </row>
    <row r="216" spans="1:68" x14ac:dyDescent="0.25">
      <c r="A216" s="67"/>
      <c r="B216" s="67"/>
      <c r="C216" s="67"/>
      <c r="D216" s="67"/>
      <c r="E216" s="67"/>
      <c r="F216" s="67"/>
      <c r="G216" s="67"/>
      <c r="H216" s="67"/>
      <c r="I216" s="62">
        <f>I212+I213+I214+I215</f>
        <v>0.79375549999999961</v>
      </c>
      <c r="J216" s="35"/>
      <c r="K216" s="62">
        <f>K212+K213+K214+K215</f>
        <v>0</v>
      </c>
      <c r="L216" s="67"/>
      <c r="M216" s="34" t="s">
        <v>107</v>
      </c>
      <c r="N216" s="72">
        <f>N214/N215</f>
        <v>4.6744137586002182E-2</v>
      </c>
      <c r="O216" s="72">
        <f>O214/O215</f>
        <v>0</v>
      </c>
      <c r="P216" s="72">
        <f>P214/P215</f>
        <v>0.95325586241399785</v>
      </c>
      <c r="R216" s="106">
        <f t="shared" ref="R216" si="51">IF(N216&gt;0.5,1,0)</f>
        <v>0</v>
      </c>
      <c r="S216" s="106">
        <f t="shared" ref="S216" si="52">IF(O216&gt;0.5,1,0)</f>
        <v>0</v>
      </c>
      <c r="T216" s="106">
        <f>IF(P216&gt;0.5,1,0)</f>
        <v>1</v>
      </c>
      <c r="V216" s="86">
        <v>1</v>
      </c>
      <c r="W216" s="86">
        <v>0</v>
      </c>
      <c r="X216" s="86">
        <v>0</v>
      </c>
      <c r="Y216" s="86">
        <v>0</v>
      </c>
      <c r="Z216" s="86">
        <v>0</v>
      </c>
      <c r="AA216" s="86">
        <v>1</v>
      </c>
      <c r="AB216" s="86">
        <v>0</v>
      </c>
      <c r="AC216" s="86">
        <v>0</v>
      </c>
      <c r="AD216" s="86">
        <v>1</v>
      </c>
      <c r="AE216" s="86">
        <v>0</v>
      </c>
      <c r="AF216" s="86">
        <v>1</v>
      </c>
      <c r="AG216" s="86">
        <v>0</v>
      </c>
      <c r="AH216" s="86">
        <v>1</v>
      </c>
      <c r="AI216" s="86">
        <v>1</v>
      </c>
      <c r="AJ216" s="86">
        <v>0</v>
      </c>
      <c r="AK216" s="86">
        <v>1</v>
      </c>
      <c r="AL216" s="86">
        <v>0</v>
      </c>
      <c r="AM216" s="86">
        <v>0</v>
      </c>
      <c r="AN216" s="86">
        <v>0</v>
      </c>
      <c r="AO216" s="86">
        <v>1</v>
      </c>
      <c r="AP216" s="86">
        <v>1</v>
      </c>
      <c r="AQ216" s="86">
        <v>0</v>
      </c>
      <c r="AR216" s="86">
        <v>0</v>
      </c>
      <c r="AS216" s="86">
        <v>0</v>
      </c>
      <c r="AT216" s="86">
        <v>1</v>
      </c>
      <c r="AU216" s="86">
        <v>0</v>
      </c>
      <c r="AV216" s="86">
        <v>0</v>
      </c>
      <c r="AW216" s="86">
        <v>0</v>
      </c>
      <c r="AX216" s="86">
        <v>0</v>
      </c>
      <c r="AY216" s="86">
        <v>1</v>
      </c>
      <c r="AZ216" s="86">
        <v>0</v>
      </c>
      <c r="BA216" s="86">
        <v>0</v>
      </c>
      <c r="BB216" s="86">
        <v>0</v>
      </c>
      <c r="BC216" s="86">
        <v>5</v>
      </c>
      <c r="BD216" s="86">
        <v>2</v>
      </c>
      <c r="BE216" s="86">
        <v>3</v>
      </c>
      <c r="BF216" s="86">
        <v>6</v>
      </c>
      <c r="BG216" s="86">
        <v>4</v>
      </c>
      <c r="BH216" s="86">
        <v>1</v>
      </c>
      <c r="BI216" s="86">
        <v>7</v>
      </c>
      <c r="BJ216" s="86">
        <v>8</v>
      </c>
      <c r="BK216" s="86">
        <v>2</v>
      </c>
      <c r="BL216" s="86">
        <v>6</v>
      </c>
      <c r="BM216" s="86">
        <v>5</v>
      </c>
      <c r="BN216" s="86">
        <v>3</v>
      </c>
      <c r="BO216" s="86">
        <v>4</v>
      </c>
      <c r="BP216" s="86">
        <v>1</v>
      </c>
    </row>
    <row r="217" spans="1:68" x14ac:dyDescent="0.25">
      <c r="R217" s="78">
        <v>0</v>
      </c>
      <c r="S217" s="28">
        <v>0</v>
      </c>
      <c r="T217" s="75">
        <v>0</v>
      </c>
    </row>
    <row r="218" spans="1:68" x14ac:dyDescent="0.25">
      <c r="A218" s="67" t="s">
        <v>133</v>
      </c>
      <c r="B218" s="67"/>
      <c r="C218" s="67" t="s">
        <v>100</v>
      </c>
      <c r="D218" s="67" t="s">
        <v>101</v>
      </c>
      <c r="E218" s="67" t="s">
        <v>101</v>
      </c>
      <c r="F218" s="67" t="s">
        <v>101</v>
      </c>
      <c r="G218" s="67"/>
      <c r="H218" s="67"/>
      <c r="I218" s="67"/>
      <c r="J218" s="67"/>
      <c r="K218" s="67"/>
      <c r="L218" s="67"/>
      <c r="M218" s="67"/>
      <c r="N218" s="67"/>
      <c r="O218" s="67"/>
      <c r="P218" s="67"/>
      <c r="R218" s="78">
        <v>0</v>
      </c>
      <c r="S218" s="28">
        <v>0</v>
      </c>
      <c r="T218" s="75">
        <v>0</v>
      </c>
    </row>
    <row r="219" spans="1:68" x14ac:dyDescent="0.25">
      <c r="A219" s="122">
        <v>28</v>
      </c>
      <c r="B219" s="67">
        <v>-0.68803300000000001</v>
      </c>
      <c r="C219" s="67" t="s">
        <v>9</v>
      </c>
      <c r="D219" s="86">
        <v>-1</v>
      </c>
      <c r="E219" s="86">
        <v>0</v>
      </c>
      <c r="F219" s="67">
        <v>0</v>
      </c>
      <c r="G219" s="67"/>
      <c r="H219" s="67"/>
      <c r="I219" s="35" t="s">
        <v>103</v>
      </c>
      <c r="J219" s="35"/>
      <c r="K219" s="35" t="s">
        <v>104</v>
      </c>
      <c r="L219" s="67"/>
      <c r="M219" s="71" t="s">
        <v>102</v>
      </c>
      <c r="N219" s="71" t="s">
        <v>103</v>
      </c>
      <c r="O219" s="71" t="s">
        <v>104</v>
      </c>
      <c r="P219" s="71" t="s">
        <v>105</v>
      </c>
      <c r="R219" s="78">
        <v>0</v>
      </c>
      <c r="S219" s="28">
        <v>0</v>
      </c>
      <c r="T219" s="75">
        <v>0</v>
      </c>
    </row>
    <row r="220" spans="1:68" x14ac:dyDescent="0.25">
      <c r="A220" s="122"/>
      <c r="B220" s="67">
        <v>-0.59830899999999998</v>
      </c>
      <c r="C220" s="67" t="s">
        <v>3</v>
      </c>
      <c r="D220" s="86">
        <v>1</v>
      </c>
      <c r="E220" s="86">
        <v>0</v>
      </c>
      <c r="F220" s="67">
        <v>0</v>
      </c>
      <c r="G220" s="67"/>
      <c r="H220" s="67"/>
      <c r="I220" s="62">
        <f>B219*D219</f>
        <v>0.68803300000000001</v>
      </c>
      <c r="J220" s="35"/>
      <c r="K220" s="62">
        <f>B219*E219</f>
        <v>0</v>
      </c>
      <c r="L220" s="67"/>
      <c r="M220" s="71"/>
      <c r="N220" s="71">
        <f>I224</f>
        <v>2.9234330000000002</v>
      </c>
      <c r="O220" s="71">
        <v>0</v>
      </c>
      <c r="P220" s="71">
        <f>B223</f>
        <v>4.5992600000000001</v>
      </c>
      <c r="R220" s="78">
        <v>0</v>
      </c>
      <c r="S220" s="28">
        <v>0</v>
      </c>
      <c r="T220" s="75">
        <v>0</v>
      </c>
    </row>
    <row r="221" spans="1:68" x14ac:dyDescent="0.25">
      <c r="A221" s="122"/>
      <c r="B221" s="67">
        <v>-0.91024099999999997</v>
      </c>
      <c r="C221" s="67" t="s">
        <v>38</v>
      </c>
      <c r="D221" s="86">
        <v>1</v>
      </c>
      <c r="E221" s="86">
        <v>0</v>
      </c>
      <c r="F221" s="67">
        <v>0</v>
      </c>
      <c r="G221" s="67"/>
      <c r="H221" s="67"/>
      <c r="I221" s="35">
        <f>B220*D220</f>
        <v>-0.59830899999999998</v>
      </c>
      <c r="J221" s="35"/>
      <c r="K221" s="62">
        <f>B220*E220</f>
        <v>0</v>
      </c>
      <c r="L221" s="67"/>
      <c r="M221" s="86"/>
      <c r="N221" s="86"/>
      <c r="O221" s="86"/>
      <c r="P221" s="86"/>
      <c r="R221" s="78">
        <v>0</v>
      </c>
      <c r="S221" s="28">
        <v>0</v>
      </c>
      <c r="T221" s="75">
        <v>0</v>
      </c>
    </row>
    <row r="222" spans="1:68" x14ac:dyDescent="0.25">
      <c r="A222" s="122"/>
      <c r="B222" s="67">
        <v>0.149758</v>
      </c>
      <c r="C222" s="67" t="s">
        <v>134</v>
      </c>
      <c r="D222" s="86">
        <v>25</v>
      </c>
      <c r="E222" s="86">
        <v>0</v>
      </c>
      <c r="F222" s="67">
        <v>0</v>
      </c>
      <c r="G222" s="67"/>
      <c r="H222" s="67"/>
      <c r="I222" s="62">
        <f>B221*D221</f>
        <v>-0.91024099999999997</v>
      </c>
      <c r="J222" s="35"/>
      <c r="K222" s="62">
        <f>B221*E221</f>
        <v>0</v>
      </c>
      <c r="L222" s="67"/>
      <c r="M222" s="34" t="s">
        <v>106</v>
      </c>
      <c r="N222" s="34">
        <f>EXP(N220)</f>
        <v>18.605049083802061</v>
      </c>
      <c r="O222" s="34">
        <v>0</v>
      </c>
      <c r="P222" s="34">
        <f>EXP(P220)</f>
        <v>99.410724480446746</v>
      </c>
      <c r="R222" s="78">
        <v>0</v>
      </c>
      <c r="S222" s="28">
        <v>0</v>
      </c>
      <c r="T222" s="75">
        <v>0</v>
      </c>
    </row>
    <row r="223" spans="1:68" x14ac:dyDescent="0.25">
      <c r="A223" s="122"/>
      <c r="B223" s="67">
        <v>4.5992600000000001</v>
      </c>
      <c r="C223" s="67" t="s">
        <v>12</v>
      </c>
      <c r="D223" s="86">
        <v>0</v>
      </c>
      <c r="E223" s="86">
        <v>0</v>
      </c>
      <c r="F223" s="67">
        <v>1</v>
      </c>
      <c r="G223" s="67"/>
      <c r="H223" s="67"/>
      <c r="I223" s="35">
        <f>B222*D222</f>
        <v>3.7439499999999999</v>
      </c>
      <c r="J223" s="35"/>
      <c r="K223" s="35">
        <f>B222*E222</f>
        <v>0</v>
      </c>
      <c r="L223" s="67"/>
      <c r="M223" s="34"/>
      <c r="N223" s="34">
        <f>EXP(N220)+EXP(P220)</f>
        <v>118.0157735642488</v>
      </c>
      <c r="O223" s="34">
        <f>N223</f>
        <v>118.0157735642488</v>
      </c>
      <c r="P223" s="34">
        <f>O223</f>
        <v>118.0157735642488</v>
      </c>
      <c r="R223" s="78">
        <v>0</v>
      </c>
      <c r="S223" s="28">
        <v>0</v>
      </c>
      <c r="T223" s="75">
        <v>0</v>
      </c>
    </row>
    <row r="224" spans="1:68" x14ac:dyDescent="0.25">
      <c r="A224" s="67"/>
      <c r="B224" s="67"/>
      <c r="C224" s="67"/>
      <c r="D224" s="67"/>
      <c r="E224" s="67"/>
      <c r="F224" s="67"/>
      <c r="G224" s="67"/>
      <c r="H224" s="67"/>
      <c r="I224" s="62">
        <f>I220+I221+I222+I223</f>
        <v>2.9234330000000002</v>
      </c>
      <c r="J224" s="35"/>
      <c r="K224" s="62">
        <f>K220+K221+K222+K223</f>
        <v>0</v>
      </c>
      <c r="L224" s="67"/>
      <c r="M224" s="34" t="s">
        <v>107</v>
      </c>
      <c r="N224" s="72">
        <f>N222/N223</f>
        <v>0.15764883389654105</v>
      </c>
      <c r="O224" s="72">
        <f>O222/O223</f>
        <v>0</v>
      </c>
      <c r="P224" s="72">
        <f>P222/P223</f>
        <v>0.84235116610345895</v>
      </c>
      <c r="R224" s="106">
        <f t="shared" ref="R224" si="53">IF(N224&gt;0.5,1,0)</f>
        <v>0</v>
      </c>
      <c r="S224" s="106">
        <f t="shared" ref="S224" si="54">IF(O224&gt;0.5,1,0)</f>
        <v>0</v>
      </c>
      <c r="T224" s="106">
        <f>IF(P224&gt;0.5,1,0)</f>
        <v>1</v>
      </c>
      <c r="V224" s="86">
        <v>1</v>
      </c>
      <c r="W224" s="86">
        <v>0</v>
      </c>
      <c r="X224" s="86">
        <v>0</v>
      </c>
      <c r="Y224" s="86">
        <v>0</v>
      </c>
      <c r="Z224" s="86">
        <v>0</v>
      </c>
      <c r="AA224" s="86">
        <v>0</v>
      </c>
      <c r="AB224" s="86">
        <v>1</v>
      </c>
      <c r="AC224" s="86">
        <v>0</v>
      </c>
      <c r="AD224" s="86">
        <v>1</v>
      </c>
      <c r="AE224" s="86">
        <v>0</v>
      </c>
      <c r="AF224" s="86">
        <v>0</v>
      </c>
      <c r="AG224" s="86">
        <v>1</v>
      </c>
      <c r="AH224" s="86">
        <v>1</v>
      </c>
      <c r="AI224" s="86">
        <v>0</v>
      </c>
      <c r="AJ224" s="86">
        <v>1</v>
      </c>
      <c r="AK224" s="86">
        <v>0</v>
      </c>
      <c r="AL224" s="86">
        <v>0</v>
      </c>
      <c r="AM224" s="86">
        <v>0</v>
      </c>
      <c r="AN224" s="86">
        <v>0</v>
      </c>
      <c r="AO224" s="86">
        <v>1</v>
      </c>
      <c r="AP224" s="86">
        <v>1</v>
      </c>
      <c r="AQ224" s="86">
        <v>0</v>
      </c>
      <c r="AR224" s="86">
        <v>0</v>
      </c>
      <c r="AS224" s="86">
        <v>1</v>
      </c>
      <c r="AT224" s="86">
        <v>0</v>
      </c>
      <c r="AU224" s="86">
        <v>0</v>
      </c>
      <c r="AV224" s="86">
        <v>0</v>
      </c>
      <c r="AW224" s="86">
        <v>0</v>
      </c>
      <c r="AX224" s="86">
        <v>0</v>
      </c>
      <c r="AY224" s="86">
        <v>0</v>
      </c>
      <c r="AZ224" s="86">
        <v>0</v>
      </c>
      <c r="BA224" s="86">
        <v>1</v>
      </c>
      <c r="BB224" s="86">
        <v>0</v>
      </c>
      <c r="BC224" s="86">
        <v>7</v>
      </c>
      <c r="BD224" s="86">
        <v>4</v>
      </c>
      <c r="BE224" s="86">
        <v>8</v>
      </c>
      <c r="BF224" s="86">
        <v>5</v>
      </c>
      <c r="BG224" s="86">
        <v>1</v>
      </c>
      <c r="BH224" s="86">
        <v>6</v>
      </c>
      <c r="BI224" s="86">
        <v>2</v>
      </c>
      <c r="BJ224" s="86">
        <v>3</v>
      </c>
      <c r="BK224" s="86">
        <v>5</v>
      </c>
      <c r="BL224" s="86">
        <v>4</v>
      </c>
      <c r="BM224" s="86">
        <v>6</v>
      </c>
      <c r="BN224" s="86">
        <v>1</v>
      </c>
      <c r="BO224" s="86">
        <v>2</v>
      </c>
      <c r="BP224" s="86">
        <v>3</v>
      </c>
    </row>
    <row r="225" spans="1:68" x14ac:dyDescent="0.25">
      <c r="A225" s="67"/>
      <c r="B225" s="67"/>
      <c r="C225" s="67"/>
      <c r="D225" s="67"/>
      <c r="E225" s="67"/>
      <c r="F225" s="67"/>
      <c r="G225" s="67"/>
      <c r="H225" s="67"/>
      <c r="I225" s="67"/>
      <c r="J225" s="67"/>
      <c r="K225" s="67"/>
      <c r="L225" s="67"/>
      <c r="M225" s="67"/>
      <c r="N225" s="67"/>
      <c r="O225" s="67"/>
      <c r="P225" s="67"/>
      <c r="R225" s="78">
        <v>0</v>
      </c>
      <c r="S225" s="28">
        <v>0</v>
      </c>
      <c r="T225" s="75">
        <v>0</v>
      </c>
    </row>
    <row r="226" spans="1:68" x14ac:dyDescent="0.25">
      <c r="A226" s="67" t="s">
        <v>133</v>
      </c>
      <c r="B226" s="67"/>
      <c r="C226" s="67" t="s">
        <v>100</v>
      </c>
      <c r="D226" s="67" t="s">
        <v>101</v>
      </c>
      <c r="E226" s="67" t="s">
        <v>101</v>
      </c>
      <c r="F226" s="67" t="s">
        <v>101</v>
      </c>
      <c r="G226" s="67"/>
      <c r="H226" s="67"/>
      <c r="I226" s="67"/>
      <c r="J226" s="67"/>
      <c r="K226" s="67"/>
      <c r="L226" s="67"/>
      <c r="M226" s="67"/>
      <c r="N226" s="67"/>
      <c r="O226" s="67"/>
      <c r="P226" s="67"/>
      <c r="R226" s="78">
        <v>0</v>
      </c>
      <c r="S226" s="28">
        <v>0</v>
      </c>
      <c r="T226" s="75">
        <v>0</v>
      </c>
    </row>
    <row r="227" spans="1:68" x14ac:dyDescent="0.25">
      <c r="A227" s="122">
        <v>29</v>
      </c>
      <c r="B227" s="67">
        <v>-0.866892</v>
      </c>
      <c r="C227" s="67" t="s">
        <v>9</v>
      </c>
      <c r="D227" s="86">
        <v>-1</v>
      </c>
      <c r="E227" s="86">
        <v>0</v>
      </c>
      <c r="F227" s="67">
        <v>0</v>
      </c>
      <c r="G227" s="67"/>
      <c r="H227" s="67"/>
      <c r="I227" s="35" t="s">
        <v>103</v>
      </c>
      <c r="J227" s="35"/>
      <c r="K227" s="35" t="s">
        <v>104</v>
      </c>
      <c r="L227" s="67"/>
      <c r="M227" s="71" t="s">
        <v>102</v>
      </c>
      <c r="N227" s="71" t="s">
        <v>103</v>
      </c>
      <c r="O227" s="71" t="s">
        <v>104</v>
      </c>
      <c r="P227" s="71" t="s">
        <v>105</v>
      </c>
      <c r="R227" s="78">
        <v>0</v>
      </c>
      <c r="S227" s="28">
        <v>0</v>
      </c>
      <c r="T227" s="75">
        <v>0</v>
      </c>
    </row>
    <row r="228" spans="1:68" x14ac:dyDescent="0.25">
      <c r="A228" s="122"/>
      <c r="B228" s="67">
        <v>-0.64153199999999999</v>
      </c>
      <c r="C228" s="67" t="s">
        <v>3</v>
      </c>
      <c r="D228" s="86">
        <v>1</v>
      </c>
      <c r="E228" s="86">
        <v>0</v>
      </c>
      <c r="F228" s="67">
        <v>0</v>
      </c>
      <c r="G228" s="67"/>
      <c r="H228" s="67"/>
      <c r="I228" s="62">
        <f>B227*D227</f>
        <v>0.866892</v>
      </c>
      <c r="J228" s="35"/>
      <c r="K228" s="62">
        <f>B227*E227</f>
        <v>0</v>
      </c>
      <c r="L228" s="67"/>
      <c r="M228" s="71"/>
      <c r="N228" s="71">
        <f>I232</f>
        <v>2.7581000000000002</v>
      </c>
      <c r="O228" s="71">
        <v>0</v>
      </c>
      <c r="P228" s="71">
        <f>B231</f>
        <v>2.6601300000000001</v>
      </c>
      <c r="R228" s="78">
        <v>0</v>
      </c>
      <c r="S228" s="28">
        <v>0</v>
      </c>
      <c r="T228" s="75">
        <v>0</v>
      </c>
    </row>
    <row r="229" spans="1:68" x14ac:dyDescent="0.25">
      <c r="A229" s="122"/>
      <c r="B229" s="67">
        <v>-0.23666000000000001</v>
      </c>
      <c r="C229" s="67" t="s">
        <v>38</v>
      </c>
      <c r="D229" s="86">
        <v>1</v>
      </c>
      <c r="E229" s="86">
        <v>0</v>
      </c>
      <c r="F229" s="67">
        <v>0</v>
      </c>
      <c r="G229" s="67"/>
      <c r="H229" s="67"/>
      <c r="I229" s="35">
        <f>B228*D228</f>
        <v>-0.64153199999999999</v>
      </c>
      <c r="J229" s="35"/>
      <c r="K229" s="62">
        <f>B228*E228</f>
        <v>0</v>
      </c>
      <c r="L229" s="67"/>
      <c r="M229" s="86"/>
      <c r="N229" s="86"/>
      <c r="O229" s="86"/>
      <c r="P229" s="86"/>
      <c r="R229" s="78">
        <v>0</v>
      </c>
      <c r="S229" s="28">
        <v>0</v>
      </c>
      <c r="T229" s="75">
        <v>0</v>
      </c>
    </row>
    <row r="230" spans="1:68" x14ac:dyDescent="0.25">
      <c r="A230" s="122"/>
      <c r="B230" s="67">
        <v>0.110776</v>
      </c>
      <c r="C230" s="67" t="s">
        <v>134</v>
      </c>
      <c r="D230" s="86">
        <v>25</v>
      </c>
      <c r="E230" s="86">
        <v>0</v>
      </c>
      <c r="F230" s="67">
        <v>0</v>
      </c>
      <c r="G230" s="67"/>
      <c r="H230" s="67"/>
      <c r="I230" s="62">
        <f>B229*D229</f>
        <v>-0.23666000000000001</v>
      </c>
      <c r="J230" s="35"/>
      <c r="K230" s="62">
        <f>B229*E229</f>
        <v>0</v>
      </c>
      <c r="L230" s="67"/>
      <c r="M230" s="34" t="s">
        <v>106</v>
      </c>
      <c r="N230" s="34">
        <f>EXP(N228)</f>
        <v>15.769851747321949</v>
      </c>
      <c r="O230" s="34">
        <v>0</v>
      </c>
      <c r="P230" s="34">
        <f>EXP(P228)</f>
        <v>14.298147737069309</v>
      </c>
      <c r="R230" s="78">
        <v>0</v>
      </c>
      <c r="S230" s="28">
        <v>0</v>
      </c>
      <c r="T230" s="75">
        <v>0</v>
      </c>
    </row>
    <row r="231" spans="1:68" x14ac:dyDescent="0.25">
      <c r="A231" s="122"/>
      <c r="B231" s="67">
        <v>2.6601300000000001</v>
      </c>
      <c r="C231" s="67" t="s">
        <v>12</v>
      </c>
      <c r="D231" s="86">
        <v>0</v>
      </c>
      <c r="E231" s="86">
        <v>0</v>
      </c>
      <c r="F231" s="67">
        <v>1</v>
      </c>
      <c r="G231" s="67"/>
      <c r="H231" s="67"/>
      <c r="I231" s="35">
        <f>B230*D230</f>
        <v>2.7694000000000001</v>
      </c>
      <c r="J231" s="35"/>
      <c r="K231" s="35">
        <f>B230*E230</f>
        <v>0</v>
      </c>
      <c r="L231" s="67"/>
      <c r="M231" s="34"/>
      <c r="N231" s="34">
        <f>EXP(N228)+EXP(P228)</f>
        <v>30.067999484391258</v>
      </c>
      <c r="O231" s="34">
        <f>N231</f>
        <v>30.067999484391258</v>
      </c>
      <c r="P231" s="34">
        <f>O231</f>
        <v>30.067999484391258</v>
      </c>
      <c r="R231" s="78">
        <v>0</v>
      </c>
      <c r="S231" s="28">
        <v>0</v>
      </c>
      <c r="T231" s="75">
        <v>0</v>
      </c>
    </row>
    <row r="232" spans="1:68" x14ac:dyDescent="0.25">
      <c r="A232" s="67"/>
      <c r="B232" s="67"/>
      <c r="C232" s="67"/>
      <c r="D232" s="67"/>
      <c r="E232" s="67"/>
      <c r="F232" s="67"/>
      <c r="G232" s="67"/>
      <c r="H232" s="67"/>
      <c r="I232" s="62">
        <f>I228+I229+I230+I231</f>
        <v>2.7581000000000002</v>
      </c>
      <c r="J232" s="35"/>
      <c r="K232" s="62">
        <f>K228+K229+K230+K231</f>
        <v>0</v>
      </c>
      <c r="L232" s="67"/>
      <c r="M232" s="34" t="s">
        <v>107</v>
      </c>
      <c r="N232" s="72">
        <f>N230/N231</f>
        <v>0.52447292861995398</v>
      </c>
      <c r="O232" s="72">
        <f>O230/O231</f>
        <v>0</v>
      </c>
      <c r="P232" s="72">
        <f>P230/P231</f>
        <v>0.47552707138004602</v>
      </c>
      <c r="R232" s="106">
        <f t="shared" ref="R232" si="55">IF(N232&gt;0.5,1,0)</f>
        <v>1</v>
      </c>
      <c r="S232" s="106">
        <f t="shared" ref="S232" si="56">IF(O232&gt;0.5,1,0)</f>
        <v>0</v>
      </c>
      <c r="T232" s="106">
        <f>IF(P232&gt;0.5,1,0)</f>
        <v>0</v>
      </c>
      <c r="V232" s="86">
        <v>1</v>
      </c>
      <c r="W232" s="86">
        <v>0</v>
      </c>
      <c r="X232" s="86">
        <v>0</v>
      </c>
      <c r="Y232" s="86">
        <v>0</v>
      </c>
      <c r="Z232" s="86">
        <v>0</v>
      </c>
      <c r="AA232" s="86">
        <v>1</v>
      </c>
      <c r="AB232" s="86">
        <v>0</v>
      </c>
      <c r="AC232" s="86">
        <v>1</v>
      </c>
      <c r="AD232" s="86">
        <v>0</v>
      </c>
      <c r="AE232" s="86">
        <v>0</v>
      </c>
      <c r="AF232" s="86">
        <v>1</v>
      </c>
      <c r="AG232" s="86">
        <v>0</v>
      </c>
      <c r="AH232" s="86">
        <v>1</v>
      </c>
      <c r="AI232" s="86">
        <v>1</v>
      </c>
      <c r="AJ232" s="86">
        <v>0</v>
      </c>
      <c r="AK232" s="86">
        <v>1</v>
      </c>
      <c r="AL232" s="86">
        <v>0</v>
      </c>
      <c r="AM232" s="86">
        <v>0</v>
      </c>
      <c r="AN232" s="86">
        <v>0</v>
      </c>
      <c r="AO232" s="86">
        <v>1</v>
      </c>
      <c r="AP232" s="86">
        <v>1</v>
      </c>
      <c r="AQ232" s="86">
        <v>0</v>
      </c>
      <c r="AR232" s="86">
        <v>0</v>
      </c>
      <c r="AS232" s="86">
        <v>0</v>
      </c>
      <c r="AT232" s="86">
        <v>1</v>
      </c>
      <c r="AU232" s="86">
        <v>0</v>
      </c>
      <c r="AV232" s="86">
        <v>0</v>
      </c>
      <c r="AW232" s="86">
        <v>0</v>
      </c>
      <c r="AX232" s="86">
        <v>0</v>
      </c>
      <c r="AY232" s="86">
        <v>1</v>
      </c>
      <c r="AZ232" s="86">
        <v>0</v>
      </c>
      <c r="BA232" s="86">
        <v>0</v>
      </c>
      <c r="BB232" s="86">
        <v>0</v>
      </c>
      <c r="BC232" s="86">
        <v>8</v>
      </c>
      <c r="BD232" s="86">
        <v>5</v>
      </c>
      <c r="BE232" s="86">
        <v>4</v>
      </c>
      <c r="BF232" s="86">
        <v>1</v>
      </c>
      <c r="BG232" s="86">
        <v>2</v>
      </c>
      <c r="BH232" s="86">
        <v>7</v>
      </c>
      <c r="BI232" s="86">
        <v>6</v>
      </c>
      <c r="BJ232" s="86">
        <v>3</v>
      </c>
      <c r="BK232" s="86">
        <v>5</v>
      </c>
      <c r="BL232" s="86">
        <v>4</v>
      </c>
      <c r="BM232" s="86">
        <v>3</v>
      </c>
      <c r="BN232" s="86">
        <v>6</v>
      </c>
      <c r="BO232" s="86">
        <v>2</v>
      </c>
      <c r="BP232" s="86">
        <v>1</v>
      </c>
    </row>
    <row r="233" spans="1:68" x14ac:dyDescent="0.25">
      <c r="A233" s="67"/>
      <c r="B233" s="67"/>
      <c r="C233" s="67"/>
      <c r="D233" s="67"/>
      <c r="E233" s="67"/>
      <c r="F233" s="67"/>
      <c r="G233" s="67"/>
      <c r="H233" s="67"/>
      <c r="I233" s="67"/>
      <c r="J233" s="67"/>
      <c r="K233" s="67"/>
      <c r="L233" s="67"/>
      <c r="M233" s="67"/>
      <c r="N233" s="67"/>
      <c r="O233" s="67"/>
      <c r="P233" s="67"/>
      <c r="R233" s="78">
        <v>0</v>
      </c>
      <c r="S233" s="28">
        <v>0</v>
      </c>
      <c r="T233" s="75">
        <v>0</v>
      </c>
    </row>
    <row r="234" spans="1:68" x14ac:dyDescent="0.25">
      <c r="A234" s="67" t="s">
        <v>133</v>
      </c>
      <c r="B234" s="67"/>
      <c r="C234" s="67" t="s">
        <v>100</v>
      </c>
      <c r="D234" s="67" t="s">
        <v>101</v>
      </c>
      <c r="E234" s="67" t="s">
        <v>101</v>
      </c>
      <c r="F234" s="67" t="s">
        <v>101</v>
      </c>
      <c r="G234" s="67"/>
      <c r="H234" s="67"/>
      <c r="I234" s="67"/>
      <c r="J234" s="67"/>
      <c r="K234" s="67"/>
      <c r="L234" s="67"/>
      <c r="M234" s="67"/>
      <c r="N234" s="67"/>
      <c r="O234" s="67"/>
      <c r="P234" s="67"/>
      <c r="R234" s="78">
        <v>0</v>
      </c>
      <c r="S234" s="28">
        <v>0</v>
      </c>
      <c r="T234" s="75">
        <v>0</v>
      </c>
    </row>
    <row r="235" spans="1:68" x14ac:dyDescent="0.25">
      <c r="A235" s="122">
        <v>30</v>
      </c>
      <c r="B235" s="67">
        <v>-0.88783400000000001</v>
      </c>
      <c r="C235" s="67" t="s">
        <v>9</v>
      </c>
      <c r="D235" s="86">
        <v>-1</v>
      </c>
      <c r="E235" s="86">
        <v>0</v>
      </c>
      <c r="F235" s="67">
        <v>0</v>
      </c>
      <c r="G235" s="67"/>
      <c r="H235" s="67"/>
      <c r="I235" s="35" t="s">
        <v>103</v>
      </c>
      <c r="J235" s="35"/>
      <c r="K235" s="35" t="s">
        <v>104</v>
      </c>
      <c r="L235" s="67"/>
      <c r="M235" s="71" t="s">
        <v>102</v>
      </c>
      <c r="N235" s="71" t="s">
        <v>103</v>
      </c>
      <c r="O235" s="71" t="s">
        <v>104</v>
      </c>
      <c r="P235" s="71" t="s">
        <v>105</v>
      </c>
      <c r="R235" s="78">
        <v>0</v>
      </c>
      <c r="S235" s="28">
        <v>0</v>
      </c>
      <c r="T235" s="75">
        <v>0</v>
      </c>
    </row>
    <row r="236" spans="1:68" x14ac:dyDescent="0.25">
      <c r="A236" s="122"/>
      <c r="B236" s="67">
        <v>-0.32743</v>
      </c>
      <c r="C236" s="67" t="s">
        <v>3</v>
      </c>
      <c r="D236" s="86">
        <v>1</v>
      </c>
      <c r="E236" s="86">
        <v>0</v>
      </c>
      <c r="F236" s="67">
        <v>0</v>
      </c>
      <c r="G236" s="67"/>
      <c r="H236" s="67"/>
      <c r="I236" s="62">
        <f>B235*D235</f>
        <v>0.88783400000000001</v>
      </c>
      <c r="J236" s="35"/>
      <c r="K236" s="62">
        <f>B235*E235</f>
        <v>0</v>
      </c>
      <c r="L236" s="67"/>
      <c r="M236" s="71"/>
      <c r="N236" s="71">
        <f>I240</f>
        <v>2.7200605000000002</v>
      </c>
      <c r="O236" s="71">
        <v>0</v>
      </c>
      <c r="P236" s="71">
        <f>B239</f>
        <v>1.72834</v>
      </c>
      <c r="R236" s="78">
        <v>0</v>
      </c>
      <c r="S236" s="28">
        <v>0</v>
      </c>
      <c r="T236" s="75">
        <v>0</v>
      </c>
    </row>
    <row r="237" spans="1:68" x14ac:dyDescent="0.25">
      <c r="A237" s="122"/>
      <c r="B237" s="67">
        <v>0.26879900000000001</v>
      </c>
      <c r="C237" s="67" t="s">
        <v>38</v>
      </c>
      <c r="D237" s="86">
        <v>1</v>
      </c>
      <c r="E237" s="86">
        <v>0</v>
      </c>
      <c r="F237" s="67">
        <v>0</v>
      </c>
      <c r="G237" s="67"/>
      <c r="H237" s="67"/>
      <c r="I237" s="35">
        <f>B236*D236</f>
        <v>-0.32743</v>
      </c>
      <c r="J237" s="35"/>
      <c r="K237" s="62">
        <f>B236*E236</f>
        <v>0</v>
      </c>
      <c r="L237" s="67"/>
      <c r="M237" s="86"/>
      <c r="N237" s="86"/>
      <c r="O237" s="86"/>
      <c r="P237" s="86"/>
      <c r="R237" s="78">
        <v>0</v>
      </c>
      <c r="S237" s="28">
        <v>0</v>
      </c>
      <c r="T237" s="75">
        <v>0</v>
      </c>
    </row>
    <row r="238" spans="1:68" x14ac:dyDescent="0.25">
      <c r="A238" s="122"/>
      <c r="B238" s="67">
        <v>7.5634300000000002E-2</v>
      </c>
      <c r="C238" s="67" t="s">
        <v>134</v>
      </c>
      <c r="D238" s="86">
        <v>25</v>
      </c>
      <c r="E238" s="86">
        <v>0</v>
      </c>
      <c r="F238" s="67">
        <v>0</v>
      </c>
      <c r="G238" s="67"/>
      <c r="H238" s="67"/>
      <c r="I238" s="62">
        <f>B237*D237</f>
        <v>0.26879900000000001</v>
      </c>
      <c r="J238" s="35"/>
      <c r="K238" s="62">
        <f>B237*E237</f>
        <v>0</v>
      </c>
      <c r="L238" s="67"/>
      <c r="M238" s="34" t="s">
        <v>106</v>
      </c>
      <c r="N238" s="34">
        <f>EXP(N236)</f>
        <v>15.181240682232167</v>
      </c>
      <c r="O238" s="34">
        <v>0</v>
      </c>
      <c r="P238" s="34">
        <f>EXP(P236)</f>
        <v>5.6312981903347321</v>
      </c>
      <c r="R238" s="78">
        <v>0</v>
      </c>
      <c r="S238" s="28">
        <v>0</v>
      </c>
      <c r="T238" s="75">
        <v>0</v>
      </c>
    </row>
    <row r="239" spans="1:68" x14ac:dyDescent="0.25">
      <c r="A239" s="122"/>
      <c r="B239" s="67">
        <v>1.72834</v>
      </c>
      <c r="C239" s="67" t="s">
        <v>12</v>
      </c>
      <c r="D239" s="86">
        <v>0</v>
      </c>
      <c r="E239" s="86">
        <v>0</v>
      </c>
      <c r="F239" s="67">
        <v>1</v>
      </c>
      <c r="G239" s="67"/>
      <c r="H239" s="67"/>
      <c r="I239" s="35">
        <f>B238*D238</f>
        <v>1.8908575000000001</v>
      </c>
      <c r="J239" s="35"/>
      <c r="K239" s="35">
        <f>B238*E238</f>
        <v>0</v>
      </c>
      <c r="L239" s="67"/>
      <c r="M239" s="34"/>
      <c r="N239" s="34">
        <f>EXP(N236)+EXP(P236)</f>
        <v>20.812538872566897</v>
      </c>
      <c r="O239" s="34">
        <f>N239</f>
        <v>20.812538872566897</v>
      </c>
      <c r="P239" s="34">
        <f>O239</f>
        <v>20.812538872566897</v>
      </c>
      <c r="R239" s="78">
        <v>0</v>
      </c>
      <c r="S239" s="28">
        <v>0</v>
      </c>
      <c r="T239" s="75">
        <v>0</v>
      </c>
    </row>
    <row r="240" spans="1:68" x14ac:dyDescent="0.25">
      <c r="A240" s="67"/>
      <c r="B240" s="67"/>
      <c r="C240" s="67"/>
      <c r="D240" s="67"/>
      <c r="E240" s="67"/>
      <c r="F240" s="67"/>
      <c r="G240" s="67"/>
      <c r="H240" s="67"/>
      <c r="I240" s="62">
        <f>I236+I237+I238+I239</f>
        <v>2.7200605000000002</v>
      </c>
      <c r="J240" s="35"/>
      <c r="K240" s="62">
        <f>K236+K237+K238+K239</f>
        <v>0</v>
      </c>
      <c r="L240" s="67"/>
      <c r="M240" s="34" t="s">
        <v>107</v>
      </c>
      <c r="N240" s="72">
        <f>N238/N239</f>
        <v>0.7294276193397351</v>
      </c>
      <c r="O240" s="72">
        <f>O238/O239</f>
        <v>0</v>
      </c>
      <c r="P240" s="72">
        <f>P238/P239</f>
        <v>0.27057238066026496</v>
      </c>
      <c r="R240" s="106">
        <f t="shared" ref="R240" si="57">IF(N240&gt;0.5,1,0)</f>
        <v>1</v>
      </c>
      <c r="S240" s="106">
        <f t="shared" ref="S240" si="58">IF(O240&gt;0.5,1,0)</f>
        <v>0</v>
      </c>
      <c r="T240" s="106">
        <f>IF(P240&gt;0.5,1,0)</f>
        <v>0</v>
      </c>
      <c r="V240" s="86">
        <v>1</v>
      </c>
      <c r="W240" s="86">
        <v>0</v>
      </c>
      <c r="X240" s="86">
        <v>0</v>
      </c>
      <c r="Y240" s="86">
        <v>0</v>
      </c>
      <c r="Z240" s="86">
        <v>0</v>
      </c>
      <c r="AA240" s="86">
        <v>0</v>
      </c>
      <c r="AB240" s="86">
        <v>1</v>
      </c>
      <c r="AC240" s="86">
        <v>0</v>
      </c>
      <c r="AD240" s="86">
        <v>1</v>
      </c>
      <c r="AE240" s="86">
        <v>0</v>
      </c>
      <c r="AF240" s="86">
        <v>0</v>
      </c>
      <c r="AG240" s="86">
        <v>1</v>
      </c>
      <c r="AH240" s="86">
        <v>1</v>
      </c>
      <c r="AI240" s="86">
        <v>1</v>
      </c>
      <c r="AJ240" s="86">
        <v>0</v>
      </c>
      <c r="AK240" s="86">
        <v>1</v>
      </c>
      <c r="AL240" s="86">
        <v>0</v>
      </c>
      <c r="AM240" s="86">
        <v>0</v>
      </c>
      <c r="AN240" s="86">
        <v>0</v>
      </c>
      <c r="AO240" s="86">
        <v>1</v>
      </c>
      <c r="AP240" s="86">
        <v>1</v>
      </c>
      <c r="AQ240" s="86">
        <v>0</v>
      </c>
      <c r="AR240" s="86">
        <v>0</v>
      </c>
      <c r="AS240" s="86">
        <v>1</v>
      </c>
      <c r="AT240" s="86">
        <v>0</v>
      </c>
      <c r="AU240" s="86">
        <v>0</v>
      </c>
      <c r="AV240" s="86">
        <v>0</v>
      </c>
      <c r="AW240" s="86">
        <v>0</v>
      </c>
      <c r="AX240" s="86">
        <v>0</v>
      </c>
      <c r="AY240" s="86">
        <v>1</v>
      </c>
      <c r="AZ240" s="86">
        <v>1</v>
      </c>
      <c r="BA240" s="86">
        <v>1</v>
      </c>
      <c r="BB240" s="86">
        <v>0</v>
      </c>
      <c r="BC240" s="86">
        <v>6</v>
      </c>
      <c r="BD240" s="86">
        <v>1</v>
      </c>
      <c r="BE240" s="86">
        <v>7</v>
      </c>
      <c r="BF240" s="86">
        <v>2</v>
      </c>
      <c r="BG240" s="86">
        <v>8</v>
      </c>
      <c r="BH240" s="86">
        <v>3</v>
      </c>
      <c r="BI240" s="86">
        <v>4</v>
      </c>
      <c r="BJ240" s="86">
        <v>5</v>
      </c>
      <c r="BK240" s="86">
        <v>1</v>
      </c>
      <c r="BL240" s="86">
        <v>2</v>
      </c>
      <c r="BM240" s="86">
        <v>5</v>
      </c>
      <c r="BN240" s="86">
        <v>6</v>
      </c>
      <c r="BO240" s="86">
        <v>3</v>
      </c>
      <c r="BP240" s="86">
        <v>4</v>
      </c>
    </row>
    <row r="241" spans="1:68" x14ac:dyDescent="0.25">
      <c r="A241" s="67"/>
      <c r="B241" s="67"/>
      <c r="C241" s="67"/>
      <c r="D241" s="67"/>
      <c r="E241" s="67"/>
      <c r="F241" s="67"/>
      <c r="G241" s="67"/>
      <c r="H241" s="67"/>
      <c r="I241" s="67"/>
      <c r="J241" s="67"/>
      <c r="K241" s="67"/>
      <c r="L241" s="67"/>
      <c r="M241" s="67"/>
      <c r="N241" s="67"/>
      <c r="O241" s="67"/>
      <c r="P241" s="67"/>
      <c r="R241" s="78">
        <v>0</v>
      </c>
      <c r="S241" s="28">
        <v>0</v>
      </c>
      <c r="T241" s="75">
        <v>0</v>
      </c>
    </row>
    <row r="242" spans="1:68" x14ac:dyDescent="0.25">
      <c r="A242" s="67" t="s">
        <v>133</v>
      </c>
      <c r="B242" s="67"/>
      <c r="C242" s="67" t="s">
        <v>100</v>
      </c>
      <c r="D242" s="67" t="s">
        <v>101</v>
      </c>
      <c r="E242" s="67" t="s">
        <v>101</v>
      </c>
      <c r="F242" s="67" t="s">
        <v>101</v>
      </c>
      <c r="G242" s="67"/>
      <c r="H242" s="67"/>
      <c r="I242" s="67"/>
      <c r="J242" s="67"/>
      <c r="K242" s="67"/>
      <c r="L242" s="67"/>
      <c r="M242" s="67"/>
      <c r="N242" s="67"/>
      <c r="O242" s="67"/>
      <c r="P242" s="67"/>
      <c r="R242" s="78">
        <v>0</v>
      </c>
      <c r="S242" s="28">
        <v>0</v>
      </c>
      <c r="T242" s="75">
        <v>0</v>
      </c>
    </row>
    <row r="243" spans="1:68" x14ac:dyDescent="0.25">
      <c r="A243" s="122">
        <v>31</v>
      </c>
      <c r="B243" s="67">
        <v>-0.60997800000000002</v>
      </c>
      <c r="C243" s="67" t="s">
        <v>9</v>
      </c>
      <c r="D243" s="86">
        <v>-1</v>
      </c>
      <c r="E243" s="86">
        <v>0</v>
      </c>
      <c r="F243" s="67">
        <v>0</v>
      </c>
      <c r="G243" s="67"/>
      <c r="H243" s="67"/>
      <c r="I243" s="35" t="s">
        <v>103</v>
      </c>
      <c r="J243" s="35"/>
      <c r="K243" s="35" t="s">
        <v>104</v>
      </c>
      <c r="L243" s="67"/>
      <c r="M243" s="71" t="s">
        <v>102</v>
      </c>
      <c r="N243" s="71" t="s">
        <v>103</v>
      </c>
      <c r="O243" s="71" t="s">
        <v>104</v>
      </c>
      <c r="P243" s="71" t="s">
        <v>105</v>
      </c>
      <c r="R243" s="78">
        <v>0</v>
      </c>
      <c r="S243" s="28">
        <v>0</v>
      </c>
      <c r="T243" s="75">
        <v>0</v>
      </c>
    </row>
    <row r="244" spans="1:68" x14ac:dyDescent="0.25">
      <c r="A244" s="122"/>
      <c r="B244" s="67">
        <v>-0.58309500000000003</v>
      </c>
      <c r="C244" s="67" t="s">
        <v>3</v>
      </c>
      <c r="D244" s="86">
        <v>1</v>
      </c>
      <c r="E244" s="86">
        <v>0</v>
      </c>
      <c r="F244" s="67">
        <v>0</v>
      </c>
      <c r="G244" s="67"/>
      <c r="H244" s="67"/>
      <c r="I244" s="62">
        <f>B243*D243</f>
        <v>0.60997800000000002</v>
      </c>
      <c r="J244" s="35"/>
      <c r="K244" s="62">
        <f>B243*E243</f>
        <v>0</v>
      </c>
      <c r="L244" s="67"/>
      <c r="M244" s="71"/>
      <c r="N244" s="71">
        <f>I248</f>
        <v>1.3904529999999999</v>
      </c>
      <c r="O244" s="71">
        <v>0</v>
      </c>
      <c r="P244" s="71">
        <f>B247</f>
        <v>5.5577899999999998</v>
      </c>
      <c r="R244" s="78">
        <v>0</v>
      </c>
      <c r="S244" s="28">
        <v>0</v>
      </c>
      <c r="T244" s="75">
        <v>0</v>
      </c>
    </row>
    <row r="245" spans="1:68" x14ac:dyDescent="0.25">
      <c r="A245" s="122"/>
      <c r="B245" s="67">
        <v>-2.2469800000000002</v>
      </c>
      <c r="C245" s="67" t="s">
        <v>38</v>
      </c>
      <c r="D245" s="86">
        <v>1</v>
      </c>
      <c r="E245" s="86">
        <v>0</v>
      </c>
      <c r="F245" s="67">
        <v>0</v>
      </c>
      <c r="G245" s="67"/>
      <c r="H245" s="67"/>
      <c r="I245" s="35">
        <f>B244*D244</f>
        <v>-0.58309500000000003</v>
      </c>
      <c r="J245" s="35"/>
      <c r="K245" s="62">
        <f>B244*E244</f>
        <v>0</v>
      </c>
      <c r="L245" s="67"/>
      <c r="M245" s="86"/>
      <c r="N245" s="86"/>
      <c r="O245" s="86"/>
      <c r="P245" s="86"/>
      <c r="R245" s="78">
        <v>0</v>
      </c>
      <c r="S245" s="28">
        <v>0</v>
      </c>
      <c r="T245" s="75">
        <v>0</v>
      </c>
    </row>
    <row r="246" spans="1:68" x14ac:dyDescent="0.25">
      <c r="A246" s="122"/>
      <c r="B246" s="67">
        <v>0.14442199999999999</v>
      </c>
      <c r="C246" s="67" t="s">
        <v>134</v>
      </c>
      <c r="D246" s="86">
        <v>25</v>
      </c>
      <c r="E246" s="86">
        <v>0</v>
      </c>
      <c r="F246" s="67">
        <v>0</v>
      </c>
      <c r="G246" s="67"/>
      <c r="H246" s="67"/>
      <c r="I246" s="62">
        <f>B245*D245</f>
        <v>-2.2469800000000002</v>
      </c>
      <c r="J246" s="35"/>
      <c r="K246" s="62">
        <f>B245*E245</f>
        <v>0</v>
      </c>
      <c r="L246" s="67"/>
      <c r="M246" s="34" t="s">
        <v>106</v>
      </c>
      <c r="N246" s="34">
        <f>EXP(N244)</f>
        <v>4.0166691920721007</v>
      </c>
      <c r="O246" s="34">
        <v>0</v>
      </c>
      <c r="P246" s="34">
        <f>EXP(P244)</f>
        <v>259.24926188787737</v>
      </c>
      <c r="R246" s="78">
        <v>0</v>
      </c>
      <c r="S246" s="28">
        <v>0</v>
      </c>
      <c r="T246" s="75">
        <v>0</v>
      </c>
    </row>
    <row r="247" spans="1:68" x14ac:dyDescent="0.25">
      <c r="A247" s="122"/>
      <c r="B247" s="67">
        <v>5.5577899999999998</v>
      </c>
      <c r="C247" s="67" t="s">
        <v>12</v>
      </c>
      <c r="D247" s="86">
        <v>0</v>
      </c>
      <c r="E247" s="86">
        <v>0</v>
      </c>
      <c r="F247" s="67">
        <v>1</v>
      </c>
      <c r="G247" s="67"/>
      <c r="H247" s="67"/>
      <c r="I247" s="35">
        <f>B246*D246</f>
        <v>3.6105499999999999</v>
      </c>
      <c r="J247" s="35"/>
      <c r="K247" s="35">
        <f>B246*E246</f>
        <v>0</v>
      </c>
      <c r="L247" s="67"/>
      <c r="M247" s="34"/>
      <c r="N247" s="34">
        <f>EXP(N244)+EXP(P244)</f>
        <v>263.2659310799495</v>
      </c>
      <c r="O247" s="34">
        <f>N247</f>
        <v>263.2659310799495</v>
      </c>
      <c r="P247" s="34">
        <f>O247</f>
        <v>263.2659310799495</v>
      </c>
      <c r="R247" s="78">
        <v>0</v>
      </c>
      <c r="S247" s="28">
        <v>0</v>
      </c>
      <c r="T247" s="75">
        <v>0</v>
      </c>
    </row>
    <row r="248" spans="1:68" x14ac:dyDescent="0.25">
      <c r="A248" s="67"/>
      <c r="B248" s="67"/>
      <c r="C248" s="67"/>
      <c r="D248" s="67"/>
      <c r="E248" s="67"/>
      <c r="F248" s="67"/>
      <c r="G248" s="67"/>
      <c r="H248" s="67"/>
      <c r="I248" s="62">
        <f>I244+I245+I246+I247</f>
        <v>1.3904529999999999</v>
      </c>
      <c r="J248" s="35"/>
      <c r="K248" s="62">
        <f>K244+K245+K246+K247</f>
        <v>0</v>
      </c>
      <c r="L248" s="67"/>
      <c r="M248" s="34" t="s">
        <v>107</v>
      </c>
      <c r="N248" s="72">
        <f>N246/N247</f>
        <v>1.5257079317461342E-2</v>
      </c>
      <c r="O248" s="72">
        <f>O246/O247</f>
        <v>0</v>
      </c>
      <c r="P248" s="72">
        <f>P246/P247</f>
        <v>0.98474292068253855</v>
      </c>
      <c r="R248" s="106">
        <f t="shared" ref="R248" si="59">IF(N248&gt;0.5,1,0)</f>
        <v>0</v>
      </c>
      <c r="S248" s="106">
        <f t="shared" ref="S248" si="60">IF(O248&gt;0.5,1,0)</f>
        <v>0</v>
      </c>
      <c r="T248" s="106">
        <f>IF(P248&gt;0.5,1,0)</f>
        <v>1</v>
      </c>
      <c r="V248" s="86">
        <v>1</v>
      </c>
      <c r="W248" s="86">
        <v>0</v>
      </c>
      <c r="X248" s="86">
        <v>0</v>
      </c>
      <c r="Y248" s="86">
        <v>0</v>
      </c>
      <c r="Z248" s="86">
        <v>0</v>
      </c>
      <c r="AA248" s="86">
        <v>1</v>
      </c>
      <c r="AB248" s="86">
        <v>0</v>
      </c>
      <c r="AC248" s="86">
        <v>1</v>
      </c>
      <c r="AD248" s="86">
        <v>0</v>
      </c>
      <c r="AE248" s="86">
        <v>0</v>
      </c>
      <c r="AF248" s="86">
        <v>0</v>
      </c>
      <c r="AG248" s="86">
        <v>1</v>
      </c>
      <c r="AH248" s="86">
        <v>1</v>
      </c>
      <c r="AI248" s="86">
        <v>1</v>
      </c>
      <c r="AJ248" s="86">
        <v>0</v>
      </c>
      <c r="AK248" s="86">
        <v>1</v>
      </c>
      <c r="AL248" s="86">
        <v>0</v>
      </c>
      <c r="AM248" s="86">
        <v>1</v>
      </c>
      <c r="AN248" s="86">
        <v>0</v>
      </c>
      <c r="AO248" s="86">
        <v>0</v>
      </c>
      <c r="AP248" s="86">
        <v>1</v>
      </c>
      <c r="AQ248" s="86">
        <v>0</v>
      </c>
      <c r="AR248" s="86">
        <v>0</v>
      </c>
      <c r="AS248" s="86">
        <v>0</v>
      </c>
      <c r="AT248" s="86">
        <v>1</v>
      </c>
      <c r="AU248" s="86">
        <v>0</v>
      </c>
      <c r="AV248" s="86">
        <v>0</v>
      </c>
      <c r="AW248" s="86">
        <v>1</v>
      </c>
      <c r="AX248" s="86">
        <v>0</v>
      </c>
      <c r="AY248" s="86">
        <v>0</v>
      </c>
      <c r="AZ248" s="86">
        <v>0</v>
      </c>
      <c r="BA248" s="86">
        <v>1</v>
      </c>
      <c r="BB248" s="86">
        <v>0</v>
      </c>
      <c r="BC248" s="86">
        <v>3</v>
      </c>
      <c r="BD248" s="86">
        <v>2</v>
      </c>
      <c r="BE248" s="86">
        <v>1</v>
      </c>
      <c r="BF248" s="86">
        <v>4</v>
      </c>
      <c r="BG248" s="86">
        <v>5</v>
      </c>
      <c r="BH248" s="86">
        <v>8</v>
      </c>
      <c r="BI248" s="86">
        <v>6</v>
      </c>
      <c r="BJ248" s="86">
        <v>7</v>
      </c>
      <c r="BK248" s="86">
        <v>1</v>
      </c>
      <c r="BL248" s="86">
        <v>6</v>
      </c>
      <c r="BM248" s="86">
        <v>2</v>
      </c>
      <c r="BN248" s="86">
        <v>5</v>
      </c>
      <c r="BO248" s="86">
        <v>3</v>
      </c>
      <c r="BP248" s="86">
        <v>4</v>
      </c>
    </row>
    <row r="249" spans="1:68" x14ac:dyDescent="0.25">
      <c r="R249" s="78">
        <v>0</v>
      </c>
      <c r="S249" s="28">
        <v>0</v>
      </c>
      <c r="T249" s="75">
        <v>0</v>
      </c>
    </row>
    <row r="250" spans="1:68" x14ac:dyDescent="0.25">
      <c r="A250" s="67" t="s">
        <v>133</v>
      </c>
      <c r="B250" s="67"/>
      <c r="C250" s="67" t="s">
        <v>100</v>
      </c>
      <c r="D250" s="67" t="s">
        <v>101</v>
      </c>
      <c r="E250" s="67" t="s">
        <v>101</v>
      </c>
      <c r="F250" s="67" t="s">
        <v>101</v>
      </c>
      <c r="G250" s="67"/>
      <c r="H250" s="67"/>
      <c r="I250" s="67"/>
      <c r="J250" s="67"/>
      <c r="K250" s="67"/>
      <c r="L250" s="67"/>
      <c r="M250" s="67"/>
      <c r="N250" s="67"/>
      <c r="O250" s="67"/>
      <c r="P250" s="67"/>
      <c r="R250" s="78">
        <v>0</v>
      </c>
      <c r="S250" s="28">
        <v>0</v>
      </c>
      <c r="T250" s="75">
        <v>0</v>
      </c>
    </row>
    <row r="251" spans="1:68" x14ac:dyDescent="0.25">
      <c r="A251" s="122">
        <v>32</v>
      </c>
      <c r="B251" s="67">
        <v>-0.65999099999999999</v>
      </c>
      <c r="C251" s="67" t="s">
        <v>9</v>
      </c>
      <c r="D251" s="86">
        <v>-1</v>
      </c>
      <c r="E251" s="86">
        <v>0</v>
      </c>
      <c r="F251" s="67">
        <v>0</v>
      </c>
      <c r="G251" s="67"/>
      <c r="H251" s="67"/>
      <c r="I251" s="35" t="s">
        <v>103</v>
      </c>
      <c r="J251" s="35"/>
      <c r="K251" s="35" t="s">
        <v>104</v>
      </c>
      <c r="L251" s="67"/>
      <c r="M251" s="71" t="s">
        <v>102</v>
      </c>
      <c r="N251" s="71" t="s">
        <v>103</v>
      </c>
      <c r="O251" s="71" t="s">
        <v>104</v>
      </c>
      <c r="P251" s="71" t="s">
        <v>105</v>
      </c>
      <c r="R251" s="78">
        <v>0</v>
      </c>
      <c r="S251" s="28">
        <v>0</v>
      </c>
      <c r="T251" s="75">
        <v>0</v>
      </c>
    </row>
    <row r="252" spans="1:68" x14ac:dyDescent="0.25">
      <c r="A252" s="122"/>
      <c r="B252" s="67">
        <v>-0.60353599999999996</v>
      </c>
      <c r="C252" s="67" t="s">
        <v>3</v>
      </c>
      <c r="D252" s="86">
        <v>1</v>
      </c>
      <c r="E252" s="86">
        <v>0</v>
      </c>
      <c r="F252" s="67">
        <v>0</v>
      </c>
      <c r="G252" s="67"/>
      <c r="H252" s="67"/>
      <c r="I252" s="62">
        <f>B251*D251</f>
        <v>0.65999099999999999</v>
      </c>
      <c r="J252" s="35"/>
      <c r="K252" s="62">
        <f>B251*E251</f>
        <v>0</v>
      </c>
      <c r="L252" s="67"/>
      <c r="M252" s="71"/>
      <c r="N252" s="71">
        <f>I256</f>
        <v>0.77598499999999992</v>
      </c>
      <c r="O252" s="71">
        <v>0</v>
      </c>
      <c r="P252" s="71">
        <f>B255</f>
        <v>4.9579300000000002</v>
      </c>
      <c r="R252" s="78">
        <v>0</v>
      </c>
      <c r="S252" s="28">
        <v>0</v>
      </c>
      <c r="T252" s="75">
        <v>0</v>
      </c>
    </row>
    <row r="253" spans="1:68" x14ac:dyDescent="0.25">
      <c r="A253" s="122"/>
      <c r="B253" s="67">
        <v>-2.4268200000000002</v>
      </c>
      <c r="C253" s="67" t="s">
        <v>38</v>
      </c>
      <c r="D253" s="86">
        <v>1</v>
      </c>
      <c r="E253" s="86">
        <v>0</v>
      </c>
      <c r="F253" s="67">
        <v>0</v>
      </c>
      <c r="G253" s="67"/>
      <c r="H253" s="67"/>
      <c r="I253" s="35">
        <f>B252*D252</f>
        <v>-0.60353599999999996</v>
      </c>
      <c r="J253" s="35"/>
      <c r="K253" s="62">
        <f>B252*E252</f>
        <v>0</v>
      </c>
      <c r="L253" s="67"/>
      <c r="M253" s="86"/>
      <c r="N253" s="86"/>
      <c r="O253" s="86"/>
      <c r="P253" s="86"/>
      <c r="R253" s="78">
        <v>0</v>
      </c>
      <c r="S253" s="28">
        <v>0</v>
      </c>
      <c r="T253" s="75">
        <v>0</v>
      </c>
    </row>
    <row r="254" spans="1:68" x14ac:dyDescent="0.25">
      <c r="A254" s="122"/>
      <c r="B254" s="67">
        <v>0.12585399999999999</v>
      </c>
      <c r="C254" s="67" t="s">
        <v>134</v>
      </c>
      <c r="D254" s="86">
        <v>25</v>
      </c>
      <c r="E254" s="86">
        <v>0</v>
      </c>
      <c r="F254" s="67">
        <v>0</v>
      </c>
      <c r="G254" s="67"/>
      <c r="H254" s="67"/>
      <c r="I254" s="62">
        <f>B253*D253</f>
        <v>-2.4268200000000002</v>
      </c>
      <c r="J254" s="35"/>
      <c r="K254" s="62">
        <f>B253*E253</f>
        <v>0</v>
      </c>
      <c r="L254" s="67"/>
      <c r="M254" s="34" t="s">
        <v>106</v>
      </c>
      <c r="N254" s="34">
        <f>EXP(N252)</f>
        <v>2.1727312137559052</v>
      </c>
      <c r="O254" s="34">
        <v>0</v>
      </c>
      <c r="P254" s="34">
        <f>EXP(P252)</f>
        <v>142.29893202887436</v>
      </c>
      <c r="R254" s="78">
        <v>0</v>
      </c>
      <c r="S254" s="28">
        <v>0</v>
      </c>
      <c r="T254" s="75">
        <v>0</v>
      </c>
    </row>
    <row r="255" spans="1:68" x14ac:dyDescent="0.25">
      <c r="A255" s="122"/>
      <c r="B255" s="67">
        <v>4.9579300000000002</v>
      </c>
      <c r="C255" s="67" t="s">
        <v>12</v>
      </c>
      <c r="D255" s="86">
        <v>0</v>
      </c>
      <c r="E255" s="86">
        <v>0</v>
      </c>
      <c r="F255" s="67">
        <v>1</v>
      </c>
      <c r="G255" s="67"/>
      <c r="H255" s="67"/>
      <c r="I255" s="35">
        <f>B254*D254</f>
        <v>3.14635</v>
      </c>
      <c r="J255" s="35"/>
      <c r="K255" s="35">
        <f>B254*E254</f>
        <v>0</v>
      </c>
      <c r="L255" s="67"/>
      <c r="M255" s="34"/>
      <c r="N255" s="34">
        <f>EXP(N252)+EXP(P252)</f>
        <v>144.47166324263026</v>
      </c>
      <c r="O255" s="34">
        <f>N255</f>
        <v>144.47166324263026</v>
      </c>
      <c r="P255" s="34">
        <f>O255</f>
        <v>144.47166324263026</v>
      </c>
      <c r="R255" s="78">
        <v>0</v>
      </c>
      <c r="S255" s="28">
        <v>0</v>
      </c>
      <c r="T255" s="75">
        <v>0</v>
      </c>
    </row>
    <row r="256" spans="1:68" x14ac:dyDescent="0.25">
      <c r="A256" s="67"/>
      <c r="B256" s="67"/>
      <c r="C256" s="67"/>
      <c r="D256" s="67"/>
      <c r="E256" s="67"/>
      <c r="F256" s="67"/>
      <c r="G256" s="67"/>
      <c r="H256" s="67"/>
      <c r="I256" s="62">
        <f>I252+I253+I254+I255</f>
        <v>0.77598499999999992</v>
      </c>
      <c r="J256" s="35"/>
      <c r="K256" s="62">
        <f>K252+K253+K254+K255</f>
        <v>0</v>
      </c>
      <c r="L256" s="67"/>
      <c r="M256" s="34" t="s">
        <v>107</v>
      </c>
      <c r="N256" s="72">
        <f>N254/N255</f>
        <v>1.5039151380897111E-2</v>
      </c>
      <c r="O256" s="72">
        <f>O254/O255</f>
        <v>0</v>
      </c>
      <c r="P256" s="72">
        <f>P254/P255</f>
        <v>0.98496084861910294</v>
      </c>
      <c r="R256" s="106">
        <f t="shared" ref="R256" si="61">IF(N256&gt;0.5,1,0)</f>
        <v>0</v>
      </c>
      <c r="S256" s="106">
        <f t="shared" ref="S256" si="62">IF(O256&gt;0.5,1,0)</f>
        <v>0</v>
      </c>
      <c r="T256" s="106">
        <f>IF(P256&gt;0.5,1,0)</f>
        <v>1</v>
      </c>
      <c r="V256" s="86">
        <v>0</v>
      </c>
      <c r="W256" s="86">
        <v>0</v>
      </c>
      <c r="X256" s="86">
        <v>1</v>
      </c>
      <c r="Y256" s="86">
        <v>0</v>
      </c>
      <c r="Z256" s="86">
        <v>0</v>
      </c>
      <c r="AA256" s="86">
        <v>0</v>
      </c>
      <c r="AB256" s="86">
        <v>1</v>
      </c>
      <c r="AC256" s="86">
        <v>1</v>
      </c>
      <c r="AD256" s="86">
        <v>0</v>
      </c>
      <c r="AE256" s="86">
        <v>0</v>
      </c>
      <c r="AF256" s="86">
        <v>1</v>
      </c>
      <c r="AG256" s="86">
        <v>0</v>
      </c>
      <c r="AH256" s="86">
        <v>1</v>
      </c>
      <c r="AI256" s="86">
        <v>1</v>
      </c>
      <c r="AJ256" s="86">
        <v>0</v>
      </c>
      <c r="AK256" s="86">
        <v>1</v>
      </c>
      <c r="AL256" s="86">
        <v>0</v>
      </c>
      <c r="AM256" s="86">
        <v>1</v>
      </c>
      <c r="AN256" s="86">
        <v>0</v>
      </c>
      <c r="AO256" s="86">
        <v>0</v>
      </c>
      <c r="AP256" s="86">
        <v>1</v>
      </c>
      <c r="AQ256" s="86">
        <v>0</v>
      </c>
      <c r="AR256" s="86">
        <v>0</v>
      </c>
      <c r="AS256" s="86">
        <v>0</v>
      </c>
      <c r="AT256" s="86">
        <v>1</v>
      </c>
      <c r="AU256" s="86">
        <v>0</v>
      </c>
      <c r="AV256" s="86">
        <v>0</v>
      </c>
      <c r="AW256" s="86">
        <v>1</v>
      </c>
      <c r="AX256" s="86">
        <v>0</v>
      </c>
      <c r="AY256" s="86">
        <v>1</v>
      </c>
      <c r="AZ256" s="86">
        <v>0</v>
      </c>
      <c r="BA256" s="86">
        <v>0</v>
      </c>
      <c r="BB256" s="86">
        <v>0</v>
      </c>
      <c r="BC256" s="86">
        <v>1</v>
      </c>
      <c r="BD256" s="86">
        <v>4</v>
      </c>
      <c r="BE256" s="86">
        <v>8</v>
      </c>
      <c r="BF256" s="86">
        <v>2</v>
      </c>
      <c r="BG256" s="86">
        <v>3</v>
      </c>
      <c r="BH256" s="86">
        <v>5</v>
      </c>
      <c r="BI256" s="86">
        <v>6</v>
      </c>
      <c r="BJ256" s="86">
        <v>7</v>
      </c>
      <c r="BK256" s="86">
        <v>1</v>
      </c>
      <c r="BL256" s="86">
        <v>6</v>
      </c>
      <c r="BM256" s="86">
        <v>2</v>
      </c>
      <c r="BN256" s="86">
        <v>4</v>
      </c>
      <c r="BO256" s="86">
        <v>3</v>
      </c>
      <c r="BP256" s="86">
        <v>5</v>
      </c>
    </row>
    <row r="257" spans="1:68" x14ac:dyDescent="0.25">
      <c r="A257" s="67"/>
      <c r="B257" s="67"/>
      <c r="C257" s="67"/>
      <c r="D257" s="67"/>
      <c r="E257" s="67"/>
      <c r="F257" s="67"/>
      <c r="G257" s="67"/>
      <c r="H257" s="67"/>
      <c r="I257" s="67"/>
      <c r="J257" s="67"/>
      <c r="K257" s="67"/>
      <c r="L257" s="67"/>
      <c r="M257" s="67"/>
      <c r="N257" s="67"/>
      <c r="O257" s="67"/>
      <c r="P257" s="67"/>
      <c r="R257" s="78">
        <v>0</v>
      </c>
      <c r="S257" s="28">
        <v>0</v>
      </c>
      <c r="T257" s="75">
        <v>0</v>
      </c>
    </row>
    <row r="258" spans="1:68" x14ac:dyDescent="0.25">
      <c r="A258" s="67" t="s">
        <v>133</v>
      </c>
      <c r="B258" s="67"/>
      <c r="C258" s="67" t="s">
        <v>100</v>
      </c>
      <c r="D258" s="67" t="s">
        <v>101</v>
      </c>
      <c r="E258" s="67" t="s">
        <v>101</v>
      </c>
      <c r="F258" s="67" t="s">
        <v>101</v>
      </c>
      <c r="G258" s="67"/>
      <c r="H258" s="67"/>
      <c r="I258" s="67"/>
      <c r="J258" s="67"/>
      <c r="K258" s="67"/>
      <c r="L258" s="67"/>
      <c r="M258" s="67"/>
      <c r="N258" s="67"/>
      <c r="O258" s="67"/>
      <c r="P258" s="67"/>
      <c r="R258" s="78">
        <v>0</v>
      </c>
      <c r="S258" s="28">
        <v>0</v>
      </c>
      <c r="T258" s="75">
        <v>0</v>
      </c>
    </row>
    <row r="259" spans="1:68" x14ac:dyDescent="0.25">
      <c r="A259" s="122">
        <v>33</v>
      </c>
      <c r="B259" s="67">
        <v>-0.894312</v>
      </c>
      <c r="C259" s="67" t="s">
        <v>9</v>
      </c>
      <c r="D259" s="86">
        <v>-1</v>
      </c>
      <c r="E259" s="86">
        <v>0</v>
      </c>
      <c r="F259" s="67">
        <v>0</v>
      </c>
      <c r="G259" s="67"/>
      <c r="H259" s="67"/>
      <c r="I259" s="35" t="s">
        <v>103</v>
      </c>
      <c r="J259" s="35"/>
      <c r="K259" s="35" t="s">
        <v>104</v>
      </c>
      <c r="L259" s="67"/>
      <c r="M259" s="71" t="s">
        <v>102</v>
      </c>
      <c r="N259" s="71" t="s">
        <v>103</v>
      </c>
      <c r="O259" s="71" t="s">
        <v>104</v>
      </c>
      <c r="P259" s="71" t="s">
        <v>105</v>
      </c>
      <c r="R259" s="78">
        <v>0</v>
      </c>
      <c r="S259" s="28">
        <v>0</v>
      </c>
      <c r="T259" s="75">
        <v>0</v>
      </c>
    </row>
    <row r="260" spans="1:68" x14ac:dyDescent="0.25">
      <c r="A260" s="122"/>
      <c r="B260" s="67">
        <v>-0.421261</v>
      </c>
      <c r="C260" s="67" t="s">
        <v>3</v>
      </c>
      <c r="D260" s="86">
        <v>1</v>
      </c>
      <c r="E260" s="86">
        <v>0</v>
      </c>
      <c r="F260" s="67">
        <v>0</v>
      </c>
      <c r="G260" s="67"/>
      <c r="H260" s="67"/>
      <c r="I260" s="62">
        <f>B259*D259</f>
        <v>0.894312</v>
      </c>
      <c r="J260" s="35"/>
      <c r="K260" s="62">
        <f>B259*E259</f>
        <v>0</v>
      </c>
      <c r="L260" s="67"/>
      <c r="M260" s="71"/>
      <c r="N260" s="71">
        <f>I264</f>
        <v>3.7890744999999999</v>
      </c>
      <c r="O260" s="71">
        <v>0</v>
      </c>
      <c r="P260" s="71">
        <f>B263</f>
        <v>1.9900500000000001</v>
      </c>
      <c r="R260" s="78">
        <v>0</v>
      </c>
      <c r="S260" s="28">
        <v>0</v>
      </c>
      <c r="T260" s="75">
        <v>0</v>
      </c>
    </row>
    <row r="261" spans="1:68" x14ac:dyDescent="0.25">
      <c r="A261" s="122"/>
      <c r="B261" s="67">
        <v>0.83194599999999996</v>
      </c>
      <c r="C261" s="67" t="s">
        <v>38</v>
      </c>
      <c r="D261" s="86">
        <v>1</v>
      </c>
      <c r="E261" s="86">
        <v>0</v>
      </c>
      <c r="F261" s="67">
        <v>0</v>
      </c>
      <c r="G261" s="67"/>
      <c r="H261" s="67"/>
      <c r="I261" s="35">
        <f>B260*D260</f>
        <v>-0.421261</v>
      </c>
      <c r="J261" s="35"/>
      <c r="K261" s="62">
        <f>B260*E260</f>
        <v>0</v>
      </c>
      <c r="L261" s="67"/>
      <c r="M261" s="86"/>
      <c r="N261" s="86"/>
      <c r="O261" s="86"/>
      <c r="P261" s="86"/>
      <c r="R261" s="78">
        <v>0</v>
      </c>
      <c r="S261" s="28">
        <v>0</v>
      </c>
      <c r="T261" s="75">
        <v>0</v>
      </c>
    </row>
    <row r="262" spans="1:68" x14ac:dyDescent="0.25">
      <c r="A262" s="122"/>
      <c r="B262" s="67">
        <v>9.9363099999999996E-2</v>
      </c>
      <c r="C262" s="67" t="s">
        <v>134</v>
      </c>
      <c r="D262" s="86">
        <v>25</v>
      </c>
      <c r="E262" s="86">
        <v>0</v>
      </c>
      <c r="F262" s="67">
        <v>0</v>
      </c>
      <c r="G262" s="67"/>
      <c r="H262" s="67"/>
      <c r="I262" s="62">
        <f>B261*D261</f>
        <v>0.83194599999999996</v>
      </c>
      <c r="J262" s="35"/>
      <c r="K262" s="62">
        <f>B261*E261</f>
        <v>0</v>
      </c>
      <c r="L262" s="67"/>
      <c r="M262" s="34" t="s">
        <v>106</v>
      </c>
      <c r="N262" s="34">
        <f>EXP(N260)</f>
        <v>44.215459925597372</v>
      </c>
      <c r="O262" s="34">
        <v>0</v>
      </c>
      <c r="P262" s="34">
        <f>EXP(P260)</f>
        <v>7.3158995481422524</v>
      </c>
      <c r="R262" s="78">
        <v>0</v>
      </c>
      <c r="S262" s="28">
        <v>0</v>
      </c>
      <c r="T262" s="75">
        <v>0</v>
      </c>
    </row>
    <row r="263" spans="1:68" x14ac:dyDescent="0.25">
      <c r="A263" s="122"/>
      <c r="B263" s="67">
        <v>1.9900500000000001</v>
      </c>
      <c r="C263" s="67" t="s">
        <v>12</v>
      </c>
      <c r="D263" s="86">
        <v>0</v>
      </c>
      <c r="E263" s="86">
        <v>0</v>
      </c>
      <c r="F263" s="67">
        <v>1</v>
      </c>
      <c r="G263" s="67"/>
      <c r="H263" s="67"/>
      <c r="I263" s="35">
        <f>B262*D262</f>
        <v>2.4840774999999997</v>
      </c>
      <c r="J263" s="35"/>
      <c r="K263" s="35">
        <f>B262*E262</f>
        <v>0</v>
      </c>
      <c r="L263" s="67"/>
      <c r="M263" s="34"/>
      <c r="N263" s="34">
        <f>EXP(N260)+EXP(P260)</f>
        <v>51.531359473739627</v>
      </c>
      <c r="O263" s="34">
        <f>N263</f>
        <v>51.531359473739627</v>
      </c>
      <c r="P263" s="34">
        <f>O263</f>
        <v>51.531359473739627</v>
      </c>
      <c r="R263" s="78">
        <v>0</v>
      </c>
      <c r="S263" s="28">
        <v>0</v>
      </c>
      <c r="T263" s="75">
        <v>0</v>
      </c>
    </row>
    <row r="264" spans="1:68" x14ac:dyDescent="0.25">
      <c r="A264" s="67"/>
      <c r="B264" s="67"/>
      <c r="C264" s="67"/>
      <c r="D264" s="67"/>
      <c r="E264" s="67"/>
      <c r="F264" s="67"/>
      <c r="G264" s="67"/>
      <c r="H264" s="67"/>
      <c r="I264" s="62">
        <f>I260+I261+I262+I263</f>
        <v>3.7890744999999999</v>
      </c>
      <c r="J264" s="35"/>
      <c r="K264" s="62">
        <f>K260+K261+K262+K263</f>
        <v>0</v>
      </c>
      <c r="L264" s="67"/>
      <c r="M264" s="34" t="s">
        <v>107</v>
      </c>
      <c r="N264" s="72">
        <f>N262/N263</f>
        <v>0.85803014663584731</v>
      </c>
      <c r="O264" s="72">
        <f>O262/O263</f>
        <v>0</v>
      </c>
      <c r="P264" s="72">
        <f>P262/P263</f>
        <v>0.14196985336415263</v>
      </c>
      <c r="R264" s="106">
        <f t="shared" ref="R264" si="63">IF(N264&gt;0.5,1,0)</f>
        <v>1</v>
      </c>
      <c r="S264" s="106">
        <f t="shared" ref="S264" si="64">IF(O264&gt;0.5,1,0)</f>
        <v>0</v>
      </c>
      <c r="T264" s="106">
        <f>IF(P264&gt;0.5,1,0)</f>
        <v>0</v>
      </c>
      <c r="V264" s="86">
        <v>-999</v>
      </c>
      <c r="W264" s="86">
        <v>-999</v>
      </c>
      <c r="X264" s="86">
        <v>-999</v>
      </c>
      <c r="Y264" s="86">
        <v>-999</v>
      </c>
      <c r="Z264" s="86">
        <v>0</v>
      </c>
      <c r="AA264" s="86">
        <v>0</v>
      </c>
      <c r="AB264" s="86">
        <v>1</v>
      </c>
      <c r="AC264" s="86">
        <v>0</v>
      </c>
      <c r="AD264" s="86">
        <v>1</v>
      </c>
      <c r="AE264" s="86">
        <v>0</v>
      </c>
      <c r="AF264" s="86">
        <v>0</v>
      </c>
      <c r="AG264" s="86">
        <v>1</v>
      </c>
      <c r="AH264" s="86">
        <v>1</v>
      </c>
      <c r="AI264" s="86">
        <v>1</v>
      </c>
      <c r="AJ264" s="86">
        <v>0</v>
      </c>
      <c r="AK264" s="86">
        <v>1</v>
      </c>
      <c r="AL264" s="86">
        <v>0</v>
      </c>
      <c r="AM264" s="86">
        <v>0</v>
      </c>
      <c r="AN264" s="86">
        <v>0</v>
      </c>
      <c r="AO264" s="86">
        <v>1</v>
      </c>
      <c r="AP264" s="86">
        <v>0</v>
      </c>
      <c r="AQ264" s="86">
        <v>0</v>
      </c>
      <c r="AR264" s="86">
        <v>1</v>
      </c>
      <c r="AS264" s="86">
        <v>1</v>
      </c>
      <c r="AT264" s="86">
        <v>0</v>
      </c>
      <c r="AU264" s="86">
        <v>0</v>
      </c>
      <c r="AV264" s="86">
        <v>0</v>
      </c>
      <c r="AW264" s="86">
        <v>0</v>
      </c>
      <c r="AX264" s="86">
        <v>0</v>
      </c>
      <c r="AY264" s="86">
        <v>1</v>
      </c>
      <c r="AZ264" s="86">
        <v>1</v>
      </c>
      <c r="BA264" s="86">
        <v>0</v>
      </c>
      <c r="BB264" s="86">
        <v>0</v>
      </c>
      <c r="BC264" s="86">
        <v>3</v>
      </c>
      <c r="BD264" s="86">
        <v>4</v>
      </c>
      <c r="BE264" s="86">
        <v>2</v>
      </c>
      <c r="BF264" s="86">
        <v>1</v>
      </c>
      <c r="BG264" s="86">
        <v>5</v>
      </c>
      <c r="BH264" s="86">
        <v>6</v>
      </c>
      <c r="BI264" s="86">
        <v>8</v>
      </c>
      <c r="BJ264" s="86">
        <v>7</v>
      </c>
      <c r="BK264" s="86">
        <v>1</v>
      </c>
      <c r="BL264" s="86">
        <v>5</v>
      </c>
      <c r="BM264" s="86">
        <v>2</v>
      </c>
      <c r="BN264" s="86">
        <v>3</v>
      </c>
      <c r="BO264" s="86">
        <v>4</v>
      </c>
      <c r="BP264" s="86">
        <v>6</v>
      </c>
    </row>
    <row r="265" spans="1:68" x14ac:dyDescent="0.25">
      <c r="A265" s="67"/>
      <c r="B265" s="67"/>
      <c r="C265" s="67"/>
      <c r="D265" s="67"/>
      <c r="E265" s="67"/>
      <c r="F265" s="67"/>
      <c r="G265" s="67"/>
      <c r="H265" s="67"/>
      <c r="I265" s="67"/>
      <c r="J265" s="67"/>
      <c r="K265" s="67"/>
      <c r="L265" s="67"/>
      <c r="M265" s="67"/>
      <c r="N265" s="67"/>
      <c r="O265" s="67"/>
      <c r="P265" s="67"/>
      <c r="R265" s="78">
        <v>0</v>
      </c>
      <c r="S265" s="28">
        <v>0</v>
      </c>
      <c r="T265" s="75">
        <v>0</v>
      </c>
    </row>
    <row r="266" spans="1:68" x14ac:dyDescent="0.25">
      <c r="A266" s="67" t="s">
        <v>133</v>
      </c>
      <c r="B266" s="67"/>
      <c r="C266" s="67" t="s">
        <v>100</v>
      </c>
      <c r="D266" s="67" t="s">
        <v>101</v>
      </c>
      <c r="E266" s="67" t="s">
        <v>101</v>
      </c>
      <c r="F266" s="67" t="s">
        <v>101</v>
      </c>
      <c r="G266" s="67"/>
      <c r="H266" s="67"/>
      <c r="I266" s="67"/>
      <c r="J266" s="67"/>
      <c r="K266" s="67"/>
      <c r="L266" s="67"/>
      <c r="M266" s="67"/>
      <c r="N266" s="67"/>
      <c r="O266" s="67"/>
      <c r="P266" s="67"/>
      <c r="R266" s="78">
        <v>0</v>
      </c>
      <c r="S266" s="28">
        <v>0</v>
      </c>
      <c r="T266" s="75">
        <v>0</v>
      </c>
    </row>
    <row r="267" spans="1:68" x14ac:dyDescent="0.25">
      <c r="A267" s="122">
        <v>34</v>
      </c>
      <c r="B267" s="67">
        <v>-0.68589</v>
      </c>
      <c r="C267" s="67" t="s">
        <v>9</v>
      </c>
      <c r="D267" s="86">
        <v>-1</v>
      </c>
      <c r="E267" s="86">
        <v>0</v>
      </c>
      <c r="F267" s="67">
        <v>0</v>
      </c>
      <c r="G267" s="67"/>
      <c r="H267" s="67"/>
      <c r="I267" s="35" t="s">
        <v>103</v>
      </c>
      <c r="J267" s="35"/>
      <c r="K267" s="35" t="s">
        <v>104</v>
      </c>
      <c r="L267" s="67"/>
      <c r="M267" s="71" t="s">
        <v>102</v>
      </c>
      <c r="N267" s="71" t="s">
        <v>103</v>
      </c>
      <c r="O267" s="71" t="s">
        <v>104</v>
      </c>
      <c r="P267" s="71" t="s">
        <v>105</v>
      </c>
      <c r="R267" s="78">
        <v>0</v>
      </c>
      <c r="S267" s="28">
        <v>0</v>
      </c>
      <c r="T267" s="75">
        <v>0</v>
      </c>
    </row>
    <row r="268" spans="1:68" x14ac:dyDescent="0.25">
      <c r="A268" s="122"/>
      <c r="B268" s="67">
        <v>-0.63577700000000004</v>
      </c>
      <c r="C268" s="67" t="s">
        <v>3</v>
      </c>
      <c r="D268" s="86">
        <v>1</v>
      </c>
      <c r="E268" s="86">
        <v>0</v>
      </c>
      <c r="F268" s="67">
        <v>0</v>
      </c>
      <c r="G268" s="67"/>
      <c r="H268" s="67"/>
      <c r="I268" s="62">
        <f>B267*D267</f>
        <v>0.68589</v>
      </c>
      <c r="J268" s="35"/>
      <c r="K268" s="62">
        <f>B267*E267</f>
        <v>0</v>
      </c>
      <c r="L268" s="67"/>
      <c r="M268" s="71"/>
      <c r="N268" s="71">
        <f>I272</f>
        <v>0.68925299999999989</v>
      </c>
      <c r="O268" s="71">
        <v>0</v>
      </c>
      <c r="P268" s="71">
        <f>B271</f>
        <v>4.6681499999999998</v>
      </c>
      <c r="R268" s="78">
        <v>0</v>
      </c>
      <c r="S268" s="28">
        <v>0</v>
      </c>
      <c r="T268" s="75">
        <v>0</v>
      </c>
    </row>
    <row r="269" spans="1:68" x14ac:dyDescent="0.25">
      <c r="A269" s="122"/>
      <c r="B269" s="67">
        <v>-2.40246</v>
      </c>
      <c r="C269" s="67" t="s">
        <v>38</v>
      </c>
      <c r="D269" s="86">
        <v>1</v>
      </c>
      <c r="E269" s="86">
        <v>0</v>
      </c>
      <c r="F269" s="67">
        <v>0</v>
      </c>
      <c r="G269" s="67"/>
      <c r="H269" s="67"/>
      <c r="I269" s="35">
        <f>B268*D268</f>
        <v>-0.63577700000000004</v>
      </c>
      <c r="J269" s="35"/>
      <c r="K269" s="62">
        <f>B268*E268</f>
        <v>0</v>
      </c>
      <c r="L269" s="67"/>
      <c r="M269" s="86"/>
      <c r="N269" s="86"/>
      <c r="O269" s="86"/>
      <c r="P269" s="86"/>
      <c r="R269" s="78">
        <v>0</v>
      </c>
      <c r="S269" s="28">
        <v>0</v>
      </c>
      <c r="T269" s="75">
        <v>0</v>
      </c>
    </row>
    <row r="270" spans="1:68" x14ac:dyDescent="0.25">
      <c r="A270" s="122"/>
      <c r="B270" s="67">
        <v>0.12166399999999999</v>
      </c>
      <c r="C270" s="67" t="s">
        <v>134</v>
      </c>
      <c r="D270" s="86">
        <v>25</v>
      </c>
      <c r="E270" s="86">
        <v>0</v>
      </c>
      <c r="F270" s="67">
        <v>0</v>
      </c>
      <c r="G270" s="67"/>
      <c r="H270" s="67"/>
      <c r="I270" s="62">
        <f>B269*D269</f>
        <v>-2.40246</v>
      </c>
      <c r="J270" s="35"/>
      <c r="K270" s="62">
        <f>B269*E269</f>
        <v>0</v>
      </c>
      <c r="L270" s="67"/>
      <c r="M270" s="34" t="s">
        <v>106</v>
      </c>
      <c r="N270" s="34">
        <f>EXP(N268)</f>
        <v>1.9922267838568732</v>
      </c>
      <c r="O270" s="34">
        <v>0</v>
      </c>
      <c r="P270" s="34">
        <f>EXP(P268)</f>
        <v>106.50053408291956</v>
      </c>
      <c r="R270" s="78">
        <v>0</v>
      </c>
      <c r="S270" s="28">
        <v>0</v>
      </c>
      <c r="T270" s="75">
        <v>0</v>
      </c>
    </row>
    <row r="271" spans="1:68" x14ac:dyDescent="0.25">
      <c r="A271" s="122"/>
      <c r="B271" s="67">
        <v>4.6681499999999998</v>
      </c>
      <c r="C271" s="67" t="s">
        <v>12</v>
      </c>
      <c r="D271" s="86">
        <v>0</v>
      </c>
      <c r="E271" s="86">
        <v>0</v>
      </c>
      <c r="F271" s="67">
        <v>1</v>
      </c>
      <c r="G271" s="67"/>
      <c r="H271" s="67"/>
      <c r="I271" s="35">
        <f>B270*D270</f>
        <v>3.0415999999999999</v>
      </c>
      <c r="J271" s="35"/>
      <c r="K271" s="35">
        <f>B270*E270</f>
        <v>0</v>
      </c>
      <c r="L271" s="67"/>
      <c r="M271" s="34"/>
      <c r="N271" s="34">
        <f>EXP(N268)+EXP(P268)</f>
        <v>108.49276086677644</v>
      </c>
      <c r="O271" s="34">
        <f>N271</f>
        <v>108.49276086677644</v>
      </c>
      <c r="P271" s="34">
        <f>O271</f>
        <v>108.49276086677644</v>
      </c>
      <c r="R271" s="78">
        <v>0</v>
      </c>
      <c r="S271" s="28">
        <v>0</v>
      </c>
      <c r="T271" s="75">
        <v>0</v>
      </c>
    </row>
    <row r="272" spans="1:68" x14ac:dyDescent="0.25">
      <c r="A272" s="67"/>
      <c r="B272" s="67"/>
      <c r="C272" s="67"/>
      <c r="D272" s="67"/>
      <c r="E272" s="67"/>
      <c r="F272" s="67"/>
      <c r="G272" s="67"/>
      <c r="H272" s="67"/>
      <c r="I272" s="62">
        <f>I268+I269+I270+I271</f>
        <v>0.68925299999999989</v>
      </c>
      <c r="J272" s="35"/>
      <c r="K272" s="62">
        <f>K268+K269+K270+K271</f>
        <v>0</v>
      </c>
      <c r="L272" s="67"/>
      <c r="M272" s="34" t="s">
        <v>107</v>
      </c>
      <c r="N272" s="72">
        <f>N270/N271</f>
        <v>1.8362762344145946E-2</v>
      </c>
      <c r="O272" s="72">
        <f>O270/O271</f>
        <v>0</v>
      </c>
      <c r="P272" s="72">
        <f>P270/P271</f>
        <v>0.98163723765585398</v>
      </c>
      <c r="R272" s="106">
        <f t="shared" ref="R272" si="65">IF(N272&gt;0.5,1,0)</f>
        <v>0</v>
      </c>
      <c r="S272" s="106">
        <f t="shared" ref="S272" si="66">IF(O272&gt;0.5,1,0)</f>
        <v>0</v>
      </c>
      <c r="T272" s="106">
        <f>IF(P272&gt;0.5,1,0)</f>
        <v>1</v>
      </c>
      <c r="V272" s="86">
        <v>0</v>
      </c>
      <c r="W272" s="86">
        <v>0</v>
      </c>
      <c r="X272" s="86">
        <v>1</v>
      </c>
      <c r="Y272" s="86">
        <v>0</v>
      </c>
      <c r="Z272" s="86">
        <v>0</v>
      </c>
      <c r="AA272" s="86">
        <v>0</v>
      </c>
      <c r="AB272" s="86">
        <v>1</v>
      </c>
      <c r="AC272" s="86">
        <v>0</v>
      </c>
      <c r="AD272" s="86">
        <v>1</v>
      </c>
      <c r="AE272" s="86">
        <v>0</v>
      </c>
      <c r="AF272" s="86">
        <v>0</v>
      </c>
      <c r="AG272" s="86">
        <v>1</v>
      </c>
      <c r="AH272" s="86">
        <v>1</v>
      </c>
      <c r="AI272" s="86">
        <v>1</v>
      </c>
      <c r="AJ272" s="86">
        <v>0</v>
      </c>
      <c r="AK272" s="86">
        <v>0</v>
      </c>
      <c r="AL272" s="86">
        <v>0</v>
      </c>
      <c r="AM272" s="86">
        <v>0</v>
      </c>
      <c r="AN272" s="86">
        <v>0</v>
      </c>
      <c r="AO272" s="86">
        <v>1</v>
      </c>
      <c r="AP272" s="86">
        <v>1</v>
      </c>
      <c r="AQ272" s="86">
        <v>0</v>
      </c>
      <c r="AR272" s="86">
        <v>0</v>
      </c>
      <c r="AS272" s="86">
        <v>1</v>
      </c>
      <c r="AT272" s="86">
        <v>0</v>
      </c>
      <c r="AU272" s="86">
        <v>0</v>
      </c>
      <c r="AV272" s="86">
        <v>0</v>
      </c>
      <c r="AW272" s="86">
        <v>0</v>
      </c>
      <c r="AX272" s="86">
        <v>0</v>
      </c>
      <c r="AY272" s="86">
        <v>1</v>
      </c>
      <c r="AZ272" s="86">
        <v>0</v>
      </c>
      <c r="BA272" s="86">
        <v>0</v>
      </c>
      <c r="BB272" s="86">
        <v>0</v>
      </c>
      <c r="BC272" s="86">
        <v>2</v>
      </c>
      <c r="BD272" s="86">
        <v>7</v>
      </c>
      <c r="BE272" s="86">
        <v>5</v>
      </c>
      <c r="BF272" s="86">
        <v>8</v>
      </c>
      <c r="BG272" s="86">
        <v>1</v>
      </c>
      <c r="BH272" s="86">
        <v>4</v>
      </c>
      <c r="BI272" s="86">
        <v>6</v>
      </c>
      <c r="BJ272" s="86">
        <v>3</v>
      </c>
      <c r="BK272" s="86">
        <v>1</v>
      </c>
      <c r="BL272" s="86">
        <v>4</v>
      </c>
      <c r="BM272" s="86">
        <v>6</v>
      </c>
      <c r="BN272" s="86">
        <v>3</v>
      </c>
      <c r="BO272" s="86">
        <v>5</v>
      </c>
      <c r="BP272" s="86">
        <v>2</v>
      </c>
    </row>
    <row r="273" spans="1:68" x14ac:dyDescent="0.25">
      <c r="A273" s="67"/>
      <c r="B273" s="67"/>
      <c r="C273" s="67"/>
      <c r="D273" s="67"/>
      <c r="E273" s="67"/>
      <c r="F273" s="67"/>
      <c r="G273" s="67"/>
      <c r="H273" s="67"/>
      <c r="I273" s="67"/>
      <c r="J273" s="67"/>
      <c r="K273" s="67"/>
      <c r="L273" s="67"/>
      <c r="M273" s="67"/>
      <c r="N273" s="67"/>
      <c r="O273" s="67"/>
      <c r="P273" s="67"/>
      <c r="R273" s="78">
        <v>0</v>
      </c>
      <c r="S273" s="28">
        <v>0</v>
      </c>
      <c r="T273" s="75">
        <v>0</v>
      </c>
    </row>
    <row r="274" spans="1:68" x14ac:dyDescent="0.25">
      <c r="A274" s="67" t="s">
        <v>133</v>
      </c>
      <c r="B274" s="67"/>
      <c r="C274" s="67" t="s">
        <v>100</v>
      </c>
      <c r="D274" s="67" t="s">
        <v>101</v>
      </c>
      <c r="E274" s="67" t="s">
        <v>101</v>
      </c>
      <c r="F274" s="67" t="s">
        <v>101</v>
      </c>
      <c r="G274" s="67"/>
      <c r="H274" s="67"/>
      <c r="I274" s="67"/>
      <c r="J274" s="67"/>
      <c r="K274" s="67"/>
      <c r="L274" s="67"/>
      <c r="M274" s="67"/>
      <c r="N274" s="67"/>
      <c r="O274" s="67"/>
      <c r="P274" s="67"/>
      <c r="R274" s="78">
        <v>0</v>
      </c>
      <c r="S274" s="28">
        <v>0</v>
      </c>
      <c r="T274" s="75">
        <v>0</v>
      </c>
    </row>
    <row r="275" spans="1:68" x14ac:dyDescent="0.25">
      <c r="A275" s="122">
        <v>35</v>
      </c>
      <c r="B275" s="67">
        <v>-0.75569799999999998</v>
      </c>
      <c r="C275" s="67" t="s">
        <v>9</v>
      </c>
      <c r="D275" s="86">
        <v>-1</v>
      </c>
      <c r="E275" s="86">
        <v>0</v>
      </c>
      <c r="F275" s="67">
        <v>0</v>
      </c>
      <c r="G275" s="67"/>
      <c r="H275" s="67"/>
      <c r="I275" s="35" t="s">
        <v>103</v>
      </c>
      <c r="J275" s="35"/>
      <c r="K275" s="35" t="s">
        <v>104</v>
      </c>
      <c r="L275" s="67"/>
      <c r="M275" s="71" t="s">
        <v>102</v>
      </c>
      <c r="N275" s="71" t="s">
        <v>103</v>
      </c>
      <c r="O275" s="71" t="s">
        <v>104</v>
      </c>
      <c r="P275" s="71" t="s">
        <v>105</v>
      </c>
      <c r="R275" s="78">
        <v>0</v>
      </c>
      <c r="S275" s="28">
        <v>0</v>
      </c>
      <c r="T275" s="75">
        <v>0</v>
      </c>
    </row>
    <row r="276" spans="1:68" x14ac:dyDescent="0.25">
      <c r="A276" s="122"/>
      <c r="B276" s="67">
        <v>-0.70098400000000005</v>
      </c>
      <c r="C276" s="67" t="s">
        <v>3</v>
      </c>
      <c r="D276" s="86">
        <v>1</v>
      </c>
      <c r="E276" s="86">
        <v>0</v>
      </c>
      <c r="F276" s="67">
        <v>0</v>
      </c>
      <c r="G276" s="67"/>
      <c r="H276" s="67"/>
      <c r="I276" s="62">
        <f>B275*D275</f>
        <v>0.75569799999999998</v>
      </c>
      <c r="J276" s="35"/>
      <c r="K276" s="62">
        <f>B275*E275</f>
        <v>0</v>
      </c>
      <c r="L276" s="67"/>
      <c r="M276" s="71"/>
      <c r="N276" s="71">
        <f>I280</f>
        <v>1.0711889999999999</v>
      </c>
      <c r="O276" s="71">
        <v>0</v>
      </c>
      <c r="P276" s="71">
        <f>B279</f>
        <v>3.96773</v>
      </c>
      <c r="R276" s="78">
        <v>0</v>
      </c>
      <c r="S276" s="28">
        <v>0</v>
      </c>
      <c r="T276" s="75">
        <v>0</v>
      </c>
    </row>
    <row r="277" spans="1:68" x14ac:dyDescent="0.25">
      <c r="A277" s="122"/>
      <c r="B277" s="67">
        <v>-1.8956500000000001</v>
      </c>
      <c r="C277" s="67" t="s">
        <v>38</v>
      </c>
      <c r="D277" s="86">
        <v>1</v>
      </c>
      <c r="E277" s="86">
        <v>0</v>
      </c>
      <c r="F277" s="67">
        <v>0</v>
      </c>
      <c r="G277" s="67"/>
      <c r="H277" s="67"/>
      <c r="I277" s="35">
        <f>B276*D276</f>
        <v>-0.70098400000000005</v>
      </c>
      <c r="J277" s="35"/>
      <c r="K277" s="62">
        <f>B276*E276</f>
        <v>0</v>
      </c>
      <c r="L277" s="67"/>
      <c r="M277" s="86"/>
      <c r="N277" s="86"/>
      <c r="O277" s="86"/>
      <c r="P277" s="86"/>
      <c r="R277" s="78">
        <v>0</v>
      </c>
      <c r="S277" s="28">
        <v>0</v>
      </c>
      <c r="T277" s="75">
        <v>0</v>
      </c>
    </row>
    <row r="278" spans="1:68" x14ac:dyDescent="0.25">
      <c r="A278" s="122"/>
      <c r="B278" s="67">
        <v>0.11648500000000001</v>
      </c>
      <c r="C278" s="67" t="s">
        <v>134</v>
      </c>
      <c r="D278" s="86">
        <v>25</v>
      </c>
      <c r="E278" s="86">
        <v>0</v>
      </c>
      <c r="F278" s="67">
        <v>0</v>
      </c>
      <c r="G278" s="67"/>
      <c r="H278" s="67"/>
      <c r="I278" s="62">
        <f>B277*D277</f>
        <v>-1.8956500000000001</v>
      </c>
      <c r="J278" s="35"/>
      <c r="K278" s="62">
        <f>B277*E277</f>
        <v>0</v>
      </c>
      <c r="L278" s="67"/>
      <c r="M278" s="34" t="s">
        <v>106</v>
      </c>
      <c r="N278" s="34">
        <f>EXP(N276)</f>
        <v>2.9188479477860736</v>
      </c>
      <c r="O278" s="34">
        <v>0</v>
      </c>
      <c r="P278" s="34">
        <f>EXP(P276)</f>
        <v>52.86439236342909</v>
      </c>
      <c r="R278" s="78">
        <v>0</v>
      </c>
      <c r="S278" s="28">
        <v>0</v>
      </c>
      <c r="T278" s="75">
        <v>0</v>
      </c>
    </row>
    <row r="279" spans="1:68" x14ac:dyDescent="0.25">
      <c r="A279" s="122"/>
      <c r="B279" s="67">
        <v>3.96773</v>
      </c>
      <c r="C279" s="67" t="s">
        <v>12</v>
      </c>
      <c r="D279" s="86">
        <v>0</v>
      </c>
      <c r="E279" s="86">
        <v>0</v>
      </c>
      <c r="F279" s="67">
        <v>1</v>
      </c>
      <c r="G279" s="67"/>
      <c r="H279" s="67"/>
      <c r="I279" s="35">
        <f>B278*D278</f>
        <v>2.9121250000000001</v>
      </c>
      <c r="J279" s="35"/>
      <c r="K279" s="35">
        <f>B278*E278</f>
        <v>0</v>
      </c>
      <c r="L279" s="67"/>
      <c r="M279" s="34"/>
      <c r="N279" s="34">
        <f>EXP(N276)+EXP(P276)</f>
        <v>55.783240311215167</v>
      </c>
      <c r="O279" s="34">
        <f>N279</f>
        <v>55.783240311215167</v>
      </c>
      <c r="P279" s="34">
        <f>O279</f>
        <v>55.783240311215167</v>
      </c>
      <c r="R279" s="78">
        <v>0</v>
      </c>
      <c r="S279" s="28">
        <v>0</v>
      </c>
      <c r="T279" s="75">
        <v>0</v>
      </c>
    </row>
    <row r="280" spans="1:68" x14ac:dyDescent="0.25">
      <c r="A280" s="67"/>
      <c r="B280" s="67"/>
      <c r="C280" s="67"/>
      <c r="D280" s="67"/>
      <c r="E280" s="67"/>
      <c r="F280" s="67"/>
      <c r="G280" s="67"/>
      <c r="H280" s="67"/>
      <c r="I280" s="62">
        <f>I276+I277+I278+I279</f>
        <v>1.0711889999999999</v>
      </c>
      <c r="J280" s="35"/>
      <c r="K280" s="62">
        <f>K276+K277+K278+K279</f>
        <v>0</v>
      </c>
      <c r="L280" s="67"/>
      <c r="M280" s="34" t="s">
        <v>107</v>
      </c>
      <c r="N280" s="72">
        <f>N278/N279</f>
        <v>5.2324818915175889E-2</v>
      </c>
      <c r="O280" s="72">
        <f>O278/O279</f>
        <v>0</v>
      </c>
      <c r="P280" s="72">
        <f>P278/P279</f>
        <v>0.94767518108482407</v>
      </c>
      <c r="R280" s="106">
        <f t="shared" ref="R280" si="67">IF(N280&gt;0.5,1,0)</f>
        <v>0</v>
      </c>
      <c r="S280" s="106">
        <f t="shared" ref="S280" si="68">IF(O280&gt;0.5,1,0)</f>
        <v>0</v>
      </c>
      <c r="T280" s="106">
        <f>IF(P280&gt;0.5,1,0)</f>
        <v>1</v>
      </c>
      <c r="V280" s="86">
        <v>-999</v>
      </c>
      <c r="W280" s="86">
        <v>-999</v>
      </c>
      <c r="X280" s="86">
        <v>-999</v>
      </c>
      <c r="Y280" s="86">
        <v>-999</v>
      </c>
      <c r="Z280" s="86">
        <v>0</v>
      </c>
      <c r="AA280" s="86">
        <v>1</v>
      </c>
      <c r="AB280" s="86">
        <v>0</v>
      </c>
      <c r="AC280" s="86">
        <v>0</v>
      </c>
      <c r="AD280" s="86">
        <v>1</v>
      </c>
      <c r="AE280" s="86">
        <v>0</v>
      </c>
      <c r="AF280" s="86">
        <v>1</v>
      </c>
      <c r="AG280" s="86">
        <v>0</v>
      </c>
      <c r="AH280" s="86">
        <v>1</v>
      </c>
      <c r="AI280" s="86">
        <v>0</v>
      </c>
      <c r="AJ280" s="86">
        <v>1</v>
      </c>
      <c r="AK280" s="86">
        <v>0</v>
      </c>
      <c r="AL280" s="86">
        <v>0</v>
      </c>
      <c r="AM280" s="86">
        <v>0</v>
      </c>
      <c r="AN280" s="86">
        <v>0</v>
      </c>
      <c r="AO280" s="86">
        <v>1</v>
      </c>
      <c r="AP280" s="86">
        <v>1</v>
      </c>
      <c r="AQ280" s="86">
        <v>0</v>
      </c>
      <c r="AR280" s="86">
        <v>0</v>
      </c>
      <c r="AS280" s="86">
        <v>1</v>
      </c>
      <c r="AT280" s="86">
        <v>0</v>
      </c>
      <c r="AU280" s="86">
        <v>0</v>
      </c>
      <c r="AV280" s="86">
        <v>1</v>
      </c>
      <c r="AW280" s="86">
        <v>0</v>
      </c>
      <c r="AX280" s="86">
        <v>0</v>
      </c>
      <c r="AY280" s="86">
        <v>0</v>
      </c>
      <c r="AZ280" s="86">
        <v>0</v>
      </c>
      <c r="BA280" s="86">
        <v>1</v>
      </c>
      <c r="BB280" s="86">
        <v>0</v>
      </c>
      <c r="BC280" s="86">
        <v>3</v>
      </c>
      <c r="BD280" s="86">
        <v>7</v>
      </c>
      <c r="BE280" s="86">
        <v>2</v>
      </c>
      <c r="BF280" s="86">
        <v>1</v>
      </c>
      <c r="BG280" s="86">
        <v>5</v>
      </c>
      <c r="BH280" s="86">
        <v>6</v>
      </c>
      <c r="BI280" s="86">
        <v>7</v>
      </c>
      <c r="BJ280" s="86">
        <v>8</v>
      </c>
      <c r="BK280" s="86">
        <v>3</v>
      </c>
      <c r="BL280" s="86">
        <v>2</v>
      </c>
      <c r="BM280" s="86">
        <v>1</v>
      </c>
      <c r="BN280" s="86">
        <v>5</v>
      </c>
      <c r="BO280" s="86">
        <v>4</v>
      </c>
      <c r="BP280" s="86">
        <v>6</v>
      </c>
    </row>
    <row r="281" spans="1:68" x14ac:dyDescent="0.25">
      <c r="R281" s="78">
        <v>0</v>
      </c>
      <c r="S281" s="28">
        <v>0</v>
      </c>
      <c r="T281" s="75">
        <v>0</v>
      </c>
    </row>
    <row r="282" spans="1:68" x14ac:dyDescent="0.25">
      <c r="A282" s="67" t="s">
        <v>133</v>
      </c>
      <c r="B282" s="67"/>
      <c r="C282" s="67" t="s">
        <v>100</v>
      </c>
      <c r="D282" s="67" t="s">
        <v>101</v>
      </c>
      <c r="E282" s="67" t="s">
        <v>101</v>
      </c>
      <c r="F282" s="67" t="s">
        <v>101</v>
      </c>
      <c r="G282" s="67"/>
      <c r="H282" s="67"/>
      <c r="I282" s="67"/>
      <c r="J282" s="67"/>
      <c r="K282" s="67"/>
      <c r="L282" s="67"/>
      <c r="M282" s="67"/>
      <c r="N282" s="67"/>
      <c r="O282" s="67"/>
      <c r="P282" s="67"/>
      <c r="R282" s="78">
        <v>0</v>
      </c>
      <c r="S282" s="28">
        <v>0</v>
      </c>
      <c r="T282" s="75">
        <v>0</v>
      </c>
    </row>
    <row r="283" spans="1:68" x14ac:dyDescent="0.25">
      <c r="A283" s="122">
        <v>36</v>
      </c>
      <c r="B283" s="67">
        <v>-0.67524300000000004</v>
      </c>
      <c r="C283" s="67" t="s">
        <v>9</v>
      </c>
      <c r="D283" s="86">
        <v>-1</v>
      </c>
      <c r="E283" s="86">
        <v>0</v>
      </c>
      <c r="F283" s="67">
        <v>0</v>
      </c>
      <c r="G283" s="67"/>
      <c r="H283" s="67"/>
      <c r="I283" s="35" t="s">
        <v>103</v>
      </c>
      <c r="J283" s="35"/>
      <c r="K283" s="35" t="s">
        <v>104</v>
      </c>
      <c r="L283" s="67"/>
      <c r="M283" s="71" t="s">
        <v>102</v>
      </c>
      <c r="N283" s="71" t="s">
        <v>103</v>
      </c>
      <c r="O283" s="71" t="s">
        <v>104</v>
      </c>
      <c r="P283" s="71" t="s">
        <v>105</v>
      </c>
      <c r="R283" s="78">
        <v>0</v>
      </c>
      <c r="S283" s="28">
        <v>0</v>
      </c>
      <c r="T283" s="75">
        <v>0</v>
      </c>
    </row>
    <row r="284" spans="1:68" x14ac:dyDescent="0.25">
      <c r="A284" s="122"/>
      <c r="B284" s="67">
        <v>-0.69457599999999997</v>
      </c>
      <c r="C284" s="67" t="s">
        <v>3</v>
      </c>
      <c r="D284" s="86">
        <v>1</v>
      </c>
      <c r="E284" s="86">
        <v>0</v>
      </c>
      <c r="F284" s="67">
        <v>0</v>
      </c>
      <c r="G284" s="67"/>
      <c r="H284" s="67"/>
      <c r="I284" s="62">
        <f>B283*D283</f>
        <v>0.67524300000000004</v>
      </c>
      <c r="J284" s="35"/>
      <c r="K284" s="62">
        <f>B283*E283</f>
        <v>0</v>
      </c>
      <c r="L284" s="67"/>
      <c r="M284" s="71"/>
      <c r="N284" s="71">
        <f>I288</f>
        <v>1.6291220000000002</v>
      </c>
      <c r="O284" s="71">
        <v>0</v>
      </c>
      <c r="P284" s="71">
        <f>B287</f>
        <v>4.77766</v>
      </c>
      <c r="R284" s="78">
        <v>0</v>
      </c>
      <c r="S284" s="28">
        <v>0</v>
      </c>
      <c r="T284" s="75">
        <v>0</v>
      </c>
    </row>
    <row r="285" spans="1:68" x14ac:dyDescent="0.25">
      <c r="A285" s="122"/>
      <c r="B285" s="67">
        <v>-1.79027</v>
      </c>
      <c r="C285" s="67" t="s">
        <v>38</v>
      </c>
      <c r="D285" s="86">
        <v>1</v>
      </c>
      <c r="E285" s="86">
        <v>0</v>
      </c>
      <c r="F285" s="67">
        <v>0</v>
      </c>
      <c r="G285" s="67"/>
      <c r="H285" s="67"/>
      <c r="I285" s="35">
        <f>B284*D284</f>
        <v>-0.69457599999999997</v>
      </c>
      <c r="J285" s="35"/>
      <c r="K285" s="62">
        <f>B284*E284</f>
        <v>0</v>
      </c>
      <c r="L285" s="67"/>
      <c r="M285" s="86"/>
      <c r="N285" s="86"/>
      <c r="O285" s="86"/>
      <c r="P285" s="86"/>
      <c r="R285" s="78">
        <v>0</v>
      </c>
      <c r="S285" s="28">
        <v>0</v>
      </c>
      <c r="T285" s="75">
        <v>0</v>
      </c>
    </row>
    <row r="286" spans="1:68" x14ac:dyDescent="0.25">
      <c r="A286" s="122"/>
      <c r="B286" s="67">
        <v>0.137549</v>
      </c>
      <c r="C286" s="67" t="s">
        <v>134</v>
      </c>
      <c r="D286" s="86">
        <v>25</v>
      </c>
      <c r="E286" s="86">
        <v>0</v>
      </c>
      <c r="F286" s="67">
        <v>0</v>
      </c>
      <c r="G286" s="67"/>
      <c r="H286" s="67"/>
      <c r="I286" s="62">
        <f>B285*D285</f>
        <v>-1.79027</v>
      </c>
      <c r="J286" s="35"/>
      <c r="K286" s="62">
        <f>B285*E285</f>
        <v>0</v>
      </c>
      <c r="L286" s="67"/>
      <c r="M286" s="34" t="s">
        <v>106</v>
      </c>
      <c r="N286" s="34">
        <f>EXP(N284)</f>
        <v>5.0993954832059094</v>
      </c>
      <c r="O286" s="34">
        <v>0</v>
      </c>
      <c r="P286" s="34">
        <f>EXP(P284)</f>
        <v>118.82597169540183</v>
      </c>
      <c r="R286" s="78">
        <v>0</v>
      </c>
      <c r="S286" s="28">
        <v>0</v>
      </c>
      <c r="T286" s="75">
        <v>0</v>
      </c>
    </row>
    <row r="287" spans="1:68" x14ac:dyDescent="0.25">
      <c r="A287" s="122"/>
      <c r="B287" s="67">
        <v>4.77766</v>
      </c>
      <c r="C287" s="67" t="s">
        <v>12</v>
      </c>
      <c r="D287" s="86">
        <v>0</v>
      </c>
      <c r="E287" s="86">
        <v>0</v>
      </c>
      <c r="F287" s="67">
        <v>1</v>
      </c>
      <c r="G287" s="67"/>
      <c r="H287" s="67"/>
      <c r="I287" s="35">
        <f>B286*D286</f>
        <v>3.4387250000000003</v>
      </c>
      <c r="J287" s="35"/>
      <c r="K287" s="35">
        <f>B286*E286</f>
        <v>0</v>
      </c>
      <c r="L287" s="67"/>
      <c r="M287" s="34"/>
      <c r="N287" s="34">
        <f>EXP(N284)+EXP(P284)</f>
        <v>123.92536717860774</v>
      </c>
      <c r="O287" s="34">
        <f>N287</f>
        <v>123.92536717860774</v>
      </c>
      <c r="P287" s="34">
        <f>O287</f>
        <v>123.92536717860774</v>
      </c>
      <c r="R287" s="78">
        <v>0</v>
      </c>
      <c r="S287" s="28">
        <v>0</v>
      </c>
      <c r="T287" s="75">
        <v>0</v>
      </c>
    </row>
    <row r="288" spans="1:68" x14ac:dyDescent="0.25">
      <c r="A288" s="67"/>
      <c r="B288" s="67"/>
      <c r="C288" s="67"/>
      <c r="D288" s="67"/>
      <c r="E288" s="67"/>
      <c r="F288" s="67"/>
      <c r="G288" s="67"/>
      <c r="H288" s="67"/>
      <c r="I288" s="62">
        <f>I284+I285+I286+I287</f>
        <v>1.6291220000000002</v>
      </c>
      <c r="J288" s="35"/>
      <c r="K288" s="62">
        <f>K284+K285+K286+K287</f>
        <v>0</v>
      </c>
      <c r="L288" s="67"/>
      <c r="M288" s="34" t="s">
        <v>107</v>
      </c>
      <c r="N288" s="72">
        <f>N286/N287</f>
        <v>4.1148923737755749E-2</v>
      </c>
      <c r="O288" s="72">
        <f>O286/O287</f>
        <v>0</v>
      </c>
      <c r="P288" s="72">
        <f>P286/P287</f>
        <v>0.9588510762622442</v>
      </c>
      <c r="R288" s="106">
        <f t="shared" ref="R288" si="69">IF(N288&gt;0.5,1,0)</f>
        <v>0</v>
      </c>
      <c r="S288" s="106">
        <f t="shared" ref="S288" si="70">IF(O288&gt;0.5,1,0)</f>
        <v>0</v>
      </c>
      <c r="T288" s="106">
        <f>IF(P288&gt;0.5,1,0)</f>
        <v>1</v>
      </c>
      <c r="V288" s="86">
        <v>0</v>
      </c>
      <c r="W288" s="86">
        <v>0</v>
      </c>
      <c r="X288" s="86">
        <v>1</v>
      </c>
      <c r="Y288" s="86">
        <v>0</v>
      </c>
      <c r="Z288" s="86">
        <v>0</v>
      </c>
      <c r="AA288" s="86">
        <v>1</v>
      </c>
      <c r="AB288" s="86">
        <v>0</v>
      </c>
      <c r="AC288" s="86">
        <v>1</v>
      </c>
      <c r="AD288" s="86">
        <v>0</v>
      </c>
      <c r="AE288" s="86">
        <v>0</v>
      </c>
      <c r="AF288" s="86">
        <v>1</v>
      </c>
      <c r="AG288" s="86">
        <v>0</v>
      </c>
      <c r="AH288" s="86">
        <v>1</v>
      </c>
      <c r="AI288" s="86">
        <v>1</v>
      </c>
      <c r="AJ288" s="86">
        <v>0</v>
      </c>
      <c r="AK288" s="86">
        <v>0</v>
      </c>
      <c r="AL288" s="86">
        <v>0</v>
      </c>
      <c r="AM288" s="86">
        <v>0</v>
      </c>
      <c r="AN288" s="86">
        <v>0</v>
      </c>
      <c r="AO288" s="86">
        <v>1</v>
      </c>
      <c r="AP288" s="86">
        <v>1</v>
      </c>
      <c r="AQ288" s="86">
        <v>0</v>
      </c>
      <c r="AR288" s="86">
        <v>0</v>
      </c>
      <c r="AS288" s="86">
        <v>1</v>
      </c>
      <c r="AT288" s="86">
        <v>0</v>
      </c>
      <c r="AU288" s="86">
        <v>0</v>
      </c>
      <c r="AV288" s="86">
        <v>0</v>
      </c>
      <c r="AW288" s="86">
        <v>1</v>
      </c>
      <c r="AX288" s="86">
        <v>0</v>
      </c>
      <c r="AY288" s="86">
        <v>1</v>
      </c>
      <c r="AZ288" s="86">
        <v>0</v>
      </c>
      <c r="BA288" s="86">
        <v>1</v>
      </c>
      <c r="BB288" s="86">
        <v>0</v>
      </c>
      <c r="BC288" s="86">
        <v>1</v>
      </c>
      <c r="BD288" s="86">
        <v>5</v>
      </c>
      <c r="BE288" s="86">
        <v>7</v>
      </c>
      <c r="BF288" s="86">
        <v>2</v>
      </c>
      <c r="BG288" s="86">
        <v>4</v>
      </c>
      <c r="BH288" s="86">
        <v>8</v>
      </c>
      <c r="BI288" s="86">
        <v>3</v>
      </c>
      <c r="BJ288" s="86">
        <v>6</v>
      </c>
      <c r="BK288" s="86">
        <v>1</v>
      </c>
      <c r="BL288" s="86">
        <v>2</v>
      </c>
      <c r="BM288" s="86">
        <v>5</v>
      </c>
      <c r="BN288" s="86">
        <v>6</v>
      </c>
      <c r="BO288" s="86">
        <v>4</v>
      </c>
      <c r="BP288" s="86">
        <v>3</v>
      </c>
    </row>
    <row r="289" spans="1:68" x14ac:dyDescent="0.25">
      <c r="A289" s="67"/>
      <c r="B289" s="67"/>
      <c r="C289" s="67"/>
      <c r="D289" s="67"/>
      <c r="E289" s="67"/>
      <c r="F289" s="67"/>
      <c r="G289" s="67"/>
      <c r="H289" s="67"/>
      <c r="I289" s="67"/>
      <c r="J289" s="67"/>
      <c r="K289" s="67"/>
      <c r="L289" s="67"/>
      <c r="M289" s="67"/>
      <c r="N289" s="67"/>
      <c r="O289" s="67"/>
      <c r="P289" s="67"/>
      <c r="R289" s="78">
        <v>0</v>
      </c>
      <c r="S289" s="28">
        <v>0</v>
      </c>
      <c r="T289" s="75">
        <v>0</v>
      </c>
    </row>
    <row r="290" spans="1:68" x14ac:dyDescent="0.25">
      <c r="A290" s="67" t="s">
        <v>133</v>
      </c>
      <c r="B290" s="67"/>
      <c r="C290" s="67" t="s">
        <v>100</v>
      </c>
      <c r="D290" s="67" t="s">
        <v>101</v>
      </c>
      <c r="E290" s="67" t="s">
        <v>101</v>
      </c>
      <c r="F290" s="67" t="s">
        <v>101</v>
      </c>
      <c r="G290" s="67"/>
      <c r="H290" s="67"/>
      <c r="I290" s="67"/>
      <c r="J290" s="67"/>
      <c r="K290" s="67"/>
      <c r="L290" s="67"/>
      <c r="M290" s="67"/>
      <c r="N290" s="67"/>
      <c r="O290" s="67"/>
      <c r="P290" s="67"/>
      <c r="R290" s="78">
        <v>0</v>
      </c>
      <c r="S290" s="28">
        <v>0</v>
      </c>
      <c r="T290" s="75">
        <v>0</v>
      </c>
    </row>
    <row r="291" spans="1:68" x14ac:dyDescent="0.25">
      <c r="A291" s="122">
        <v>37</v>
      </c>
      <c r="B291" s="67">
        <v>-0.99886699999999995</v>
      </c>
      <c r="C291" s="67" t="s">
        <v>9</v>
      </c>
      <c r="D291" s="86">
        <v>-1</v>
      </c>
      <c r="E291" s="86">
        <v>0</v>
      </c>
      <c r="F291" s="67">
        <v>0</v>
      </c>
      <c r="G291" s="67"/>
      <c r="H291" s="67"/>
      <c r="I291" s="35" t="s">
        <v>103</v>
      </c>
      <c r="J291" s="35"/>
      <c r="K291" s="35" t="s">
        <v>104</v>
      </c>
      <c r="L291" s="67"/>
      <c r="M291" s="71" t="s">
        <v>102</v>
      </c>
      <c r="N291" s="71" t="s">
        <v>103</v>
      </c>
      <c r="O291" s="71" t="s">
        <v>104</v>
      </c>
      <c r="P291" s="71" t="s">
        <v>105</v>
      </c>
      <c r="R291" s="78">
        <v>0</v>
      </c>
      <c r="S291" s="28">
        <v>0</v>
      </c>
      <c r="T291" s="75">
        <v>0</v>
      </c>
    </row>
    <row r="292" spans="1:68" x14ac:dyDescent="0.25">
      <c r="A292" s="122"/>
      <c r="B292" s="67">
        <v>-0.81271199999999999</v>
      </c>
      <c r="C292" s="67" t="s">
        <v>3</v>
      </c>
      <c r="D292" s="86">
        <v>1</v>
      </c>
      <c r="E292" s="86">
        <v>0</v>
      </c>
      <c r="F292" s="67">
        <v>0</v>
      </c>
      <c r="G292" s="67"/>
      <c r="H292" s="67"/>
      <c r="I292" s="62">
        <f>B291*D291</f>
        <v>0.99886699999999995</v>
      </c>
      <c r="J292" s="35"/>
      <c r="K292" s="62">
        <f>B291*E291</f>
        <v>0</v>
      </c>
      <c r="L292" s="67"/>
      <c r="M292" s="71"/>
      <c r="N292" s="71">
        <f>I296</f>
        <v>2.2569992999999999</v>
      </c>
      <c r="O292" s="71">
        <v>0</v>
      </c>
      <c r="P292" s="71">
        <f>B295</f>
        <v>1.1654599999999999</v>
      </c>
      <c r="R292" s="78">
        <v>0</v>
      </c>
      <c r="S292" s="28">
        <v>0</v>
      </c>
      <c r="T292" s="75">
        <v>0</v>
      </c>
    </row>
    <row r="293" spans="1:68" x14ac:dyDescent="0.25">
      <c r="A293" s="122"/>
      <c r="B293" s="67">
        <v>-6.2310699999999997E-2</v>
      </c>
      <c r="C293" s="67" t="s">
        <v>38</v>
      </c>
      <c r="D293" s="86">
        <v>1</v>
      </c>
      <c r="E293" s="86">
        <v>0</v>
      </c>
      <c r="F293" s="67">
        <v>0</v>
      </c>
      <c r="G293" s="67"/>
      <c r="H293" s="67"/>
      <c r="I293" s="35">
        <f>B292*D292</f>
        <v>-0.81271199999999999</v>
      </c>
      <c r="J293" s="35"/>
      <c r="K293" s="62">
        <f>B292*E292</f>
        <v>0</v>
      </c>
      <c r="L293" s="67"/>
      <c r="M293" s="86"/>
      <c r="N293" s="86"/>
      <c r="O293" s="86"/>
      <c r="P293" s="86"/>
      <c r="R293" s="78">
        <v>0</v>
      </c>
      <c r="S293" s="28">
        <v>0</v>
      </c>
      <c r="T293" s="75">
        <v>0</v>
      </c>
    </row>
    <row r="294" spans="1:68" x14ac:dyDescent="0.25">
      <c r="A294" s="122"/>
      <c r="B294" s="67">
        <v>8.5326200000000005E-2</v>
      </c>
      <c r="C294" s="67" t="s">
        <v>134</v>
      </c>
      <c r="D294" s="86">
        <v>25</v>
      </c>
      <c r="E294" s="86">
        <v>0</v>
      </c>
      <c r="F294" s="67">
        <v>0</v>
      </c>
      <c r="G294" s="67"/>
      <c r="H294" s="67"/>
      <c r="I294" s="62">
        <f>B293*D293</f>
        <v>-6.2310699999999997E-2</v>
      </c>
      <c r="J294" s="35"/>
      <c r="K294" s="62">
        <f>B293*E293</f>
        <v>0</v>
      </c>
      <c r="L294" s="67"/>
      <c r="M294" s="34" t="s">
        <v>106</v>
      </c>
      <c r="N294" s="34">
        <f>EXP(N292)</f>
        <v>9.554376292008012</v>
      </c>
      <c r="O294" s="34">
        <v>0</v>
      </c>
      <c r="P294" s="34">
        <f>EXP(P292)</f>
        <v>3.2073979469677432</v>
      </c>
      <c r="R294" s="78">
        <v>0</v>
      </c>
      <c r="S294" s="28">
        <v>0</v>
      </c>
      <c r="T294" s="75">
        <v>0</v>
      </c>
    </row>
    <row r="295" spans="1:68" x14ac:dyDescent="0.25">
      <c r="A295" s="122"/>
      <c r="B295" s="67">
        <v>1.1654599999999999</v>
      </c>
      <c r="C295" s="67" t="s">
        <v>12</v>
      </c>
      <c r="D295" s="86">
        <v>0</v>
      </c>
      <c r="E295" s="86">
        <v>0</v>
      </c>
      <c r="F295" s="67">
        <v>1</v>
      </c>
      <c r="G295" s="67"/>
      <c r="H295" s="67"/>
      <c r="I295" s="35">
        <f>B294*D294</f>
        <v>2.1331549999999999</v>
      </c>
      <c r="J295" s="35"/>
      <c r="K295" s="35">
        <f>B294*E294</f>
        <v>0</v>
      </c>
      <c r="L295" s="67"/>
      <c r="M295" s="34"/>
      <c r="N295" s="34">
        <f>EXP(N292)+EXP(P292)</f>
        <v>12.761774238975756</v>
      </c>
      <c r="O295" s="34">
        <f>N295</f>
        <v>12.761774238975756</v>
      </c>
      <c r="P295" s="34">
        <f>O295</f>
        <v>12.761774238975756</v>
      </c>
      <c r="R295" s="78">
        <v>0</v>
      </c>
      <c r="S295" s="28">
        <v>0</v>
      </c>
      <c r="T295" s="75">
        <v>0</v>
      </c>
    </row>
    <row r="296" spans="1:68" x14ac:dyDescent="0.25">
      <c r="A296" s="67"/>
      <c r="B296" s="67"/>
      <c r="C296" s="67"/>
      <c r="D296" s="67"/>
      <c r="E296" s="67"/>
      <c r="F296" s="67"/>
      <c r="G296" s="67"/>
      <c r="H296" s="67"/>
      <c r="I296" s="62">
        <f>I292+I293+I294+I295</f>
        <v>2.2569992999999999</v>
      </c>
      <c r="J296" s="35"/>
      <c r="K296" s="62">
        <f>K292+K293+K294+K295</f>
        <v>0</v>
      </c>
      <c r="L296" s="67"/>
      <c r="M296" s="34" t="s">
        <v>107</v>
      </c>
      <c r="N296" s="72">
        <f>N294/N295</f>
        <v>0.74867147099562192</v>
      </c>
      <c r="O296" s="72">
        <f>O294/O295</f>
        <v>0</v>
      </c>
      <c r="P296" s="72">
        <f>P294/P295</f>
        <v>0.25132852900437808</v>
      </c>
      <c r="R296" s="106">
        <f t="shared" ref="R296" si="71">IF(N296&gt;0.5,1,0)</f>
        <v>1</v>
      </c>
      <c r="S296" s="106">
        <f t="shared" ref="S296" si="72">IF(O296&gt;0.5,1,0)</f>
        <v>0</v>
      </c>
      <c r="T296" s="106">
        <f>IF(P296&gt;0.5,1,0)</f>
        <v>0</v>
      </c>
      <c r="V296" s="86">
        <v>0</v>
      </c>
      <c r="W296" s="86">
        <v>0</v>
      </c>
      <c r="X296" s="86">
        <v>0</v>
      </c>
      <c r="Y296" s="86">
        <v>0</v>
      </c>
      <c r="Z296" s="86">
        <v>0</v>
      </c>
      <c r="AA296" s="86">
        <v>1</v>
      </c>
      <c r="AB296" s="86">
        <v>0</v>
      </c>
      <c r="AC296" s="86">
        <v>0</v>
      </c>
      <c r="AD296" s="86">
        <v>0</v>
      </c>
      <c r="AE296" s="86">
        <v>1</v>
      </c>
      <c r="AF296" s="86">
        <v>0</v>
      </c>
      <c r="AG296" s="86">
        <v>1</v>
      </c>
      <c r="AH296" s="86">
        <v>0</v>
      </c>
      <c r="AI296" s="86">
        <v>0</v>
      </c>
      <c r="AJ296" s="86">
        <v>1</v>
      </c>
      <c r="AK296" s="86">
        <v>1</v>
      </c>
      <c r="AL296" s="86">
        <v>0</v>
      </c>
      <c r="AM296" s="86">
        <v>0</v>
      </c>
      <c r="AN296" s="86">
        <v>0</v>
      </c>
      <c r="AO296" s="86">
        <v>1</v>
      </c>
      <c r="AP296" s="86">
        <v>1</v>
      </c>
      <c r="AQ296" s="86">
        <v>0</v>
      </c>
      <c r="AR296" s="86">
        <v>0</v>
      </c>
      <c r="AS296" s="86">
        <v>1</v>
      </c>
      <c r="AT296" s="86">
        <v>0</v>
      </c>
      <c r="AU296" s="86">
        <v>-999</v>
      </c>
      <c r="AV296" s="86">
        <v>-999</v>
      </c>
      <c r="AW296" s="86">
        <v>-999</v>
      </c>
      <c r="AX296" s="86">
        <v>-999</v>
      </c>
      <c r="AY296" s="86">
        <v>-999</v>
      </c>
      <c r="AZ296" s="86">
        <v>-999</v>
      </c>
      <c r="BA296" s="86">
        <v>-999</v>
      </c>
      <c r="BB296" s="86">
        <v>-999</v>
      </c>
      <c r="BC296" s="86">
        <v>7</v>
      </c>
      <c r="BD296" s="86">
        <v>8</v>
      </c>
      <c r="BE296" s="86">
        <v>5</v>
      </c>
      <c r="BF296" s="86">
        <v>6</v>
      </c>
      <c r="BG296" s="86">
        <v>2</v>
      </c>
      <c r="BH296" s="86">
        <v>3</v>
      </c>
      <c r="BI296" s="86">
        <v>1</v>
      </c>
      <c r="BJ296" s="86">
        <v>4</v>
      </c>
      <c r="BK296" s="86">
        <v>1</v>
      </c>
      <c r="BL296" s="86">
        <v>2</v>
      </c>
      <c r="BM296" s="86">
        <v>6</v>
      </c>
      <c r="BN296" s="86">
        <v>5</v>
      </c>
      <c r="BO296" s="86">
        <v>3</v>
      </c>
      <c r="BP296" s="86">
        <v>4</v>
      </c>
    </row>
    <row r="297" spans="1:68" x14ac:dyDescent="0.25">
      <c r="A297" s="67"/>
      <c r="B297" s="67"/>
      <c r="C297" s="67"/>
      <c r="D297" s="67"/>
      <c r="E297" s="67"/>
      <c r="F297" s="67"/>
      <c r="G297" s="67"/>
      <c r="H297" s="67"/>
      <c r="I297" s="67"/>
      <c r="J297" s="67"/>
      <c r="K297" s="67"/>
      <c r="L297" s="67"/>
      <c r="M297" s="67"/>
      <c r="N297" s="67"/>
      <c r="O297" s="67"/>
      <c r="P297" s="67"/>
      <c r="R297" s="78">
        <v>0</v>
      </c>
      <c r="S297" s="28">
        <v>0</v>
      </c>
      <c r="T297" s="75">
        <v>0</v>
      </c>
    </row>
    <row r="298" spans="1:68" x14ac:dyDescent="0.25">
      <c r="A298" s="67" t="s">
        <v>133</v>
      </c>
      <c r="B298" s="67"/>
      <c r="C298" s="67" t="s">
        <v>100</v>
      </c>
      <c r="D298" s="67" t="s">
        <v>101</v>
      </c>
      <c r="E298" s="67" t="s">
        <v>101</v>
      </c>
      <c r="F298" s="67" t="s">
        <v>101</v>
      </c>
      <c r="G298" s="67"/>
      <c r="H298" s="67"/>
      <c r="I298" s="67"/>
      <c r="J298" s="67"/>
      <c r="K298" s="67"/>
      <c r="L298" s="67"/>
      <c r="M298" s="67"/>
      <c r="N298" s="67"/>
      <c r="O298" s="67"/>
      <c r="P298" s="67"/>
      <c r="R298" s="78">
        <v>0</v>
      </c>
      <c r="S298" s="28">
        <v>0</v>
      </c>
      <c r="T298" s="75">
        <v>0</v>
      </c>
    </row>
    <row r="299" spans="1:68" x14ac:dyDescent="0.25">
      <c r="A299" s="122">
        <v>38</v>
      </c>
      <c r="B299" s="67">
        <v>-0.68576599999999999</v>
      </c>
      <c r="C299" s="67" t="s">
        <v>9</v>
      </c>
      <c r="D299" s="86">
        <v>-1</v>
      </c>
      <c r="E299" s="86">
        <v>0</v>
      </c>
      <c r="F299" s="67">
        <v>0</v>
      </c>
      <c r="G299" s="67"/>
      <c r="H299" s="67"/>
      <c r="I299" s="35" t="s">
        <v>103</v>
      </c>
      <c r="J299" s="35"/>
      <c r="K299" s="35" t="s">
        <v>104</v>
      </c>
      <c r="L299" s="67"/>
      <c r="M299" s="71" t="s">
        <v>102</v>
      </c>
      <c r="N299" s="71" t="s">
        <v>103</v>
      </c>
      <c r="O299" s="71" t="s">
        <v>104</v>
      </c>
      <c r="P299" s="71" t="s">
        <v>105</v>
      </c>
      <c r="R299" s="78">
        <v>0</v>
      </c>
      <c r="S299" s="28">
        <v>0</v>
      </c>
      <c r="T299" s="75">
        <v>0</v>
      </c>
    </row>
    <row r="300" spans="1:68" x14ac:dyDescent="0.25">
      <c r="A300" s="122"/>
      <c r="B300" s="67">
        <v>-0.63539400000000001</v>
      </c>
      <c r="C300" s="67" t="s">
        <v>3</v>
      </c>
      <c r="D300" s="86">
        <v>1</v>
      </c>
      <c r="E300" s="86">
        <v>0</v>
      </c>
      <c r="F300" s="67">
        <v>0</v>
      </c>
      <c r="G300" s="67"/>
      <c r="H300" s="67"/>
      <c r="I300" s="62">
        <f>B299*D299</f>
        <v>0.68576599999999999</v>
      </c>
      <c r="J300" s="35"/>
      <c r="K300" s="62">
        <f>B299*E299</f>
        <v>0</v>
      </c>
      <c r="L300" s="67"/>
      <c r="M300" s="71"/>
      <c r="N300" s="71">
        <f>I304</f>
        <v>0.6887970000000001</v>
      </c>
      <c r="O300" s="71">
        <v>0</v>
      </c>
      <c r="P300" s="71">
        <f>B303</f>
        <v>4.6671800000000001</v>
      </c>
      <c r="R300" s="78">
        <v>0</v>
      </c>
      <c r="S300" s="28">
        <v>0</v>
      </c>
      <c r="T300" s="75">
        <v>0</v>
      </c>
    </row>
    <row r="301" spans="1:68" x14ac:dyDescent="0.25">
      <c r="A301" s="122"/>
      <c r="B301" s="67">
        <v>-2.40205</v>
      </c>
      <c r="C301" s="67" t="s">
        <v>38</v>
      </c>
      <c r="D301" s="86">
        <v>1</v>
      </c>
      <c r="E301" s="86">
        <v>0</v>
      </c>
      <c r="F301" s="67">
        <v>0</v>
      </c>
      <c r="G301" s="67"/>
      <c r="H301" s="67"/>
      <c r="I301" s="35">
        <f>B300*D300</f>
        <v>-0.63539400000000001</v>
      </c>
      <c r="J301" s="35"/>
      <c r="K301" s="62">
        <f>B300*E300</f>
        <v>0</v>
      </c>
      <c r="L301" s="67"/>
      <c r="M301" s="86"/>
      <c r="N301" s="86"/>
      <c r="O301" s="86"/>
      <c r="P301" s="86"/>
      <c r="R301" s="78">
        <v>0</v>
      </c>
      <c r="S301" s="28">
        <v>0</v>
      </c>
      <c r="T301" s="75">
        <v>0</v>
      </c>
    </row>
    <row r="302" spans="1:68" x14ac:dyDescent="0.25">
      <c r="A302" s="122"/>
      <c r="B302" s="67">
        <v>0.121619</v>
      </c>
      <c r="C302" s="67" t="s">
        <v>134</v>
      </c>
      <c r="D302" s="86">
        <v>25</v>
      </c>
      <c r="E302" s="86">
        <v>0</v>
      </c>
      <c r="F302" s="67">
        <v>0</v>
      </c>
      <c r="G302" s="67"/>
      <c r="H302" s="67"/>
      <c r="I302" s="62">
        <f>B301*D301</f>
        <v>-2.40205</v>
      </c>
      <c r="J302" s="35"/>
      <c r="K302" s="62">
        <f>B301*E301</f>
        <v>0</v>
      </c>
      <c r="L302" s="67"/>
      <c r="M302" s="34" t="s">
        <v>106</v>
      </c>
      <c r="N302" s="34">
        <f>EXP(N300)</f>
        <v>1.9913185355397893</v>
      </c>
      <c r="O302" s="34">
        <v>0</v>
      </c>
      <c r="P302" s="34">
        <f>EXP(P300)</f>
        <v>106.39727865183931</v>
      </c>
      <c r="R302" s="78">
        <v>0</v>
      </c>
      <c r="S302" s="28">
        <v>0</v>
      </c>
      <c r="T302" s="75">
        <v>0</v>
      </c>
    </row>
    <row r="303" spans="1:68" x14ac:dyDescent="0.25">
      <c r="A303" s="122"/>
      <c r="B303" s="67">
        <v>4.6671800000000001</v>
      </c>
      <c r="C303" s="67" t="s">
        <v>12</v>
      </c>
      <c r="D303" s="86">
        <v>0</v>
      </c>
      <c r="E303" s="86">
        <v>0</v>
      </c>
      <c r="F303" s="67">
        <v>1</v>
      </c>
      <c r="G303" s="67"/>
      <c r="H303" s="67"/>
      <c r="I303" s="35">
        <f>B302*D302</f>
        <v>3.0404750000000003</v>
      </c>
      <c r="J303" s="35"/>
      <c r="K303" s="35">
        <f>B302*E302</f>
        <v>0</v>
      </c>
      <c r="L303" s="67"/>
      <c r="M303" s="34"/>
      <c r="N303" s="34">
        <f>EXP(N300)+EXP(P300)</f>
        <v>108.3885971873791</v>
      </c>
      <c r="O303" s="34">
        <f>N303</f>
        <v>108.3885971873791</v>
      </c>
      <c r="P303" s="34">
        <f>O303</f>
        <v>108.3885971873791</v>
      </c>
      <c r="R303" s="78">
        <v>0</v>
      </c>
      <c r="S303" s="28">
        <v>0</v>
      </c>
      <c r="T303" s="75">
        <v>0</v>
      </c>
    </row>
    <row r="304" spans="1:68" x14ac:dyDescent="0.25">
      <c r="A304" s="67"/>
      <c r="B304" s="67"/>
      <c r="C304" s="67"/>
      <c r="D304" s="67"/>
      <c r="E304" s="67"/>
      <c r="F304" s="67"/>
      <c r="G304" s="67"/>
      <c r="H304" s="67"/>
      <c r="I304" s="62">
        <f>I300+I301+I302+I303</f>
        <v>0.6887970000000001</v>
      </c>
      <c r="J304" s="35"/>
      <c r="K304" s="62">
        <f>K300+K301+K302+K303</f>
        <v>0</v>
      </c>
      <c r="L304" s="67"/>
      <c r="M304" s="34" t="s">
        <v>107</v>
      </c>
      <c r="N304" s="72">
        <f>N302/N303</f>
        <v>1.8372029781852928E-2</v>
      </c>
      <c r="O304" s="72">
        <f>O302/O303</f>
        <v>0</v>
      </c>
      <c r="P304" s="72">
        <f>P302/P303</f>
        <v>0.98162797021814707</v>
      </c>
      <c r="R304" s="106">
        <f t="shared" ref="R304" si="73">IF(N304&gt;0.5,1,0)</f>
        <v>0</v>
      </c>
      <c r="S304" s="106">
        <f t="shared" ref="S304" si="74">IF(O304&gt;0.5,1,0)</f>
        <v>0</v>
      </c>
      <c r="T304" s="106">
        <f>IF(P304&gt;0.5,1,0)</f>
        <v>1</v>
      </c>
      <c r="V304" s="86">
        <v>1</v>
      </c>
      <c r="W304" s="86">
        <v>0</v>
      </c>
      <c r="X304" s="86">
        <v>0</v>
      </c>
      <c r="Y304" s="86">
        <v>0</v>
      </c>
      <c r="Z304" s="86">
        <v>0</v>
      </c>
      <c r="AA304" s="86">
        <v>0</v>
      </c>
      <c r="AB304" s="86">
        <v>1</v>
      </c>
      <c r="AC304" s="86">
        <v>1</v>
      </c>
      <c r="AD304" s="86">
        <v>0</v>
      </c>
      <c r="AE304" s="86">
        <v>0</v>
      </c>
      <c r="AF304" s="86">
        <v>0</v>
      </c>
      <c r="AG304" s="86">
        <v>1</v>
      </c>
      <c r="AH304" s="86">
        <v>1</v>
      </c>
      <c r="AI304" s="86">
        <v>0</v>
      </c>
      <c r="AJ304" s="86">
        <v>1</v>
      </c>
      <c r="AK304" s="86">
        <v>1</v>
      </c>
      <c r="AL304" s="86">
        <v>0</v>
      </c>
      <c r="AM304" s="86">
        <v>0</v>
      </c>
      <c r="AN304" s="86">
        <v>0</v>
      </c>
      <c r="AO304" s="86">
        <v>1</v>
      </c>
      <c r="AP304" s="86">
        <v>1</v>
      </c>
      <c r="AQ304" s="86">
        <v>0</v>
      </c>
      <c r="AR304" s="86">
        <v>0</v>
      </c>
      <c r="AS304" s="86">
        <v>1</v>
      </c>
      <c r="AT304" s="86">
        <v>0</v>
      </c>
      <c r="AU304" s="86">
        <v>0</v>
      </c>
      <c r="AV304" s="86">
        <v>0</v>
      </c>
      <c r="AW304" s="86">
        <v>1</v>
      </c>
      <c r="AX304" s="86">
        <v>0</v>
      </c>
      <c r="AY304" s="86">
        <v>0</v>
      </c>
      <c r="AZ304" s="86">
        <v>0</v>
      </c>
      <c r="BA304" s="86">
        <v>1</v>
      </c>
      <c r="BB304" s="86">
        <v>0</v>
      </c>
      <c r="BC304" s="86">
        <v>6</v>
      </c>
      <c r="BD304" s="86">
        <v>5</v>
      </c>
      <c r="BE304" s="86">
        <v>7</v>
      </c>
      <c r="BF304" s="86">
        <v>1</v>
      </c>
      <c r="BG304" s="86">
        <v>8</v>
      </c>
      <c r="BH304" s="86">
        <v>4</v>
      </c>
      <c r="BI304" s="86">
        <v>2</v>
      </c>
      <c r="BJ304" s="86">
        <v>3</v>
      </c>
      <c r="BK304" s="86">
        <v>6</v>
      </c>
      <c r="BL304" s="86">
        <v>5</v>
      </c>
      <c r="BM304" s="86">
        <v>4</v>
      </c>
      <c r="BN304" s="86">
        <v>3</v>
      </c>
      <c r="BO304" s="86">
        <v>2</v>
      </c>
      <c r="BP304" s="86">
        <v>1</v>
      </c>
    </row>
    <row r="305" spans="1:68" x14ac:dyDescent="0.25">
      <c r="A305" s="67"/>
      <c r="B305" s="67"/>
      <c r="C305" s="67"/>
      <c r="D305" s="67"/>
      <c r="E305" s="67"/>
      <c r="F305" s="67"/>
      <c r="G305" s="67"/>
      <c r="H305" s="67"/>
      <c r="I305" s="67"/>
      <c r="J305" s="67"/>
      <c r="K305" s="67"/>
      <c r="L305" s="67"/>
      <c r="M305" s="67"/>
      <c r="N305" s="67"/>
      <c r="O305" s="67"/>
      <c r="P305" s="67"/>
      <c r="R305" s="78">
        <v>0</v>
      </c>
      <c r="S305" s="28">
        <v>0</v>
      </c>
      <c r="T305" s="75">
        <v>0</v>
      </c>
    </row>
    <row r="306" spans="1:68" x14ac:dyDescent="0.25">
      <c r="A306" s="67" t="s">
        <v>133</v>
      </c>
      <c r="B306" s="67"/>
      <c r="C306" s="67" t="s">
        <v>100</v>
      </c>
      <c r="D306" s="67" t="s">
        <v>101</v>
      </c>
      <c r="E306" s="67" t="s">
        <v>101</v>
      </c>
      <c r="F306" s="67" t="s">
        <v>101</v>
      </c>
      <c r="G306" s="67"/>
      <c r="H306" s="67"/>
      <c r="I306" s="67"/>
      <c r="J306" s="67"/>
      <c r="K306" s="67"/>
      <c r="L306" s="67"/>
      <c r="M306" s="67"/>
      <c r="N306" s="67"/>
      <c r="O306" s="67"/>
      <c r="P306" s="67"/>
      <c r="R306" s="78">
        <v>0</v>
      </c>
      <c r="S306" s="28">
        <v>0</v>
      </c>
      <c r="T306" s="75">
        <v>0</v>
      </c>
    </row>
    <row r="307" spans="1:68" x14ac:dyDescent="0.25">
      <c r="A307" s="122">
        <v>39</v>
      </c>
      <c r="B307" s="67">
        <v>-0.66974100000000003</v>
      </c>
      <c r="C307" s="67" t="s">
        <v>9</v>
      </c>
      <c r="D307" s="86">
        <v>-1</v>
      </c>
      <c r="E307" s="86">
        <v>0</v>
      </c>
      <c r="F307" s="67">
        <v>0</v>
      </c>
      <c r="G307" s="67"/>
      <c r="H307" s="67"/>
      <c r="I307" s="35" t="s">
        <v>103</v>
      </c>
      <c r="J307" s="35"/>
      <c r="K307" s="35" t="s">
        <v>104</v>
      </c>
      <c r="L307" s="67"/>
      <c r="M307" s="71" t="s">
        <v>102</v>
      </c>
      <c r="N307" s="71" t="s">
        <v>103</v>
      </c>
      <c r="O307" s="71" t="s">
        <v>104</v>
      </c>
      <c r="P307" s="71" t="s">
        <v>105</v>
      </c>
      <c r="R307" s="78">
        <v>0</v>
      </c>
      <c r="S307" s="28">
        <v>0</v>
      </c>
      <c r="T307" s="75">
        <v>0</v>
      </c>
    </row>
    <row r="308" spans="1:68" x14ac:dyDescent="0.25">
      <c r="A308" s="122"/>
      <c r="B308" s="67">
        <v>-0.57685500000000001</v>
      </c>
      <c r="C308" s="67" t="s">
        <v>3</v>
      </c>
      <c r="D308" s="86">
        <v>1</v>
      </c>
      <c r="E308" s="86">
        <v>0</v>
      </c>
      <c r="F308" s="67">
        <v>0</v>
      </c>
      <c r="G308" s="67"/>
      <c r="H308" s="67"/>
      <c r="I308" s="62">
        <f>B307*D307</f>
        <v>0.66974100000000003</v>
      </c>
      <c r="J308" s="35"/>
      <c r="K308" s="62">
        <f>B307*E307</f>
        <v>0</v>
      </c>
      <c r="L308" s="67"/>
      <c r="M308" s="71"/>
      <c r="N308" s="71">
        <f>I312</f>
        <v>0.38725600000000027</v>
      </c>
      <c r="O308" s="71">
        <v>0</v>
      </c>
      <c r="P308" s="71">
        <f>B311</f>
        <v>4.79908</v>
      </c>
      <c r="R308" s="78">
        <v>0</v>
      </c>
      <c r="S308" s="28">
        <v>0</v>
      </c>
      <c r="T308" s="75">
        <v>0</v>
      </c>
    </row>
    <row r="309" spans="1:68" x14ac:dyDescent="0.25">
      <c r="A309" s="122"/>
      <c r="B309" s="67">
        <v>-2.6013299999999999</v>
      </c>
      <c r="C309" s="67" t="s">
        <v>38</v>
      </c>
      <c r="D309" s="86">
        <v>1</v>
      </c>
      <c r="E309" s="86">
        <v>0</v>
      </c>
      <c r="F309" s="67">
        <v>0</v>
      </c>
      <c r="G309" s="67"/>
      <c r="H309" s="67"/>
      <c r="I309" s="35">
        <f>B308*D308</f>
        <v>-0.57685500000000001</v>
      </c>
      <c r="J309" s="35"/>
      <c r="K309" s="62">
        <f>B308*E308</f>
        <v>0</v>
      </c>
      <c r="L309" s="67"/>
      <c r="M309" s="86"/>
      <c r="N309" s="86"/>
      <c r="O309" s="86"/>
      <c r="P309" s="86"/>
      <c r="R309" s="78">
        <v>0</v>
      </c>
      <c r="S309" s="28">
        <v>0</v>
      </c>
      <c r="T309" s="75">
        <v>0</v>
      </c>
    </row>
    <row r="310" spans="1:68" x14ac:dyDescent="0.25">
      <c r="A310" s="122"/>
      <c r="B310" s="67">
        <v>0.115828</v>
      </c>
      <c r="C310" s="67" t="s">
        <v>134</v>
      </c>
      <c r="D310" s="86">
        <v>25</v>
      </c>
      <c r="E310" s="86">
        <v>0</v>
      </c>
      <c r="F310" s="67">
        <v>0</v>
      </c>
      <c r="G310" s="67"/>
      <c r="H310" s="67"/>
      <c r="I310" s="62">
        <f>B309*D309</f>
        <v>-2.6013299999999999</v>
      </c>
      <c r="J310" s="35"/>
      <c r="K310" s="62">
        <f>B309*E309</f>
        <v>0</v>
      </c>
      <c r="L310" s="67"/>
      <c r="M310" s="34" t="s">
        <v>106</v>
      </c>
      <c r="N310" s="34">
        <f>EXP(N308)</f>
        <v>1.4729335139917505</v>
      </c>
      <c r="O310" s="34">
        <v>0</v>
      </c>
      <c r="P310" s="34">
        <f>EXP(P308)</f>
        <v>121.39867934206018</v>
      </c>
      <c r="R310" s="78">
        <v>0</v>
      </c>
      <c r="S310" s="28">
        <v>0</v>
      </c>
      <c r="T310" s="75">
        <v>0</v>
      </c>
    </row>
    <row r="311" spans="1:68" x14ac:dyDescent="0.25">
      <c r="A311" s="122"/>
      <c r="B311" s="67">
        <v>4.79908</v>
      </c>
      <c r="C311" s="67" t="s">
        <v>12</v>
      </c>
      <c r="D311" s="86">
        <v>0</v>
      </c>
      <c r="E311" s="86">
        <v>0</v>
      </c>
      <c r="F311" s="67">
        <v>1</v>
      </c>
      <c r="G311" s="67"/>
      <c r="H311" s="67"/>
      <c r="I311" s="35">
        <f>B310*D310</f>
        <v>2.8957000000000002</v>
      </c>
      <c r="J311" s="35"/>
      <c r="K311" s="35">
        <f>B310*E310</f>
        <v>0</v>
      </c>
      <c r="L311" s="67"/>
      <c r="M311" s="34"/>
      <c r="N311" s="34">
        <f>EXP(N308)+EXP(P308)</f>
        <v>122.87161285605193</v>
      </c>
      <c r="O311" s="34">
        <f>N311</f>
        <v>122.87161285605193</v>
      </c>
      <c r="P311" s="34">
        <f>O311</f>
        <v>122.87161285605193</v>
      </c>
      <c r="R311" s="78">
        <v>0</v>
      </c>
      <c r="S311" s="28">
        <v>0</v>
      </c>
      <c r="T311" s="75">
        <v>0</v>
      </c>
    </row>
    <row r="312" spans="1:68" x14ac:dyDescent="0.25">
      <c r="A312" s="67"/>
      <c r="B312" s="67"/>
      <c r="C312" s="67"/>
      <c r="D312" s="67"/>
      <c r="E312" s="67"/>
      <c r="F312" s="67"/>
      <c r="G312" s="67"/>
      <c r="H312" s="67"/>
      <c r="I312" s="62">
        <f>I308+I309+I310+I311</f>
        <v>0.38725600000000027</v>
      </c>
      <c r="J312" s="35"/>
      <c r="K312" s="62">
        <f>K308+K309+K310+K311</f>
        <v>0</v>
      </c>
      <c r="L312" s="67"/>
      <c r="M312" s="34" t="s">
        <v>107</v>
      </c>
      <c r="N312" s="72">
        <f>N310/N311</f>
        <v>1.1987581832406969E-2</v>
      </c>
      <c r="O312" s="72">
        <f>O310/O311</f>
        <v>0</v>
      </c>
      <c r="P312" s="72">
        <f>P310/P311</f>
        <v>0.988012418167593</v>
      </c>
      <c r="R312" s="106">
        <f t="shared" ref="R312" si="75">IF(N312&gt;0.5,1,0)</f>
        <v>0</v>
      </c>
      <c r="S312" s="106">
        <f t="shared" ref="S312" si="76">IF(O312&gt;0.5,1,0)</f>
        <v>0</v>
      </c>
      <c r="T312" s="106">
        <f>IF(P312&gt;0.5,1,0)</f>
        <v>1</v>
      </c>
      <c r="V312" s="86">
        <v>1</v>
      </c>
      <c r="W312" s="86">
        <v>0</v>
      </c>
      <c r="X312" s="86">
        <v>0</v>
      </c>
      <c r="Y312" s="86">
        <v>0</v>
      </c>
      <c r="Z312" s="86">
        <v>0</v>
      </c>
      <c r="AA312" s="86">
        <v>0</v>
      </c>
      <c r="AB312" s="86">
        <v>1</v>
      </c>
      <c r="AC312" s="86">
        <v>1</v>
      </c>
      <c r="AD312" s="86">
        <v>0</v>
      </c>
      <c r="AE312" s="86">
        <v>0</v>
      </c>
      <c r="AF312" s="86">
        <v>0</v>
      </c>
      <c r="AG312" s="86">
        <v>1</v>
      </c>
      <c r="AH312" s="86">
        <v>1</v>
      </c>
      <c r="AI312" s="86">
        <v>0</v>
      </c>
      <c r="AJ312" s="86">
        <v>1</v>
      </c>
      <c r="AK312" s="86">
        <v>1</v>
      </c>
      <c r="AL312" s="86">
        <v>0</v>
      </c>
      <c r="AM312" s="86">
        <v>0</v>
      </c>
      <c r="AN312" s="86">
        <v>0</v>
      </c>
      <c r="AO312" s="86">
        <v>1</v>
      </c>
      <c r="AP312" s="86">
        <v>1</v>
      </c>
      <c r="AQ312" s="86">
        <v>0</v>
      </c>
      <c r="AR312" s="86">
        <v>0</v>
      </c>
      <c r="AS312" s="86">
        <v>1</v>
      </c>
      <c r="AT312" s="86">
        <v>0</v>
      </c>
      <c r="AU312" s="86">
        <v>0</v>
      </c>
      <c r="AV312" s="86">
        <v>0</v>
      </c>
      <c r="AW312" s="86">
        <v>1</v>
      </c>
      <c r="AX312" s="86">
        <v>0</v>
      </c>
      <c r="AY312" s="86">
        <v>1</v>
      </c>
      <c r="AZ312" s="86">
        <v>1</v>
      </c>
      <c r="BA312" s="86">
        <v>1</v>
      </c>
      <c r="BB312" s="86">
        <v>1</v>
      </c>
      <c r="BC312" s="86">
        <v>6</v>
      </c>
      <c r="BD312" s="86">
        <v>1</v>
      </c>
      <c r="BE312" s="86">
        <v>7</v>
      </c>
      <c r="BF312" s="86">
        <v>2</v>
      </c>
      <c r="BG312" s="86">
        <v>3</v>
      </c>
      <c r="BH312" s="86">
        <v>8</v>
      </c>
      <c r="BI312" s="86">
        <v>4</v>
      </c>
      <c r="BJ312" s="86">
        <v>5</v>
      </c>
      <c r="BK312" s="86">
        <v>1</v>
      </c>
      <c r="BL312" s="86">
        <v>5</v>
      </c>
      <c r="BM312" s="86">
        <v>6</v>
      </c>
      <c r="BN312" s="86">
        <v>2</v>
      </c>
      <c r="BO312" s="86">
        <v>5</v>
      </c>
      <c r="BP312" s="86">
        <v>3</v>
      </c>
    </row>
    <row r="313" spans="1:68" x14ac:dyDescent="0.25">
      <c r="R313" s="78">
        <v>0</v>
      </c>
      <c r="S313" s="28">
        <v>0</v>
      </c>
      <c r="T313" s="75">
        <v>0</v>
      </c>
    </row>
    <row r="314" spans="1:68" x14ac:dyDescent="0.25">
      <c r="A314" s="67" t="s">
        <v>133</v>
      </c>
      <c r="B314" s="67"/>
      <c r="C314" s="67" t="s">
        <v>100</v>
      </c>
      <c r="D314" s="67" t="s">
        <v>101</v>
      </c>
      <c r="E314" s="67" t="s">
        <v>101</v>
      </c>
      <c r="F314" s="67" t="s">
        <v>101</v>
      </c>
      <c r="G314" s="67"/>
      <c r="H314" s="67"/>
      <c r="I314" s="67"/>
      <c r="J314" s="67"/>
      <c r="K314" s="67"/>
      <c r="L314" s="67"/>
      <c r="M314" s="67"/>
      <c r="N314" s="67"/>
      <c r="O314" s="67"/>
      <c r="P314" s="67"/>
      <c r="R314" s="78">
        <v>0</v>
      </c>
      <c r="S314" s="28">
        <v>0</v>
      </c>
      <c r="T314" s="75">
        <v>0</v>
      </c>
    </row>
    <row r="315" spans="1:68" x14ac:dyDescent="0.25">
      <c r="A315" s="122">
        <v>40</v>
      </c>
      <c r="B315" s="67">
        <v>-0.86534699999999998</v>
      </c>
      <c r="C315" s="67" t="s">
        <v>9</v>
      </c>
      <c r="D315" s="86">
        <v>-1</v>
      </c>
      <c r="E315" s="86">
        <v>0</v>
      </c>
      <c r="F315" s="67">
        <v>0</v>
      </c>
      <c r="G315" s="67"/>
      <c r="H315" s="67"/>
      <c r="I315" s="35" t="s">
        <v>103</v>
      </c>
      <c r="J315" s="35"/>
      <c r="K315" s="35" t="s">
        <v>104</v>
      </c>
      <c r="L315" s="67"/>
      <c r="M315" s="71" t="s">
        <v>102</v>
      </c>
      <c r="N315" s="71" t="s">
        <v>103</v>
      </c>
      <c r="O315" s="71" t="s">
        <v>104</v>
      </c>
      <c r="P315" s="71" t="s">
        <v>105</v>
      </c>
      <c r="R315" s="78">
        <v>0</v>
      </c>
      <c r="S315" s="28">
        <v>0</v>
      </c>
      <c r="T315" s="75">
        <v>0</v>
      </c>
    </row>
    <row r="316" spans="1:68" x14ac:dyDescent="0.25">
      <c r="A316" s="122"/>
      <c r="B316" s="67">
        <v>-0.64270300000000002</v>
      </c>
      <c r="C316" s="67" t="s">
        <v>3</v>
      </c>
      <c r="D316" s="86">
        <v>1</v>
      </c>
      <c r="E316" s="86">
        <v>0</v>
      </c>
      <c r="F316" s="67">
        <v>0</v>
      </c>
      <c r="G316" s="67"/>
      <c r="H316" s="67"/>
      <c r="I316" s="62">
        <f>B315*D315</f>
        <v>0.86534699999999998</v>
      </c>
      <c r="J316" s="35"/>
      <c r="K316" s="62">
        <f>B315*E315</f>
        <v>0</v>
      </c>
      <c r="L316" s="67"/>
      <c r="M316" s="71"/>
      <c r="N316" s="71">
        <f>I320</f>
        <v>2.7596579999999999</v>
      </c>
      <c r="O316" s="71">
        <v>0</v>
      </c>
      <c r="P316" s="71">
        <f>B319</f>
        <v>2.6666500000000002</v>
      </c>
      <c r="R316" s="78">
        <v>0</v>
      </c>
      <c r="S316" s="28">
        <v>0</v>
      </c>
      <c r="T316" s="75">
        <v>0</v>
      </c>
    </row>
    <row r="317" spans="1:68" x14ac:dyDescent="0.25">
      <c r="A317" s="122"/>
      <c r="B317" s="67">
        <v>-0.236511</v>
      </c>
      <c r="C317" s="67" t="s">
        <v>38</v>
      </c>
      <c r="D317" s="86">
        <v>1</v>
      </c>
      <c r="E317" s="86">
        <v>0</v>
      </c>
      <c r="F317" s="67">
        <v>0</v>
      </c>
      <c r="G317" s="67"/>
      <c r="H317" s="67"/>
      <c r="I317" s="35">
        <f>B316*D316</f>
        <v>-0.64270300000000002</v>
      </c>
      <c r="J317" s="35"/>
      <c r="K317" s="62">
        <f>B316*E316</f>
        <v>0</v>
      </c>
      <c r="L317" s="67"/>
      <c r="M317" s="86"/>
      <c r="N317" s="86"/>
      <c r="O317" s="86"/>
      <c r="P317" s="86"/>
      <c r="R317" s="78">
        <v>0</v>
      </c>
      <c r="S317" s="28">
        <v>0</v>
      </c>
      <c r="T317" s="75">
        <v>0</v>
      </c>
    </row>
    <row r="318" spans="1:68" x14ac:dyDescent="0.25">
      <c r="A318" s="122"/>
      <c r="B318" s="67">
        <v>0.110941</v>
      </c>
      <c r="C318" s="67" t="s">
        <v>134</v>
      </c>
      <c r="D318" s="86">
        <v>25</v>
      </c>
      <c r="E318" s="86">
        <v>0</v>
      </c>
      <c r="F318" s="67">
        <v>0</v>
      </c>
      <c r="G318" s="67"/>
      <c r="H318" s="67"/>
      <c r="I318" s="62">
        <f>B317*D317</f>
        <v>-0.236511</v>
      </c>
      <c r="J318" s="35"/>
      <c r="K318" s="62">
        <f>B317*E317</f>
        <v>0</v>
      </c>
      <c r="L318" s="67"/>
      <c r="M318" s="34" t="s">
        <v>106</v>
      </c>
      <c r="N318" s="34">
        <f>EXP(N316)</f>
        <v>15.794440325873179</v>
      </c>
      <c r="O318" s="34">
        <v>0</v>
      </c>
      <c r="P318" s="34">
        <f>EXP(P316)</f>
        <v>14.39167623188051</v>
      </c>
      <c r="R318" s="78">
        <v>0</v>
      </c>
      <c r="S318" s="28">
        <v>0</v>
      </c>
      <c r="T318" s="75">
        <v>0</v>
      </c>
    </row>
    <row r="319" spans="1:68" x14ac:dyDescent="0.25">
      <c r="A319" s="122"/>
      <c r="B319" s="67">
        <v>2.6666500000000002</v>
      </c>
      <c r="C319" s="67" t="s">
        <v>12</v>
      </c>
      <c r="D319" s="86">
        <v>0</v>
      </c>
      <c r="E319" s="86">
        <v>0</v>
      </c>
      <c r="F319" s="67">
        <v>1</v>
      </c>
      <c r="G319" s="67"/>
      <c r="H319" s="67"/>
      <c r="I319" s="35">
        <f>B318*D318</f>
        <v>2.7735249999999998</v>
      </c>
      <c r="J319" s="35"/>
      <c r="K319" s="35">
        <f>B318*E318</f>
        <v>0</v>
      </c>
      <c r="L319" s="67"/>
      <c r="M319" s="34"/>
      <c r="N319" s="34">
        <f>EXP(N316)+EXP(P316)</f>
        <v>30.186116557753689</v>
      </c>
      <c r="O319" s="34">
        <f>N319</f>
        <v>30.186116557753689</v>
      </c>
      <c r="P319" s="34">
        <f>O319</f>
        <v>30.186116557753689</v>
      </c>
      <c r="R319" s="78">
        <v>0</v>
      </c>
      <c r="S319" s="28">
        <v>0</v>
      </c>
      <c r="T319" s="75">
        <v>0</v>
      </c>
    </row>
    <row r="320" spans="1:68" x14ac:dyDescent="0.25">
      <c r="A320" s="67"/>
      <c r="B320" s="67"/>
      <c r="C320" s="67"/>
      <c r="D320" s="67"/>
      <c r="E320" s="67"/>
      <c r="F320" s="67"/>
      <c r="G320" s="67"/>
      <c r="H320" s="67"/>
      <c r="I320" s="62">
        <f>I316+I317+I318+I319</f>
        <v>2.7596579999999999</v>
      </c>
      <c r="J320" s="35"/>
      <c r="K320" s="62">
        <f>K316+K317+K318+K319</f>
        <v>0</v>
      </c>
      <c r="L320" s="67"/>
      <c r="M320" s="34" t="s">
        <v>107</v>
      </c>
      <c r="N320" s="72">
        <f>N318/N319</f>
        <v>0.52323525272468929</v>
      </c>
      <c r="O320" s="72">
        <f>O318/O319</f>
        <v>0</v>
      </c>
      <c r="P320" s="72">
        <f>P318/P319</f>
        <v>0.47676474727531071</v>
      </c>
      <c r="R320" s="106">
        <f t="shared" ref="R320" si="77">IF(N320&gt;0.5,1,0)</f>
        <v>1</v>
      </c>
      <c r="S320" s="106">
        <f t="shared" ref="S320" si="78">IF(O320&gt;0.5,1,0)</f>
        <v>0</v>
      </c>
      <c r="T320" s="106">
        <f>IF(P320&gt;0.5,1,0)</f>
        <v>0</v>
      </c>
      <c r="V320" s="86">
        <v>0</v>
      </c>
      <c r="W320" s="86">
        <v>0</v>
      </c>
      <c r="X320" s="86">
        <v>0</v>
      </c>
      <c r="Y320" s="86">
        <v>1</v>
      </c>
      <c r="Z320" s="86">
        <v>1</v>
      </c>
      <c r="AA320" s="86">
        <v>0</v>
      </c>
      <c r="AB320" s="86">
        <v>0</v>
      </c>
      <c r="AC320" s="86">
        <v>0</v>
      </c>
      <c r="AD320" s="86">
        <v>1</v>
      </c>
      <c r="AE320" s="86">
        <v>0</v>
      </c>
      <c r="AF320" s="86">
        <v>0</v>
      </c>
      <c r="AG320" s="86">
        <v>1</v>
      </c>
      <c r="AH320" s="86">
        <v>0</v>
      </c>
      <c r="AI320" s="86">
        <v>1</v>
      </c>
      <c r="AJ320" s="86">
        <v>0</v>
      </c>
      <c r="AK320" s="86">
        <v>0</v>
      </c>
      <c r="AL320" s="86">
        <v>0</v>
      </c>
      <c r="AM320" s="86">
        <v>0</v>
      </c>
      <c r="AN320" s="86">
        <v>0</v>
      </c>
      <c r="AO320" s="86">
        <v>1</v>
      </c>
      <c r="AP320" s="86">
        <v>1</v>
      </c>
      <c r="AQ320" s="86">
        <v>0</v>
      </c>
      <c r="AR320" s="86">
        <v>0</v>
      </c>
      <c r="AS320" s="86">
        <v>1</v>
      </c>
      <c r="AT320" s="86">
        <v>0</v>
      </c>
      <c r="AU320" s="86">
        <v>-999</v>
      </c>
      <c r="AV320" s="86">
        <v>-999</v>
      </c>
      <c r="AW320" s="86">
        <v>-999</v>
      </c>
      <c r="AX320" s="86">
        <v>-999</v>
      </c>
      <c r="AY320" s="86">
        <v>-999</v>
      </c>
      <c r="AZ320" s="86">
        <v>-999</v>
      </c>
      <c r="BA320" s="86">
        <v>-999</v>
      </c>
      <c r="BB320" s="86">
        <v>-999</v>
      </c>
      <c r="BC320" s="86">
        <v>8</v>
      </c>
      <c r="BD320" s="86">
        <v>4</v>
      </c>
      <c r="BE320" s="86">
        <v>7</v>
      </c>
      <c r="BF320" s="86">
        <v>3</v>
      </c>
      <c r="BG320" s="86">
        <v>1</v>
      </c>
      <c r="BH320" s="86">
        <v>2</v>
      </c>
      <c r="BI320" s="86">
        <v>5</v>
      </c>
      <c r="BJ320" s="86">
        <v>6</v>
      </c>
      <c r="BK320" s="86">
        <v>4</v>
      </c>
      <c r="BL320" s="86">
        <v>3</v>
      </c>
      <c r="BM320" s="86">
        <v>5</v>
      </c>
      <c r="BN320" s="86">
        <v>6</v>
      </c>
      <c r="BO320" s="86">
        <v>2</v>
      </c>
      <c r="BP320" s="86">
        <v>1</v>
      </c>
    </row>
    <row r="321" spans="1:68" x14ac:dyDescent="0.25">
      <c r="A321" s="67"/>
      <c r="B321" s="67"/>
      <c r="C321" s="67"/>
      <c r="D321" s="67"/>
      <c r="E321" s="67"/>
      <c r="F321" s="67"/>
      <c r="G321" s="67"/>
      <c r="H321" s="67"/>
      <c r="I321" s="67"/>
      <c r="J321" s="67"/>
      <c r="K321" s="67"/>
      <c r="L321" s="67"/>
      <c r="M321" s="67"/>
      <c r="N321" s="67"/>
      <c r="O321" s="67"/>
      <c r="P321" s="67"/>
      <c r="R321" s="78">
        <v>0</v>
      </c>
      <c r="S321" s="28">
        <v>0</v>
      </c>
      <c r="T321" s="75">
        <v>0</v>
      </c>
    </row>
    <row r="322" spans="1:68" x14ac:dyDescent="0.25">
      <c r="A322" s="67" t="s">
        <v>133</v>
      </c>
      <c r="B322" s="67"/>
      <c r="C322" s="67" t="s">
        <v>100</v>
      </c>
      <c r="D322" s="67" t="s">
        <v>101</v>
      </c>
      <c r="E322" s="67" t="s">
        <v>101</v>
      </c>
      <c r="F322" s="67" t="s">
        <v>101</v>
      </c>
      <c r="G322" s="67"/>
      <c r="H322" s="67"/>
      <c r="I322" s="67"/>
      <c r="J322" s="67"/>
      <c r="K322" s="67"/>
      <c r="L322" s="67"/>
      <c r="M322" s="67"/>
      <c r="N322" s="67"/>
      <c r="O322" s="67"/>
      <c r="P322" s="67"/>
      <c r="R322" s="78">
        <v>0</v>
      </c>
      <c r="S322" s="28">
        <v>0</v>
      </c>
      <c r="T322" s="75">
        <v>0</v>
      </c>
    </row>
    <row r="323" spans="1:68" x14ac:dyDescent="0.25">
      <c r="A323" s="122">
        <v>41</v>
      </c>
      <c r="B323" s="67">
        <v>-0.942581</v>
      </c>
      <c r="C323" s="67" t="s">
        <v>9</v>
      </c>
      <c r="D323" s="86">
        <v>-1</v>
      </c>
      <c r="E323" s="86">
        <v>0</v>
      </c>
      <c r="F323" s="67">
        <v>0</v>
      </c>
      <c r="G323" s="67"/>
      <c r="H323" s="67"/>
      <c r="I323" s="35" t="s">
        <v>103</v>
      </c>
      <c r="J323" s="35"/>
      <c r="K323" s="35" t="s">
        <v>104</v>
      </c>
      <c r="L323" s="67"/>
      <c r="M323" s="71" t="s">
        <v>102</v>
      </c>
      <c r="N323" s="71" t="s">
        <v>103</v>
      </c>
      <c r="O323" s="71" t="s">
        <v>104</v>
      </c>
      <c r="P323" s="71" t="s">
        <v>105</v>
      </c>
      <c r="R323" s="78">
        <v>0</v>
      </c>
      <c r="S323" s="28">
        <v>0</v>
      </c>
      <c r="T323" s="75">
        <v>0</v>
      </c>
    </row>
    <row r="324" spans="1:68" x14ac:dyDescent="0.25">
      <c r="A324" s="122"/>
      <c r="B324" s="67">
        <v>-0.30699900000000002</v>
      </c>
      <c r="C324" s="67" t="s">
        <v>3</v>
      </c>
      <c r="D324" s="86">
        <v>1</v>
      </c>
      <c r="E324" s="86">
        <v>0</v>
      </c>
      <c r="F324" s="67">
        <v>0</v>
      </c>
      <c r="G324" s="67"/>
      <c r="H324" s="67"/>
      <c r="I324" s="62">
        <f>B323*D323</f>
        <v>0.942581</v>
      </c>
      <c r="J324" s="35"/>
      <c r="K324" s="62">
        <f>B323*E323</f>
        <v>0</v>
      </c>
      <c r="L324" s="67"/>
      <c r="M324" s="71"/>
      <c r="N324" s="71">
        <f>I328</f>
        <v>1.9591429999999999</v>
      </c>
      <c r="O324" s="71">
        <v>0</v>
      </c>
      <c r="P324" s="71">
        <f>B327</f>
        <v>0.62370499999999995</v>
      </c>
      <c r="R324" s="78">
        <v>0</v>
      </c>
      <c r="S324" s="28">
        <v>0</v>
      </c>
      <c r="T324" s="75">
        <v>0</v>
      </c>
    </row>
    <row r="325" spans="1:68" x14ac:dyDescent="0.25">
      <c r="A325" s="122"/>
      <c r="B325" s="67">
        <v>0.17116100000000001</v>
      </c>
      <c r="C325" s="67" t="s">
        <v>38</v>
      </c>
      <c r="D325" s="86">
        <v>1</v>
      </c>
      <c r="E325" s="86">
        <v>0</v>
      </c>
      <c r="F325" s="67">
        <v>0</v>
      </c>
      <c r="G325" s="67"/>
      <c r="H325" s="67"/>
      <c r="I325" s="35">
        <f>B324*D324</f>
        <v>-0.30699900000000002</v>
      </c>
      <c r="J325" s="35"/>
      <c r="K325" s="62">
        <f>B324*E324</f>
        <v>0</v>
      </c>
      <c r="L325" s="67"/>
      <c r="M325" s="86"/>
      <c r="N325" s="86"/>
      <c r="O325" s="86"/>
      <c r="P325" s="86"/>
      <c r="R325" s="78">
        <v>0</v>
      </c>
      <c r="S325" s="28">
        <v>0</v>
      </c>
      <c r="T325" s="75">
        <v>0</v>
      </c>
    </row>
    <row r="326" spans="1:68" x14ac:dyDescent="0.25">
      <c r="A326" s="122"/>
      <c r="B326" s="67">
        <v>4.6095999999999998E-2</v>
      </c>
      <c r="C326" s="67" t="s">
        <v>134</v>
      </c>
      <c r="D326" s="86">
        <v>25</v>
      </c>
      <c r="E326" s="86">
        <v>0</v>
      </c>
      <c r="F326" s="67">
        <v>0</v>
      </c>
      <c r="G326" s="67"/>
      <c r="H326" s="67"/>
      <c r="I326" s="62">
        <f>B325*D325</f>
        <v>0.17116100000000001</v>
      </c>
      <c r="J326" s="35"/>
      <c r="K326" s="62">
        <f>B325*E325</f>
        <v>0</v>
      </c>
      <c r="L326" s="67"/>
      <c r="M326" s="34" t="s">
        <v>106</v>
      </c>
      <c r="N326" s="34">
        <f>EXP(N324)</f>
        <v>7.0932455481640373</v>
      </c>
      <c r="O326" s="34">
        <v>0</v>
      </c>
      <c r="P326" s="34">
        <f>EXP(P324)</f>
        <v>1.8658281447889284</v>
      </c>
      <c r="R326" s="78">
        <v>0</v>
      </c>
      <c r="S326" s="28">
        <v>0</v>
      </c>
      <c r="T326" s="75">
        <v>0</v>
      </c>
    </row>
    <row r="327" spans="1:68" x14ac:dyDescent="0.25">
      <c r="A327" s="122"/>
      <c r="B327" s="67">
        <v>0.62370499999999995</v>
      </c>
      <c r="C327" s="67" t="s">
        <v>12</v>
      </c>
      <c r="D327" s="86">
        <v>0</v>
      </c>
      <c r="E327" s="86">
        <v>0</v>
      </c>
      <c r="F327" s="67">
        <v>1</v>
      </c>
      <c r="G327" s="67"/>
      <c r="H327" s="67"/>
      <c r="I327" s="35">
        <f>B326*D326</f>
        <v>1.1523999999999999</v>
      </c>
      <c r="J327" s="35"/>
      <c r="K327" s="35">
        <f>B326*E326</f>
        <v>0</v>
      </c>
      <c r="L327" s="67"/>
      <c r="M327" s="34"/>
      <c r="N327" s="34">
        <f>EXP(N324)+EXP(P324)</f>
        <v>8.9590736929529662</v>
      </c>
      <c r="O327" s="34">
        <f>N327</f>
        <v>8.9590736929529662</v>
      </c>
      <c r="P327" s="34">
        <f>O327</f>
        <v>8.9590736929529662</v>
      </c>
      <c r="R327" s="78">
        <v>0</v>
      </c>
      <c r="S327" s="28">
        <v>0</v>
      </c>
      <c r="T327" s="75">
        <v>0</v>
      </c>
    </row>
    <row r="328" spans="1:68" x14ac:dyDescent="0.25">
      <c r="A328" s="67"/>
      <c r="B328" s="67"/>
      <c r="C328" s="67"/>
      <c r="D328" s="67"/>
      <c r="E328" s="67"/>
      <c r="F328" s="67"/>
      <c r="G328" s="67"/>
      <c r="H328" s="67"/>
      <c r="I328" s="62">
        <f>I324+I325+I326+I327</f>
        <v>1.9591429999999999</v>
      </c>
      <c r="J328" s="35"/>
      <c r="K328" s="62">
        <f>K324+K325+K326+K327</f>
        <v>0</v>
      </c>
      <c r="L328" s="67"/>
      <c r="M328" s="34" t="s">
        <v>107</v>
      </c>
      <c r="N328" s="72">
        <f>N326/N327</f>
        <v>0.79173872112955679</v>
      </c>
      <c r="O328" s="72">
        <f>O326/O327</f>
        <v>0</v>
      </c>
      <c r="P328" s="72">
        <f>P326/P327</f>
        <v>0.20826127887044313</v>
      </c>
      <c r="R328" s="106">
        <f t="shared" ref="R328" si="79">IF(N328&gt;0.5,1,0)</f>
        <v>1</v>
      </c>
      <c r="S328" s="106">
        <f t="shared" ref="S328" si="80">IF(O328&gt;0.5,1,0)</f>
        <v>0</v>
      </c>
      <c r="T328" s="106">
        <f>IF(P328&gt;0.5,1,0)</f>
        <v>0</v>
      </c>
      <c r="V328" s="86">
        <v>1</v>
      </c>
      <c r="W328" s="86">
        <v>0</v>
      </c>
      <c r="X328" s="86">
        <v>1</v>
      </c>
      <c r="Y328" s="86">
        <v>0</v>
      </c>
      <c r="Z328" s="86">
        <v>0</v>
      </c>
      <c r="AA328" s="86">
        <v>1</v>
      </c>
      <c r="AB328" s="86">
        <v>0</v>
      </c>
      <c r="AC328" s="86">
        <v>0</v>
      </c>
      <c r="AD328" s="86">
        <v>1</v>
      </c>
      <c r="AE328" s="86">
        <v>0</v>
      </c>
      <c r="AF328" s="86">
        <v>0</v>
      </c>
      <c r="AG328" s="86">
        <v>1</v>
      </c>
      <c r="AH328" s="86">
        <v>1</v>
      </c>
      <c r="AI328" s="86">
        <v>0</v>
      </c>
      <c r="AJ328" s="86">
        <v>1</v>
      </c>
      <c r="AK328" s="86">
        <v>0</v>
      </c>
      <c r="AL328" s="86">
        <v>0</v>
      </c>
      <c r="AM328" s="86">
        <v>1</v>
      </c>
      <c r="AN328" s="86">
        <v>0</v>
      </c>
      <c r="AO328" s="86">
        <v>0</v>
      </c>
      <c r="AP328" s="86">
        <v>0</v>
      </c>
      <c r="AQ328" s="86">
        <v>1</v>
      </c>
      <c r="AR328" s="86">
        <v>0</v>
      </c>
      <c r="AS328" s="86">
        <v>1</v>
      </c>
      <c r="AT328" s="86">
        <v>0</v>
      </c>
      <c r="AU328" s="86">
        <v>0</v>
      </c>
      <c r="AV328" s="86">
        <v>0</v>
      </c>
      <c r="AW328" s="86">
        <v>0</v>
      </c>
      <c r="AX328" s="86">
        <v>0</v>
      </c>
      <c r="AY328" s="86">
        <v>1</v>
      </c>
      <c r="AZ328" s="86">
        <v>1</v>
      </c>
      <c r="BA328" s="86">
        <v>0</v>
      </c>
      <c r="BB328" s="86">
        <v>1</v>
      </c>
      <c r="BC328" s="86"/>
      <c r="BD328" s="86"/>
      <c r="BE328" s="86"/>
      <c r="BF328" s="86"/>
      <c r="BG328" s="86">
        <v>2</v>
      </c>
      <c r="BH328" s="86"/>
      <c r="BI328" s="86">
        <v>3</v>
      </c>
      <c r="BJ328" s="86">
        <v>1</v>
      </c>
      <c r="BK328" s="86">
        <v>5</v>
      </c>
      <c r="BL328" s="86">
        <v>6</v>
      </c>
      <c r="BM328" s="86">
        <v>1</v>
      </c>
      <c r="BN328" s="86">
        <v>2</v>
      </c>
      <c r="BO328" s="86">
        <v>4</v>
      </c>
      <c r="BP328" s="86">
        <v>3</v>
      </c>
    </row>
    <row r="329" spans="1:68" x14ac:dyDescent="0.25">
      <c r="A329" s="67"/>
      <c r="B329" s="67"/>
      <c r="C329" s="67"/>
      <c r="D329" s="67"/>
      <c r="E329" s="67"/>
      <c r="F329" s="67"/>
      <c r="G329" s="67"/>
      <c r="H329" s="67"/>
      <c r="I329" s="67"/>
      <c r="J329" s="67"/>
      <c r="K329" s="67"/>
      <c r="L329" s="67"/>
      <c r="M329" s="67"/>
      <c r="N329" s="67"/>
      <c r="O329" s="67"/>
      <c r="P329" s="67"/>
      <c r="R329" s="78">
        <v>0</v>
      </c>
      <c r="S329" s="28">
        <v>0</v>
      </c>
      <c r="T329" s="75">
        <v>0</v>
      </c>
    </row>
    <row r="330" spans="1:68" x14ac:dyDescent="0.25">
      <c r="A330" s="67" t="s">
        <v>133</v>
      </c>
      <c r="B330" s="67"/>
      <c r="C330" s="67" t="s">
        <v>100</v>
      </c>
      <c r="D330" s="67" t="s">
        <v>101</v>
      </c>
      <c r="E330" s="67" t="s">
        <v>101</v>
      </c>
      <c r="F330" s="67" t="s">
        <v>101</v>
      </c>
      <c r="G330" s="67"/>
      <c r="H330" s="67"/>
      <c r="I330" s="67"/>
      <c r="J330" s="67"/>
      <c r="K330" s="67"/>
      <c r="L330" s="67"/>
      <c r="M330" s="67"/>
      <c r="N330" s="67"/>
      <c r="O330" s="67"/>
      <c r="P330" s="67"/>
      <c r="R330" s="78">
        <v>0</v>
      </c>
      <c r="S330" s="28">
        <v>0</v>
      </c>
      <c r="T330" s="75">
        <v>0</v>
      </c>
    </row>
    <row r="331" spans="1:68" x14ac:dyDescent="0.25">
      <c r="A331" s="122">
        <v>42</v>
      </c>
      <c r="B331" s="67">
        <v>-1.0944499999999999</v>
      </c>
      <c r="C331" s="67" t="s">
        <v>9</v>
      </c>
      <c r="D331" s="86">
        <v>-1</v>
      </c>
      <c r="E331" s="86">
        <v>0</v>
      </c>
      <c r="F331" s="67">
        <v>0</v>
      </c>
      <c r="G331" s="67"/>
      <c r="H331" s="67"/>
      <c r="I331" s="35" t="s">
        <v>103</v>
      </c>
      <c r="J331" s="35"/>
      <c r="K331" s="35" t="s">
        <v>104</v>
      </c>
      <c r="L331" s="67"/>
      <c r="M331" s="71" t="s">
        <v>102</v>
      </c>
      <c r="N331" s="71" t="s">
        <v>103</v>
      </c>
      <c r="O331" s="71" t="s">
        <v>104</v>
      </c>
      <c r="P331" s="71" t="s">
        <v>105</v>
      </c>
      <c r="R331" s="78">
        <v>0</v>
      </c>
      <c r="S331" s="28">
        <v>0</v>
      </c>
      <c r="T331" s="75">
        <v>0</v>
      </c>
    </row>
    <row r="332" spans="1:68" x14ac:dyDescent="0.25">
      <c r="A332" s="122"/>
      <c r="B332" s="67">
        <v>-0.699326</v>
      </c>
      <c r="C332" s="67" t="s">
        <v>3</v>
      </c>
      <c r="D332" s="86">
        <v>1</v>
      </c>
      <c r="E332" s="86">
        <v>0</v>
      </c>
      <c r="F332" s="67">
        <v>0</v>
      </c>
      <c r="G332" s="67"/>
      <c r="H332" s="67"/>
      <c r="I332" s="62">
        <f>B331*D331</f>
        <v>1.0944499999999999</v>
      </c>
      <c r="J332" s="35"/>
      <c r="K332" s="62">
        <f>B331*E331</f>
        <v>0</v>
      </c>
      <c r="L332" s="67"/>
      <c r="M332" s="71"/>
      <c r="N332" s="71">
        <f>I336</f>
        <v>1.0256964999999998</v>
      </c>
      <c r="O332" s="71">
        <v>0</v>
      </c>
      <c r="P332" s="71">
        <f>B335</f>
        <v>-0.41973500000000002</v>
      </c>
      <c r="R332" s="78">
        <v>0</v>
      </c>
      <c r="S332" s="28">
        <v>0</v>
      </c>
      <c r="T332" s="75">
        <v>0</v>
      </c>
    </row>
    <row r="333" spans="1:68" x14ac:dyDescent="0.25">
      <c r="A333" s="122"/>
      <c r="B333" s="67">
        <v>-0.18032500000000001</v>
      </c>
      <c r="C333" s="67" t="s">
        <v>38</v>
      </c>
      <c r="D333" s="86">
        <v>1</v>
      </c>
      <c r="E333" s="86">
        <v>0</v>
      </c>
      <c r="F333" s="67">
        <v>0</v>
      </c>
      <c r="G333" s="67"/>
      <c r="H333" s="67"/>
      <c r="I333" s="35">
        <f>B332*D332</f>
        <v>-0.699326</v>
      </c>
      <c r="J333" s="35"/>
      <c r="K333" s="62">
        <f>B332*E332</f>
        <v>0</v>
      </c>
      <c r="L333" s="67"/>
      <c r="M333" s="86"/>
      <c r="N333" s="86"/>
      <c r="O333" s="86"/>
      <c r="P333" s="86"/>
      <c r="R333" s="78">
        <v>0</v>
      </c>
      <c r="S333" s="28">
        <v>0</v>
      </c>
      <c r="T333" s="75">
        <v>0</v>
      </c>
    </row>
    <row r="334" spans="1:68" x14ac:dyDescent="0.25">
      <c r="A334" s="122"/>
      <c r="B334" s="67">
        <v>3.2435899999999997E-2</v>
      </c>
      <c r="C334" s="67" t="s">
        <v>134</v>
      </c>
      <c r="D334" s="86">
        <v>25</v>
      </c>
      <c r="E334" s="86">
        <v>0</v>
      </c>
      <c r="F334" s="67">
        <v>0</v>
      </c>
      <c r="G334" s="67"/>
      <c r="H334" s="67"/>
      <c r="I334" s="62">
        <f>B333*D333</f>
        <v>-0.18032500000000001</v>
      </c>
      <c r="J334" s="35"/>
      <c r="K334" s="62">
        <f>B333*E333</f>
        <v>0</v>
      </c>
      <c r="L334" s="67"/>
      <c r="M334" s="34" t="s">
        <v>106</v>
      </c>
      <c r="N334" s="34">
        <f>EXP(N332)</f>
        <v>2.7890373487381876</v>
      </c>
      <c r="O334" s="34">
        <v>0</v>
      </c>
      <c r="P334" s="34">
        <f>EXP(P332)</f>
        <v>0.65722096029490229</v>
      </c>
      <c r="R334" s="78">
        <v>0</v>
      </c>
      <c r="S334" s="28">
        <v>0</v>
      </c>
      <c r="T334" s="75">
        <v>0</v>
      </c>
    </row>
    <row r="335" spans="1:68" x14ac:dyDescent="0.25">
      <c r="A335" s="122"/>
      <c r="B335" s="67">
        <v>-0.41973500000000002</v>
      </c>
      <c r="C335" s="67" t="s">
        <v>12</v>
      </c>
      <c r="D335" s="86">
        <v>0</v>
      </c>
      <c r="E335" s="86">
        <v>0</v>
      </c>
      <c r="F335" s="67">
        <v>1</v>
      </c>
      <c r="G335" s="67"/>
      <c r="H335" s="67"/>
      <c r="I335" s="35">
        <f>B334*D334</f>
        <v>0.81089749999999994</v>
      </c>
      <c r="J335" s="35"/>
      <c r="K335" s="35">
        <f>B334*E334</f>
        <v>0</v>
      </c>
      <c r="L335" s="67"/>
      <c r="M335" s="34"/>
      <c r="N335" s="34">
        <f>EXP(N332)+EXP(P332)</f>
        <v>3.4462583090330901</v>
      </c>
      <c r="O335" s="34">
        <f>N335</f>
        <v>3.4462583090330901</v>
      </c>
      <c r="P335" s="34">
        <f>O335</f>
        <v>3.4462583090330901</v>
      </c>
      <c r="R335" s="78">
        <v>0</v>
      </c>
      <c r="S335" s="28">
        <v>0</v>
      </c>
      <c r="T335" s="75">
        <v>0</v>
      </c>
    </row>
    <row r="336" spans="1:68" x14ac:dyDescent="0.25">
      <c r="A336" s="67"/>
      <c r="B336" s="67"/>
      <c r="C336" s="67"/>
      <c r="D336" s="67"/>
      <c r="E336" s="67"/>
      <c r="F336" s="67"/>
      <c r="G336" s="67"/>
      <c r="H336" s="67"/>
      <c r="I336" s="62">
        <f>I332+I333+I334+I335</f>
        <v>1.0256964999999998</v>
      </c>
      <c r="J336" s="35"/>
      <c r="K336" s="62">
        <f>K332+K333+K334+K335</f>
        <v>0</v>
      </c>
      <c r="L336" s="67"/>
      <c r="M336" s="34" t="s">
        <v>107</v>
      </c>
      <c r="N336" s="72">
        <f>N334/N335</f>
        <v>0.8092943414681828</v>
      </c>
      <c r="O336" s="72">
        <f>O334/O335</f>
        <v>0</v>
      </c>
      <c r="P336" s="72">
        <f>P334/P335</f>
        <v>0.19070565853181723</v>
      </c>
      <c r="R336" s="106">
        <f t="shared" ref="R336" si="81">IF(N336&gt;0.5,1,0)</f>
        <v>1</v>
      </c>
      <c r="S336" s="106">
        <f t="shared" ref="S336" si="82">IF(O336&gt;0.5,1,0)</f>
        <v>0</v>
      </c>
      <c r="T336" s="106">
        <f>IF(P336&gt;0.5,1,0)</f>
        <v>0</v>
      </c>
      <c r="V336" s="86">
        <v>1</v>
      </c>
      <c r="W336" s="86">
        <v>0</v>
      </c>
      <c r="X336" s="86">
        <v>1</v>
      </c>
      <c r="Y336" s="86">
        <v>0</v>
      </c>
      <c r="Z336" s="86">
        <v>0</v>
      </c>
      <c r="AA336" s="86">
        <v>0</v>
      </c>
      <c r="AB336" s="86">
        <v>1</v>
      </c>
      <c r="AC336" s="86">
        <v>0</v>
      </c>
      <c r="AD336" s="86">
        <v>1</v>
      </c>
      <c r="AE336" s="86">
        <v>0</v>
      </c>
      <c r="AF336" s="86">
        <v>0</v>
      </c>
      <c r="AG336" s="86">
        <v>1</v>
      </c>
      <c r="AH336" s="86">
        <v>1</v>
      </c>
      <c r="AI336" s="86">
        <v>0</v>
      </c>
      <c r="AJ336" s="86">
        <v>1</v>
      </c>
      <c r="AK336" s="86">
        <v>0</v>
      </c>
      <c r="AL336" s="86">
        <v>1</v>
      </c>
      <c r="AM336" s="86">
        <v>0</v>
      </c>
      <c r="AN336" s="86">
        <v>0</v>
      </c>
      <c r="AO336" s="86">
        <v>0</v>
      </c>
      <c r="AP336" s="86">
        <v>1</v>
      </c>
      <c r="AQ336" s="86">
        <v>0</v>
      </c>
      <c r="AR336" s="86">
        <v>0</v>
      </c>
      <c r="AS336" s="86">
        <v>1</v>
      </c>
      <c r="AT336" s="86">
        <v>0</v>
      </c>
      <c r="AU336" s="86">
        <v>0</v>
      </c>
      <c r="AV336" s="86">
        <v>0</v>
      </c>
      <c r="AW336" s="86">
        <v>0</v>
      </c>
      <c r="AX336" s="86">
        <v>0</v>
      </c>
      <c r="AY336" s="86">
        <v>0</v>
      </c>
      <c r="AZ336" s="86">
        <v>1</v>
      </c>
      <c r="BA336" s="86">
        <v>0</v>
      </c>
      <c r="BB336" s="86">
        <v>1</v>
      </c>
      <c r="BC336" s="86">
        <v>-999</v>
      </c>
      <c r="BD336" s="86">
        <v>-999</v>
      </c>
      <c r="BE336" s="86">
        <v>-999</v>
      </c>
      <c r="BF336" s="86">
        <v>-999</v>
      </c>
      <c r="BG336" s="86">
        <v>-999</v>
      </c>
      <c r="BH336" s="86">
        <v>-999</v>
      </c>
      <c r="BI336" s="86">
        <v>-999</v>
      </c>
      <c r="BJ336" s="86">
        <v>-999</v>
      </c>
      <c r="BK336" s="86">
        <v>5</v>
      </c>
      <c r="BL336" s="86">
        <v>4</v>
      </c>
      <c r="BM336" s="86">
        <v>1</v>
      </c>
      <c r="BN336" s="86">
        <v>3</v>
      </c>
      <c r="BO336" s="86">
        <v>2</v>
      </c>
      <c r="BP336" s="86">
        <v>6</v>
      </c>
    </row>
    <row r="337" spans="1:68" x14ac:dyDescent="0.25">
      <c r="A337" s="67"/>
      <c r="B337" s="67"/>
      <c r="C337" s="67"/>
      <c r="D337" s="67"/>
      <c r="E337" s="67"/>
      <c r="F337" s="67"/>
      <c r="G337" s="67"/>
      <c r="H337" s="67"/>
      <c r="I337" s="67"/>
      <c r="J337" s="67"/>
      <c r="K337" s="67"/>
      <c r="L337" s="67"/>
      <c r="M337" s="67"/>
      <c r="N337" s="67"/>
      <c r="O337" s="67"/>
      <c r="P337" s="67"/>
      <c r="R337" s="78">
        <v>0</v>
      </c>
      <c r="S337" s="28">
        <v>0</v>
      </c>
      <c r="T337" s="75">
        <v>0</v>
      </c>
    </row>
    <row r="338" spans="1:68" x14ac:dyDescent="0.25">
      <c r="A338" s="67" t="s">
        <v>133</v>
      </c>
      <c r="B338" s="67"/>
      <c r="C338" s="67" t="s">
        <v>100</v>
      </c>
      <c r="D338" s="67" t="s">
        <v>101</v>
      </c>
      <c r="E338" s="67" t="s">
        <v>101</v>
      </c>
      <c r="F338" s="67" t="s">
        <v>101</v>
      </c>
      <c r="G338" s="67"/>
      <c r="H338" s="67"/>
      <c r="I338" s="67"/>
      <c r="J338" s="67"/>
      <c r="K338" s="67"/>
      <c r="L338" s="67"/>
      <c r="M338" s="67"/>
      <c r="N338" s="67"/>
      <c r="O338" s="67"/>
      <c r="P338" s="67"/>
      <c r="R338" s="78">
        <v>0</v>
      </c>
      <c r="S338" s="28">
        <v>0</v>
      </c>
      <c r="T338" s="75">
        <v>0</v>
      </c>
    </row>
    <row r="339" spans="1:68" x14ac:dyDescent="0.25">
      <c r="A339" s="122">
        <v>43</v>
      </c>
      <c r="B339" s="67">
        <v>-1.0628</v>
      </c>
      <c r="C339" s="67" t="s">
        <v>9</v>
      </c>
      <c r="D339" s="86">
        <v>-1</v>
      </c>
      <c r="E339" s="86">
        <v>0</v>
      </c>
      <c r="F339" s="67">
        <v>0</v>
      </c>
      <c r="G339" s="67"/>
      <c r="H339" s="67"/>
      <c r="I339" s="35" t="s">
        <v>103</v>
      </c>
      <c r="J339" s="35"/>
      <c r="K339" s="35" t="s">
        <v>104</v>
      </c>
      <c r="L339" s="67"/>
      <c r="M339" s="71" t="s">
        <v>102</v>
      </c>
      <c r="N339" s="71" t="s">
        <v>103</v>
      </c>
      <c r="O339" s="71" t="s">
        <v>104</v>
      </c>
      <c r="P339" s="71" t="s">
        <v>105</v>
      </c>
      <c r="R339" s="78">
        <v>0</v>
      </c>
      <c r="S339" s="28">
        <v>0</v>
      </c>
      <c r="T339" s="75">
        <v>0</v>
      </c>
    </row>
    <row r="340" spans="1:68" x14ac:dyDescent="0.25">
      <c r="A340" s="122"/>
      <c r="B340" s="67">
        <v>-0.73201700000000003</v>
      </c>
      <c r="C340" s="67" t="s">
        <v>3</v>
      </c>
      <c r="D340" s="86">
        <v>1</v>
      </c>
      <c r="E340" s="86">
        <v>0</v>
      </c>
      <c r="F340" s="67">
        <v>0</v>
      </c>
      <c r="G340" s="67"/>
      <c r="H340" s="67"/>
      <c r="I340" s="62">
        <f>B339*D339</f>
        <v>1.0628</v>
      </c>
      <c r="J340" s="35"/>
      <c r="K340" s="62">
        <f>B339*E339</f>
        <v>0</v>
      </c>
      <c r="L340" s="67"/>
      <c r="M340" s="71"/>
      <c r="N340" s="71">
        <f>I344</f>
        <v>3.3246485000000003</v>
      </c>
      <c r="O340" s="71">
        <v>0</v>
      </c>
      <c r="P340" s="71">
        <f>B343</f>
        <v>0.50055799999999995</v>
      </c>
      <c r="R340" s="78">
        <v>0</v>
      </c>
      <c r="S340" s="28">
        <v>0</v>
      </c>
      <c r="T340" s="75">
        <v>0</v>
      </c>
    </row>
    <row r="341" spans="1:68" x14ac:dyDescent="0.25">
      <c r="A341" s="122"/>
      <c r="B341" s="67">
        <v>0.939523</v>
      </c>
      <c r="C341" s="67" t="s">
        <v>38</v>
      </c>
      <c r="D341" s="86">
        <v>1</v>
      </c>
      <c r="E341" s="86">
        <v>0</v>
      </c>
      <c r="F341" s="67">
        <v>0</v>
      </c>
      <c r="G341" s="67"/>
      <c r="H341" s="67"/>
      <c r="I341" s="35">
        <f>B340*D340</f>
        <v>-0.73201700000000003</v>
      </c>
      <c r="J341" s="35"/>
      <c r="K341" s="62">
        <f>B340*E340</f>
        <v>0</v>
      </c>
      <c r="L341" s="67"/>
      <c r="M341" s="86"/>
      <c r="N341" s="86"/>
      <c r="O341" s="86"/>
      <c r="P341" s="86"/>
      <c r="R341" s="78">
        <v>0</v>
      </c>
      <c r="S341" s="28">
        <v>0</v>
      </c>
      <c r="T341" s="75">
        <v>0</v>
      </c>
    </row>
    <row r="342" spans="1:68" x14ac:dyDescent="0.25">
      <c r="A342" s="122"/>
      <c r="B342" s="67">
        <v>8.2173700000000002E-2</v>
      </c>
      <c r="C342" s="67" t="s">
        <v>134</v>
      </c>
      <c r="D342" s="86">
        <v>25</v>
      </c>
      <c r="E342" s="86">
        <v>0</v>
      </c>
      <c r="F342" s="67">
        <v>0</v>
      </c>
      <c r="G342" s="67"/>
      <c r="H342" s="67"/>
      <c r="I342" s="62">
        <f>B341*D341</f>
        <v>0.939523</v>
      </c>
      <c r="J342" s="35"/>
      <c r="K342" s="62">
        <f>B341*E341</f>
        <v>0</v>
      </c>
      <c r="L342" s="67"/>
      <c r="M342" s="34" t="s">
        <v>106</v>
      </c>
      <c r="N342" s="34">
        <f>EXP(N340)</f>
        <v>27.789229011759993</v>
      </c>
      <c r="O342" s="34">
        <v>0</v>
      </c>
      <c r="P342" s="34">
        <f>EXP(P340)</f>
        <v>1.6496415138931519</v>
      </c>
      <c r="R342" s="78">
        <v>0</v>
      </c>
      <c r="S342" s="28">
        <v>0</v>
      </c>
      <c r="T342" s="75">
        <v>0</v>
      </c>
    </row>
    <row r="343" spans="1:68" x14ac:dyDescent="0.25">
      <c r="A343" s="122"/>
      <c r="B343" s="67">
        <v>0.50055799999999995</v>
      </c>
      <c r="C343" s="67" t="s">
        <v>12</v>
      </c>
      <c r="D343" s="86">
        <v>0</v>
      </c>
      <c r="E343" s="86">
        <v>0</v>
      </c>
      <c r="F343" s="67">
        <v>1</v>
      </c>
      <c r="G343" s="67"/>
      <c r="H343" s="67"/>
      <c r="I343" s="35">
        <f>B342*D342</f>
        <v>2.0543425000000002</v>
      </c>
      <c r="J343" s="35"/>
      <c r="K343" s="35">
        <f>B342*E342</f>
        <v>0</v>
      </c>
      <c r="L343" s="67"/>
      <c r="M343" s="34"/>
      <c r="N343" s="34">
        <f>EXP(N340)+EXP(P340)</f>
        <v>29.438870525653144</v>
      </c>
      <c r="O343" s="34">
        <f>N343</f>
        <v>29.438870525653144</v>
      </c>
      <c r="P343" s="34">
        <f>O343</f>
        <v>29.438870525653144</v>
      </c>
      <c r="R343" s="78">
        <v>0</v>
      </c>
      <c r="S343" s="28">
        <v>0</v>
      </c>
      <c r="T343" s="75">
        <v>0</v>
      </c>
    </row>
    <row r="344" spans="1:68" s="67" customFormat="1" x14ac:dyDescent="0.25">
      <c r="A344" s="4"/>
      <c r="I344" s="62">
        <f>I340+I341+I342+I343</f>
        <v>3.3246485000000003</v>
      </c>
      <c r="J344" s="35"/>
      <c r="K344" s="62">
        <f>K340+K341+K342+K343</f>
        <v>0</v>
      </c>
      <c r="M344" s="34" t="s">
        <v>107</v>
      </c>
      <c r="N344" s="72">
        <f>N342/N343</f>
        <v>0.94396383134143524</v>
      </c>
      <c r="O344" s="72">
        <f>O342/O343</f>
        <v>0</v>
      </c>
      <c r="P344" s="72">
        <f>P342/P343</f>
        <v>5.6036168658564804E-2</v>
      </c>
      <c r="R344" s="106">
        <f t="shared" ref="R344" si="83">IF(N344&gt;0.5,1,0)</f>
        <v>1</v>
      </c>
      <c r="S344" s="106">
        <f t="shared" ref="S344" si="84">IF(O344&gt;0.5,1,0)</f>
        <v>0</v>
      </c>
      <c r="T344" s="106">
        <f>IF(P344&gt;0.5,1,0)</f>
        <v>0</v>
      </c>
      <c r="V344" s="86">
        <v>1</v>
      </c>
      <c r="W344" s="86">
        <v>0</v>
      </c>
      <c r="X344" s="86">
        <v>0</v>
      </c>
      <c r="Y344" s="86">
        <v>0</v>
      </c>
      <c r="Z344" s="86">
        <v>1</v>
      </c>
      <c r="AA344" s="86">
        <v>0</v>
      </c>
      <c r="AB344" s="86">
        <v>0</v>
      </c>
      <c r="AC344" s="86">
        <v>0</v>
      </c>
      <c r="AD344" s="86">
        <v>0</v>
      </c>
      <c r="AE344" s="86">
        <v>1</v>
      </c>
      <c r="AF344" s="86">
        <v>0</v>
      </c>
      <c r="AG344" s="86">
        <v>1</v>
      </c>
      <c r="AH344" s="86">
        <v>1</v>
      </c>
      <c r="AI344" s="86">
        <v>1</v>
      </c>
      <c r="AJ344" s="86">
        <v>0</v>
      </c>
      <c r="AK344" s="86">
        <v>0</v>
      </c>
      <c r="AL344" s="86">
        <v>0</v>
      </c>
      <c r="AM344" s="86">
        <v>0</v>
      </c>
      <c r="AN344" s="86">
        <v>0</v>
      </c>
      <c r="AO344" s="86">
        <v>1</v>
      </c>
      <c r="AP344" s="86">
        <v>0</v>
      </c>
      <c r="AQ344" s="86">
        <v>0</v>
      </c>
      <c r="AR344" s="86">
        <v>1</v>
      </c>
      <c r="AS344" s="86">
        <v>1</v>
      </c>
      <c r="AT344" s="86">
        <v>0</v>
      </c>
      <c r="AU344" s="86">
        <v>0</v>
      </c>
      <c r="AV344" s="86">
        <v>0</v>
      </c>
      <c r="AW344" s="86">
        <v>1</v>
      </c>
      <c r="AX344" s="86">
        <v>0</v>
      </c>
      <c r="AY344" s="86">
        <v>0</v>
      </c>
      <c r="AZ344" s="86">
        <v>0</v>
      </c>
      <c r="BA344" s="86">
        <v>1</v>
      </c>
      <c r="BB344" s="86">
        <v>1</v>
      </c>
      <c r="BC344" s="86">
        <v>6</v>
      </c>
      <c r="BD344" s="86">
        <v>1</v>
      </c>
      <c r="BE344" s="86">
        <v>3</v>
      </c>
      <c r="BF344" s="86">
        <v>5</v>
      </c>
      <c r="BG344" s="86">
        <v>2</v>
      </c>
      <c r="BH344" s="86">
        <v>8</v>
      </c>
      <c r="BI344" s="86">
        <v>4</v>
      </c>
      <c r="BJ344" s="86">
        <v>7</v>
      </c>
      <c r="BK344" s="86">
        <v>3</v>
      </c>
      <c r="BL344" s="86">
        <v>5</v>
      </c>
      <c r="BM344" s="86">
        <v>1</v>
      </c>
      <c r="BN344" s="86">
        <v>6</v>
      </c>
      <c r="BO344" s="86">
        <v>4</v>
      </c>
      <c r="BP344" s="86">
        <v>2</v>
      </c>
    </row>
    <row r="345" spans="1:68" s="67" customFormat="1" x14ac:dyDescent="0.25">
      <c r="I345" s="73"/>
      <c r="J345" s="30"/>
      <c r="K345" s="73"/>
      <c r="L345" s="30"/>
      <c r="M345" s="30"/>
      <c r="N345" s="28"/>
      <c r="O345" s="28"/>
      <c r="P345" s="28"/>
      <c r="R345" s="78">
        <v>0</v>
      </c>
      <c r="S345" s="28">
        <v>0</v>
      </c>
      <c r="T345" s="75">
        <v>0</v>
      </c>
    </row>
    <row r="346" spans="1:68" x14ac:dyDescent="0.25">
      <c r="A346" s="67" t="s">
        <v>133</v>
      </c>
      <c r="B346" s="67"/>
      <c r="C346" s="67" t="s">
        <v>100</v>
      </c>
      <c r="D346" s="67" t="s">
        <v>101</v>
      </c>
      <c r="E346" s="67" t="s">
        <v>101</v>
      </c>
      <c r="F346" s="67" t="s">
        <v>101</v>
      </c>
      <c r="G346" s="67"/>
      <c r="H346" s="67"/>
      <c r="I346" s="67"/>
      <c r="J346" s="67"/>
      <c r="K346" s="67"/>
      <c r="L346" s="67"/>
      <c r="M346" s="67"/>
      <c r="N346" s="67"/>
      <c r="O346" s="67"/>
      <c r="P346" s="67"/>
      <c r="R346" s="78">
        <v>0</v>
      </c>
      <c r="S346" s="28">
        <v>0</v>
      </c>
      <c r="T346" s="75">
        <v>0</v>
      </c>
    </row>
    <row r="347" spans="1:68" x14ac:dyDescent="0.25">
      <c r="A347" s="122">
        <v>44</v>
      </c>
      <c r="B347" s="67">
        <v>-0.90316799999999997</v>
      </c>
      <c r="C347" s="67" t="s">
        <v>9</v>
      </c>
      <c r="D347" s="86">
        <v>-1</v>
      </c>
      <c r="E347" s="86">
        <v>0</v>
      </c>
      <c r="F347" s="67">
        <v>0</v>
      </c>
      <c r="G347" s="67"/>
      <c r="H347" s="67"/>
      <c r="I347" s="35" t="s">
        <v>103</v>
      </c>
      <c r="J347" s="35"/>
      <c r="K347" s="35" t="s">
        <v>104</v>
      </c>
      <c r="L347" s="67"/>
      <c r="M347" s="71" t="s">
        <v>102</v>
      </c>
      <c r="N347" s="71" t="s">
        <v>103</v>
      </c>
      <c r="O347" s="71" t="s">
        <v>104</v>
      </c>
      <c r="P347" s="71" t="s">
        <v>105</v>
      </c>
      <c r="R347" s="78">
        <v>0</v>
      </c>
      <c r="S347" s="28">
        <v>0</v>
      </c>
      <c r="T347" s="75">
        <v>0</v>
      </c>
    </row>
    <row r="348" spans="1:68" x14ac:dyDescent="0.25">
      <c r="A348" s="122"/>
      <c r="B348" s="67">
        <v>-0.43074600000000002</v>
      </c>
      <c r="C348" s="67" t="s">
        <v>3</v>
      </c>
      <c r="D348" s="86">
        <v>1</v>
      </c>
      <c r="E348" s="86">
        <v>0</v>
      </c>
      <c r="F348" s="67">
        <v>0</v>
      </c>
      <c r="G348" s="67"/>
      <c r="H348" s="67"/>
      <c r="I348" s="62">
        <f>B347*D347</f>
        <v>0.90316799999999997</v>
      </c>
      <c r="J348" s="35"/>
      <c r="K348" s="62">
        <f>B347*E347</f>
        <v>0</v>
      </c>
      <c r="L348" s="67"/>
      <c r="M348" s="71"/>
      <c r="N348" s="71">
        <f>I352</f>
        <v>2.3769624999999999</v>
      </c>
      <c r="O348" s="71">
        <v>0</v>
      </c>
      <c r="P348" s="71">
        <f>B351</f>
        <v>1.2253700000000001</v>
      </c>
      <c r="R348" s="78">
        <v>0</v>
      </c>
      <c r="S348" s="28">
        <v>0</v>
      </c>
      <c r="T348" s="75">
        <v>0</v>
      </c>
    </row>
    <row r="349" spans="1:68" x14ac:dyDescent="0.25">
      <c r="A349" s="122"/>
      <c r="B349" s="67">
        <v>0.21549299999999999</v>
      </c>
      <c r="C349" s="67" t="s">
        <v>38</v>
      </c>
      <c r="D349" s="86">
        <v>1</v>
      </c>
      <c r="E349" s="86">
        <v>0</v>
      </c>
      <c r="F349" s="67">
        <v>0</v>
      </c>
      <c r="G349" s="67"/>
      <c r="H349" s="67"/>
      <c r="I349" s="35">
        <f>B348*D348</f>
        <v>-0.43074600000000002</v>
      </c>
      <c r="J349" s="35"/>
      <c r="K349" s="62">
        <f>B348*E348</f>
        <v>0</v>
      </c>
      <c r="L349" s="67"/>
      <c r="M349" s="86"/>
      <c r="N349" s="86"/>
      <c r="O349" s="86"/>
      <c r="P349" s="86"/>
      <c r="R349" s="78">
        <v>0</v>
      </c>
      <c r="S349" s="28">
        <v>0</v>
      </c>
      <c r="T349" s="75">
        <v>0</v>
      </c>
    </row>
    <row r="350" spans="1:68" x14ac:dyDescent="0.25">
      <c r="A350" s="122"/>
      <c r="B350" s="67">
        <v>6.7561899999999994E-2</v>
      </c>
      <c r="C350" s="67" t="s">
        <v>134</v>
      </c>
      <c r="D350" s="86">
        <v>25</v>
      </c>
      <c r="E350" s="86">
        <v>0</v>
      </c>
      <c r="F350" s="67">
        <v>0</v>
      </c>
      <c r="G350" s="67"/>
      <c r="H350" s="67"/>
      <c r="I350" s="62">
        <f>B349*D349</f>
        <v>0.21549299999999999</v>
      </c>
      <c r="J350" s="35"/>
      <c r="K350" s="62">
        <f>B349*E349</f>
        <v>0</v>
      </c>
      <c r="L350" s="67"/>
      <c r="M350" s="34" t="s">
        <v>106</v>
      </c>
      <c r="N350" s="34">
        <f>EXP(N348)</f>
        <v>10.772132766263747</v>
      </c>
      <c r="O350" s="34">
        <v>0</v>
      </c>
      <c r="P350" s="34">
        <f>EXP(P348)</f>
        <v>3.4054258572853615</v>
      </c>
      <c r="R350" s="78">
        <v>0</v>
      </c>
      <c r="S350" s="28">
        <v>0</v>
      </c>
      <c r="T350" s="75">
        <v>0</v>
      </c>
    </row>
    <row r="351" spans="1:68" x14ac:dyDescent="0.25">
      <c r="A351" s="122"/>
      <c r="B351" s="67">
        <v>1.2253700000000001</v>
      </c>
      <c r="C351" s="67" t="s">
        <v>12</v>
      </c>
      <c r="D351" s="86">
        <v>0</v>
      </c>
      <c r="E351" s="86">
        <v>0</v>
      </c>
      <c r="F351" s="67">
        <v>1</v>
      </c>
      <c r="G351" s="67"/>
      <c r="H351" s="67"/>
      <c r="I351" s="35">
        <f>B350*D350</f>
        <v>1.6890474999999998</v>
      </c>
      <c r="J351" s="35"/>
      <c r="K351" s="35">
        <f>B350*E350</f>
        <v>0</v>
      </c>
      <c r="L351" s="67"/>
      <c r="M351" s="34"/>
      <c r="N351" s="34">
        <f>EXP(N348)+EXP(P348)</f>
        <v>14.177558623549109</v>
      </c>
      <c r="O351" s="34">
        <f>N351</f>
        <v>14.177558623549109</v>
      </c>
      <c r="P351" s="34">
        <f>O351</f>
        <v>14.177558623549109</v>
      </c>
      <c r="R351" s="78">
        <v>0</v>
      </c>
      <c r="S351" s="28">
        <v>0</v>
      </c>
      <c r="T351" s="75">
        <v>0</v>
      </c>
    </row>
    <row r="352" spans="1:68" x14ac:dyDescent="0.25">
      <c r="A352" s="67"/>
      <c r="B352" s="67"/>
      <c r="C352" s="67"/>
      <c r="D352" s="67"/>
      <c r="E352" s="67"/>
      <c r="F352" s="67"/>
      <c r="G352" s="67"/>
      <c r="H352" s="67"/>
      <c r="I352" s="62">
        <f>I348+I349+I350+I351</f>
        <v>2.3769624999999999</v>
      </c>
      <c r="J352" s="35"/>
      <c r="K352" s="62">
        <f>K348+K349+K350+K351</f>
        <v>0</v>
      </c>
      <c r="L352" s="67"/>
      <c r="M352" s="34" t="s">
        <v>107</v>
      </c>
      <c r="N352" s="72">
        <f>N350/N351</f>
        <v>0.75980167335517801</v>
      </c>
      <c r="O352" s="72">
        <f>O350/O351</f>
        <v>0</v>
      </c>
      <c r="P352" s="72">
        <f>P350/P351</f>
        <v>0.24019832664482199</v>
      </c>
      <c r="R352" s="106">
        <f t="shared" ref="R352" si="85">IF(N352&gt;0.5,1,0)</f>
        <v>1</v>
      </c>
      <c r="S352" s="106">
        <f t="shared" ref="S352" si="86">IF(O352&gt;0.5,1,0)</f>
        <v>0</v>
      </c>
      <c r="T352" s="106">
        <f>IF(P352&gt;0.5,1,0)</f>
        <v>0</v>
      </c>
      <c r="V352" s="86">
        <v>0</v>
      </c>
      <c r="W352" s="86">
        <v>1</v>
      </c>
      <c r="X352" s="86">
        <v>0</v>
      </c>
      <c r="Y352" s="86">
        <v>0</v>
      </c>
      <c r="Z352" s="86">
        <v>0</v>
      </c>
      <c r="AA352" s="86">
        <v>1</v>
      </c>
      <c r="AB352" s="86">
        <v>0</v>
      </c>
      <c r="AC352" s="86">
        <v>0</v>
      </c>
      <c r="AD352" s="86">
        <v>1</v>
      </c>
      <c r="AE352" s="86">
        <v>0</v>
      </c>
      <c r="AF352" s="86">
        <v>0</v>
      </c>
      <c r="AG352" s="86">
        <v>1</v>
      </c>
      <c r="AH352" s="86">
        <v>0</v>
      </c>
      <c r="AI352" s="86">
        <v>0</v>
      </c>
      <c r="AJ352" s="86">
        <v>1</v>
      </c>
      <c r="AK352" s="86">
        <v>1</v>
      </c>
      <c r="AL352" s="86">
        <v>0</v>
      </c>
      <c r="AM352" s="86">
        <v>0</v>
      </c>
      <c r="AN352" s="86">
        <v>0</v>
      </c>
      <c r="AO352" s="86">
        <v>1</v>
      </c>
      <c r="AP352" s="86">
        <v>0</v>
      </c>
      <c r="AQ352" s="86">
        <v>0</v>
      </c>
      <c r="AR352" s="86">
        <v>1</v>
      </c>
      <c r="AS352" s="86">
        <v>1</v>
      </c>
      <c r="AT352" s="86">
        <v>0</v>
      </c>
      <c r="AU352" s="86">
        <v>-999</v>
      </c>
      <c r="AV352" s="86">
        <v>-999</v>
      </c>
      <c r="AW352" s="86">
        <v>-999</v>
      </c>
      <c r="AX352" s="86">
        <v>-999</v>
      </c>
      <c r="AY352" s="86">
        <v>-999</v>
      </c>
      <c r="AZ352" s="86">
        <v>-999</v>
      </c>
      <c r="BA352" s="86">
        <v>-999</v>
      </c>
      <c r="BB352" s="86">
        <v>-999</v>
      </c>
      <c r="BC352" s="86">
        <v>7</v>
      </c>
      <c r="BD352" s="86">
        <v>1</v>
      </c>
      <c r="BE352" s="86">
        <v>2</v>
      </c>
      <c r="BF352" s="86">
        <v>3</v>
      </c>
      <c r="BG352" s="86">
        <v>4</v>
      </c>
      <c r="BH352" s="86">
        <v>8</v>
      </c>
      <c r="BI352" s="86">
        <v>6</v>
      </c>
      <c r="BJ352" s="86">
        <v>5</v>
      </c>
      <c r="BK352" s="86">
        <v>6</v>
      </c>
      <c r="BL352" s="86">
        <v>1</v>
      </c>
      <c r="BM352" s="86">
        <v>2</v>
      </c>
      <c r="BN352" s="86">
        <v>3</v>
      </c>
      <c r="BO352" s="86">
        <v>4</v>
      </c>
      <c r="BP352" s="86">
        <v>5</v>
      </c>
    </row>
    <row r="353" spans="1:68" x14ac:dyDescent="0.25">
      <c r="A353" s="67"/>
      <c r="B353" s="67"/>
      <c r="C353" s="67"/>
      <c r="D353" s="67"/>
      <c r="E353" s="67"/>
      <c r="F353" s="67"/>
      <c r="G353" s="67"/>
      <c r="H353" s="67"/>
      <c r="I353" s="67"/>
      <c r="J353" s="67"/>
      <c r="K353" s="67"/>
      <c r="L353" s="67"/>
      <c r="M353" s="67"/>
      <c r="N353" s="67"/>
      <c r="O353" s="67"/>
      <c r="P353" s="67"/>
      <c r="R353" s="78">
        <v>0</v>
      </c>
      <c r="S353" s="28">
        <v>0</v>
      </c>
      <c r="T353" s="75">
        <v>0</v>
      </c>
    </row>
    <row r="354" spans="1:68" x14ac:dyDescent="0.25">
      <c r="A354" s="67" t="s">
        <v>133</v>
      </c>
      <c r="B354" s="67"/>
      <c r="C354" s="67" t="s">
        <v>100</v>
      </c>
      <c r="D354" s="67" t="s">
        <v>101</v>
      </c>
      <c r="E354" s="67" t="s">
        <v>101</v>
      </c>
      <c r="F354" s="67" t="s">
        <v>101</v>
      </c>
      <c r="G354" s="67"/>
      <c r="H354" s="67"/>
      <c r="I354" s="67"/>
      <c r="J354" s="67"/>
      <c r="K354" s="67"/>
      <c r="L354" s="67"/>
      <c r="M354" s="67"/>
      <c r="N354" s="67"/>
      <c r="O354" s="67"/>
      <c r="P354" s="67"/>
      <c r="R354" s="78">
        <v>0</v>
      </c>
      <c r="S354" s="28">
        <v>0</v>
      </c>
      <c r="T354" s="75">
        <v>0</v>
      </c>
    </row>
    <row r="355" spans="1:68" x14ac:dyDescent="0.25">
      <c r="A355" s="122">
        <v>45</v>
      </c>
      <c r="B355" s="67">
        <v>-0.812365</v>
      </c>
      <c r="C355" s="67" t="s">
        <v>9</v>
      </c>
      <c r="D355" s="86">
        <v>-1</v>
      </c>
      <c r="E355" s="86">
        <v>0</v>
      </c>
      <c r="F355" s="67">
        <v>0</v>
      </c>
      <c r="G355" s="67"/>
      <c r="H355" s="67"/>
      <c r="I355" s="35" t="s">
        <v>103</v>
      </c>
      <c r="J355" s="35"/>
      <c r="K355" s="35" t="s">
        <v>104</v>
      </c>
      <c r="L355" s="67"/>
      <c r="M355" s="71" t="s">
        <v>102</v>
      </c>
      <c r="N355" s="71" t="s">
        <v>103</v>
      </c>
      <c r="O355" s="71" t="s">
        <v>104</v>
      </c>
      <c r="P355" s="71" t="s">
        <v>105</v>
      </c>
      <c r="R355" s="78">
        <v>0</v>
      </c>
      <c r="S355" s="28">
        <v>0</v>
      </c>
      <c r="T355" s="75">
        <v>0</v>
      </c>
    </row>
    <row r="356" spans="1:68" x14ac:dyDescent="0.25">
      <c r="A356" s="122"/>
      <c r="B356" s="67">
        <v>-0.65251800000000004</v>
      </c>
      <c r="C356" s="67" t="s">
        <v>3</v>
      </c>
      <c r="D356" s="86">
        <v>1</v>
      </c>
      <c r="E356" s="86">
        <v>0</v>
      </c>
      <c r="F356" s="67">
        <v>0</v>
      </c>
      <c r="G356" s="67"/>
      <c r="H356" s="67"/>
      <c r="I356" s="62">
        <f>B355*D355</f>
        <v>0.812365</v>
      </c>
      <c r="J356" s="35"/>
      <c r="K356" s="62">
        <f>B355*E355</f>
        <v>0</v>
      </c>
      <c r="L356" s="67"/>
      <c r="M356" s="71"/>
      <c r="N356" s="71">
        <f>I360</f>
        <v>1.5382819999999997</v>
      </c>
      <c r="O356" s="71">
        <v>0</v>
      </c>
      <c r="P356" s="71">
        <f>B359</f>
        <v>3.1780400000000002</v>
      </c>
      <c r="R356" s="78">
        <v>0</v>
      </c>
      <c r="S356" s="28">
        <v>0</v>
      </c>
      <c r="T356" s="75">
        <v>0</v>
      </c>
    </row>
    <row r="357" spans="1:68" x14ac:dyDescent="0.25">
      <c r="A357" s="122"/>
      <c r="B357" s="67">
        <v>-1.2456400000000001</v>
      </c>
      <c r="C357" s="67" t="s">
        <v>38</v>
      </c>
      <c r="D357" s="86">
        <v>1</v>
      </c>
      <c r="E357" s="86">
        <v>0</v>
      </c>
      <c r="F357" s="67">
        <v>0</v>
      </c>
      <c r="G357" s="67"/>
      <c r="H357" s="67"/>
      <c r="I357" s="35">
        <f>B356*D356</f>
        <v>-0.65251800000000004</v>
      </c>
      <c r="J357" s="35"/>
      <c r="K357" s="62">
        <f>B356*E356</f>
        <v>0</v>
      </c>
      <c r="L357" s="67"/>
      <c r="M357" s="86"/>
      <c r="N357" s="86"/>
      <c r="O357" s="86"/>
      <c r="P357" s="86"/>
      <c r="R357" s="78">
        <v>0</v>
      </c>
      <c r="S357" s="28">
        <v>0</v>
      </c>
      <c r="T357" s="75">
        <v>0</v>
      </c>
    </row>
    <row r="358" spans="1:68" x14ac:dyDescent="0.25">
      <c r="A358" s="122"/>
      <c r="B358" s="67">
        <v>0.104963</v>
      </c>
      <c r="C358" s="67" t="s">
        <v>134</v>
      </c>
      <c r="D358" s="86">
        <v>25</v>
      </c>
      <c r="E358" s="86">
        <v>0</v>
      </c>
      <c r="F358" s="67">
        <v>0</v>
      </c>
      <c r="G358" s="67"/>
      <c r="H358" s="67"/>
      <c r="I358" s="62">
        <f>B357*D357</f>
        <v>-1.2456400000000001</v>
      </c>
      <c r="J358" s="35"/>
      <c r="K358" s="62">
        <f>B357*E357</f>
        <v>0</v>
      </c>
      <c r="L358" s="67"/>
      <c r="M358" s="34" t="s">
        <v>106</v>
      </c>
      <c r="N358" s="34">
        <f>EXP(N356)</f>
        <v>4.65658338478719</v>
      </c>
      <c r="O358" s="34">
        <v>0</v>
      </c>
      <c r="P358" s="34">
        <f>EXP(P356)</f>
        <v>23.99966807394464</v>
      </c>
      <c r="R358" s="78">
        <v>0</v>
      </c>
      <c r="S358" s="28">
        <v>0</v>
      </c>
      <c r="T358" s="75">
        <v>0</v>
      </c>
    </row>
    <row r="359" spans="1:68" x14ac:dyDescent="0.25">
      <c r="A359" s="122"/>
      <c r="B359" s="67">
        <v>3.1780400000000002</v>
      </c>
      <c r="C359" s="67" t="s">
        <v>12</v>
      </c>
      <c r="D359" s="86">
        <v>0</v>
      </c>
      <c r="E359" s="86">
        <v>0</v>
      </c>
      <c r="F359" s="67">
        <v>1</v>
      </c>
      <c r="G359" s="67"/>
      <c r="H359" s="67"/>
      <c r="I359" s="35">
        <f>B358*D358</f>
        <v>2.6240749999999999</v>
      </c>
      <c r="J359" s="35"/>
      <c r="K359" s="35">
        <f>B358*E358</f>
        <v>0</v>
      </c>
      <c r="L359" s="67"/>
      <c r="M359" s="34"/>
      <c r="N359" s="34">
        <f>EXP(N356)+EXP(P356)</f>
        <v>28.65625145873183</v>
      </c>
      <c r="O359" s="34">
        <f>N359</f>
        <v>28.65625145873183</v>
      </c>
      <c r="P359" s="34">
        <f>O359</f>
        <v>28.65625145873183</v>
      </c>
      <c r="R359" s="78">
        <v>0</v>
      </c>
      <c r="S359" s="28">
        <v>0</v>
      </c>
      <c r="T359" s="75">
        <v>0</v>
      </c>
    </row>
    <row r="360" spans="1:68" x14ac:dyDescent="0.25">
      <c r="A360" s="67"/>
      <c r="B360" s="67"/>
      <c r="C360" s="67"/>
      <c r="D360" s="67"/>
      <c r="E360" s="67"/>
      <c r="F360" s="67"/>
      <c r="G360" s="67"/>
      <c r="H360" s="67"/>
      <c r="I360" s="62">
        <f>I356+I357+I358+I359</f>
        <v>1.5382819999999997</v>
      </c>
      <c r="J360" s="35"/>
      <c r="K360" s="62">
        <f>K356+K357+K358+K359</f>
        <v>0</v>
      </c>
      <c r="L360" s="67"/>
      <c r="M360" s="34" t="s">
        <v>107</v>
      </c>
      <c r="N360" s="72">
        <f>N358/N359</f>
        <v>0.16249799425068504</v>
      </c>
      <c r="O360" s="72">
        <f>O358/O359</f>
        <v>0</v>
      </c>
      <c r="P360" s="72">
        <f>P358/P359</f>
        <v>0.83750200574931499</v>
      </c>
      <c r="R360" s="106">
        <f t="shared" ref="R360" si="87">IF(N360&gt;0.5,1,0)</f>
        <v>0</v>
      </c>
      <c r="S360" s="106">
        <f t="shared" ref="S360" si="88">IF(O360&gt;0.5,1,0)</f>
        <v>0</v>
      </c>
      <c r="T360" s="106">
        <f>IF(P360&gt;0.5,1,0)</f>
        <v>1</v>
      </c>
      <c r="V360" s="86">
        <v>0</v>
      </c>
      <c r="W360" s="86">
        <v>1</v>
      </c>
      <c r="X360" s="86">
        <v>0</v>
      </c>
      <c r="Y360" s="86">
        <v>0</v>
      </c>
      <c r="Z360" s="86">
        <v>0</v>
      </c>
      <c r="AA360" s="86">
        <v>0</v>
      </c>
      <c r="AB360" s="86">
        <v>1</v>
      </c>
      <c r="AC360" s="86">
        <v>1</v>
      </c>
      <c r="AD360" s="86">
        <v>0</v>
      </c>
      <c r="AE360" s="86">
        <v>0</v>
      </c>
      <c r="AF360" s="86">
        <v>0</v>
      </c>
      <c r="AG360" s="86">
        <v>1</v>
      </c>
      <c r="AH360" s="86">
        <v>0</v>
      </c>
      <c r="AI360" s="86">
        <v>1</v>
      </c>
      <c r="AJ360" s="86">
        <v>0</v>
      </c>
      <c r="AK360" s="86">
        <v>0</v>
      </c>
      <c r="AL360" s="86">
        <v>0</v>
      </c>
      <c r="AM360" s="86">
        <v>0</v>
      </c>
      <c r="AN360" s="86">
        <v>0</v>
      </c>
      <c r="AO360" s="86">
        <v>1</v>
      </c>
      <c r="AP360" s="86">
        <v>1</v>
      </c>
      <c r="AQ360" s="86">
        <v>0</v>
      </c>
      <c r="AR360" s="86">
        <v>0</v>
      </c>
      <c r="AS360" s="86">
        <v>0</v>
      </c>
      <c r="AT360" s="86">
        <v>0</v>
      </c>
      <c r="AU360" s="86">
        <v>-999</v>
      </c>
      <c r="AV360" s="86">
        <v>-999</v>
      </c>
      <c r="AW360" s="86">
        <v>-999</v>
      </c>
      <c r="AX360" s="86">
        <v>-999</v>
      </c>
      <c r="AY360" s="86">
        <v>-999</v>
      </c>
      <c r="AZ360" s="86">
        <v>-999</v>
      </c>
      <c r="BA360" s="86">
        <v>-999</v>
      </c>
      <c r="BB360" s="86">
        <v>-999</v>
      </c>
      <c r="BC360" s="86">
        <v>8</v>
      </c>
      <c r="BD360" s="86">
        <v>3</v>
      </c>
      <c r="BE360" s="86">
        <v>4</v>
      </c>
      <c r="BF360" s="86">
        <v>1</v>
      </c>
      <c r="BG360" s="86">
        <v>2</v>
      </c>
      <c r="BH360" s="86">
        <v>5</v>
      </c>
      <c r="BI360" s="86">
        <v>7</v>
      </c>
      <c r="BJ360" s="86">
        <v>6</v>
      </c>
      <c r="BK360" s="86">
        <v>6</v>
      </c>
      <c r="BL360" s="86">
        <v>4</v>
      </c>
      <c r="BM360" s="86">
        <v>5</v>
      </c>
      <c r="BN360" s="86">
        <v>1</v>
      </c>
      <c r="BO360" s="86">
        <v>2</v>
      </c>
      <c r="BP360" s="86">
        <v>3</v>
      </c>
    </row>
    <row r="361" spans="1:68" x14ac:dyDescent="0.25">
      <c r="A361" s="67"/>
      <c r="B361" s="67"/>
      <c r="C361" s="67"/>
      <c r="D361" s="67"/>
      <c r="E361" s="67"/>
      <c r="F361" s="67"/>
      <c r="G361" s="67"/>
      <c r="H361" s="67"/>
      <c r="I361" s="67"/>
      <c r="J361" s="67"/>
      <c r="K361" s="67"/>
      <c r="L361" s="67"/>
      <c r="M361" s="67"/>
      <c r="N361" s="67"/>
      <c r="O361" s="67"/>
      <c r="P361" s="67"/>
      <c r="R361" s="78">
        <v>0</v>
      </c>
      <c r="S361" s="28">
        <v>0</v>
      </c>
      <c r="T361" s="75">
        <v>0</v>
      </c>
    </row>
    <row r="362" spans="1:68" x14ac:dyDescent="0.25">
      <c r="A362" s="67" t="s">
        <v>133</v>
      </c>
      <c r="B362" s="67"/>
      <c r="C362" s="67" t="s">
        <v>100</v>
      </c>
      <c r="D362" s="67" t="s">
        <v>101</v>
      </c>
      <c r="E362" s="67" t="s">
        <v>101</v>
      </c>
      <c r="F362" s="67" t="s">
        <v>101</v>
      </c>
      <c r="G362" s="67"/>
      <c r="H362" s="67"/>
      <c r="I362" s="67"/>
      <c r="J362" s="67"/>
      <c r="K362" s="67"/>
      <c r="L362" s="67"/>
      <c r="M362" s="67"/>
      <c r="N362" s="67"/>
      <c r="O362" s="67"/>
      <c r="P362" s="67"/>
      <c r="R362" s="78">
        <v>0</v>
      </c>
      <c r="S362" s="28">
        <v>0</v>
      </c>
      <c r="T362" s="75">
        <v>0</v>
      </c>
    </row>
    <row r="363" spans="1:68" x14ac:dyDescent="0.25">
      <c r="A363" s="122">
        <v>46</v>
      </c>
      <c r="B363" s="67">
        <v>-0.83266700000000005</v>
      </c>
      <c r="C363" s="67" t="s">
        <v>9</v>
      </c>
      <c r="D363" s="86">
        <v>-1</v>
      </c>
      <c r="E363" s="86">
        <v>0</v>
      </c>
      <c r="F363" s="67">
        <v>0</v>
      </c>
      <c r="G363" s="67"/>
      <c r="H363" s="67"/>
      <c r="I363" s="35" t="s">
        <v>103</v>
      </c>
      <c r="J363" s="35"/>
      <c r="K363" s="35" t="s">
        <v>104</v>
      </c>
      <c r="L363" s="67"/>
      <c r="M363" s="71" t="s">
        <v>102</v>
      </c>
      <c r="N363" s="71" t="s">
        <v>103</v>
      </c>
      <c r="O363" s="71" t="s">
        <v>104</v>
      </c>
      <c r="P363" s="71" t="s">
        <v>105</v>
      </c>
      <c r="R363" s="78">
        <v>0</v>
      </c>
      <c r="S363" s="28">
        <v>0</v>
      </c>
      <c r="T363" s="75">
        <v>0</v>
      </c>
    </row>
    <row r="364" spans="1:68" x14ac:dyDescent="0.25">
      <c r="A364" s="122"/>
      <c r="B364" s="67">
        <v>-0.62597400000000003</v>
      </c>
      <c r="C364" s="67" t="s">
        <v>3</v>
      </c>
      <c r="D364" s="86">
        <v>1</v>
      </c>
      <c r="E364" s="86">
        <v>0</v>
      </c>
      <c r="F364" s="67">
        <v>0</v>
      </c>
      <c r="G364" s="67"/>
      <c r="H364" s="67"/>
      <c r="I364" s="62">
        <f>B363*D363</f>
        <v>0.83266700000000005</v>
      </c>
      <c r="J364" s="35"/>
      <c r="K364" s="62">
        <f>B363*E363</f>
        <v>0</v>
      </c>
      <c r="L364" s="67"/>
      <c r="M364" s="71"/>
      <c r="N364" s="71">
        <f>I368</f>
        <v>2.5989469999999999</v>
      </c>
      <c r="O364" s="71">
        <v>0</v>
      </c>
      <c r="P364" s="71">
        <f>B367</f>
        <v>2.9737900000000002</v>
      </c>
      <c r="R364" s="78">
        <v>0</v>
      </c>
      <c r="S364" s="28">
        <v>0</v>
      </c>
      <c r="T364" s="75">
        <v>0</v>
      </c>
    </row>
    <row r="365" spans="1:68" x14ac:dyDescent="0.25">
      <c r="A365" s="122"/>
      <c r="B365" s="67">
        <v>-0.486346</v>
      </c>
      <c r="C365" s="67" t="s">
        <v>38</v>
      </c>
      <c r="D365" s="86">
        <v>1</v>
      </c>
      <c r="E365" s="86">
        <v>0</v>
      </c>
      <c r="F365" s="67">
        <v>0</v>
      </c>
      <c r="G365" s="67"/>
      <c r="H365" s="67"/>
      <c r="I365" s="35">
        <f>B364*D364</f>
        <v>-0.62597400000000003</v>
      </c>
      <c r="J365" s="35"/>
      <c r="K365" s="62">
        <f>B364*E364</f>
        <v>0</v>
      </c>
      <c r="L365" s="67"/>
      <c r="M365" s="86"/>
      <c r="N365" s="86"/>
      <c r="O365" s="86"/>
      <c r="P365" s="86"/>
      <c r="R365" s="78">
        <v>0</v>
      </c>
      <c r="S365" s="28">
        <v>0</v>
      </c>
      <c r="T365" s="75">
        <v>0</v>
      </c>
    </row>
    <row r="366" spans="1:68" x14ac:dyDescent="0.25">
      <c r="A366" s="122"/>
      <c r="B366" s="67">
        <v>0.115144</v>
      </c>
      <c r="C366" s="67" t="s">
        <v>134</v>
      </c>
      <c r="D366" s="86">
        <v>25</v>
      </c>
      <c r="E366" s="86">
        <v>0</v>
      </c>
      <c r="F366" s="67">
        <v>0</v>
      </c>
      <c r="G366" s="67"/>
      <c r="H366" s="67"/>
      <c r="I366" s="62">
        <f>B365*D365</f>
        <v>-0.486346</v>
      </c>
      <c r="J366" s="35"/>
      <c r="K366" s="62">
        <f>B365*E365</f>
        <v>0</v>
      </c>
      <c r="L366" s="67"/>
      <c r="M366" s="34" t="s">
        <v>106</v>
      </c>
      <c r="N366" s="34">
        <f>EXP(N364)</f>
        <v>13.449568180588486</v>
      </c>
      <c r="O366" s="34">
        <v>0</v>
      </c>
      <c r="P366" s="34">
        <f>EXP(P364)</f>
        <v>19.565934140265398</v>
      </c>
      <c r="R366" s="78">
        <v>0</v>
      </c>
      <c r="S366" s="28">
        <v>0</v>
      </c>
      <c r="T366" s="75">
        <v>0</v>
      </c>
    </row>
    <row r="367" spans="1:68" x14ac:dyDescent="0.25">
      <c r="A367" s="122"/>
      <c r="B367" s="67">
        <v>2.9737900000000002</v>
      </c>
      <c r="C367" s="67" t="s">
        <v>12</v>
      </c>
      <c r="D367" s="86">
        <v>0</v>
      </c>
      <c r="E367" s="86">
        <v>0</v>
      </c>
      <c r="F367" s="67">
        <v>1</v>
      </c>
      <c r="G367" s="67"/>
      <c r="H367" s="67"/>
      <c r="I367" s="35">
        <f>B366*D366</f>
        <v>2.8786</v>
      </c>
      <c r="J367" s="35"/>
      <c r="K367" s="35">
        <f>B366*E366</f>
        <v>0</v>
      </c>
      <c r="L367" s="67"/>
      <c r="M367" s="34"/>
      <c r="N367" s="34">
        <f>EXP(N364)+EXP(P364)</f>
        <v>33.015502320853884</v>
      </c>
      <c r="O367" s="34">
        <f>N367</f>
        <v>33.015502320853884</v>
      </c>
      <c r="P367" s="34">
        <f>O367</f>
        <v>33.015502320853884</v>
      </c>
      <c r="R367" s="78">
        <v>0</v>
      </c>
      <c r="S367" s="28">
        <v>0</v>
      </c>
      <c r="T367" s="75">
        <v>0</v>
      </c>
    </row>
    <row r="368" spans="1:68" x14ac:dyDescent="0.25">
      <c r="A368" s="67"/>
      <c r="B368" s="67"/>
      <c r="C368" s="67"/>
      <c r="D368" s="67"/>
      <c r="E368" s="67"/>
      <c r="F368" s="67"/>
      <c r="G368" s="67"/>
      <c r="H368" s="67"/>
      <c r="I368" s="62">
        <f>I364+I365+I366+I367</f>
        <v>2.5989469999999999</v>
      </c>
      <c r="J368" s="35"/>
      <c r="K368" s="62">
        <f>K364+K365+K366+K367</f>
        <v>0</v>
      </c>
      <c r="L368" s="67"/>
      <c r="M368" s="34" t="s">
        <v>107</v>
      </c>
      <c r="N368" s="72">
        <f>N366/N367</f>
        <v>0.40737130242277769</v>
      </c>
      <c r="O368" s="72">
        <f>O366/O367</f>
        <v>0</v>
      </c>
      <c r="P368" s="72">
        <f>P366/P367</f>
        <v>0.59262869757722236</v>
      </c>
      <c r="R368" s="106">
        <f t="shared" ref="R368" si="89">IF(N368&gt;0.5,1,0)</f>
        <v>0</v>
      </c>
      <c r="S368" s="106">
        <f t="shared" ref="S368" si="90">IF(O368&gt;0.5,1,0)</f>
        <v>0</v>
      </c>
      <c r="T368" s="106">
        <f>IF(P368&gt;0.5,1,0)</f>
        <v>1</v>
      </c>
      <c r="V368" s="86">
        <v>0</v>
      </c>
      <c r="W368" s="86">
        <v>0</v>
      </c>
      <c r="X368" s="86">
        <v>0</v>
      </c>
      <c r="Y368" s="86">
        <v>0</v>
      </c>
      <c r="Z368" s="86">
        <v>1</v>
      </c>
      <c r="AA368" s="86">
        <v>0</v>
      </c>
      <c r="AB368" s="86">
        <v>0</v>
      </c>
      <c r="AC368" s="86">
        <v>1</v>
      </c>
      <c r="AD368" s="86">
        <v>0</v>
      </c>
      <c r="AE368" s="86">
        <v>0</v>
      </c>
      <c r="AF368" s="86">
        <v>0</v>
      </c>
      <c r="AG368" s="86">
        <v>1</v>
      </c>
      <c r="AH368" s="86">
        <v>0</v>
      </c>
      <c r="AI368" s="86">
        <v>0</v>
      </c>
      <c r="AJ368" s="86">
        <v>0</v>
      </c>
      <c r="AK368" s="86">
        <v>0</v>
      </c>
      <c r="AL368" s="86">
        <v>0</v>
      </c>
      <c r="AM368" s="86">
        <v>0</v>
      </c>
      <c r="AN368" s="86">
        <v>0</v>
      </c>
      <c r="AO368" s="86">
        <v>1</v>
      </c>
      <c r="AP368" s="86">
        <v>0</v>
      </c>
      <c r="AQ368" s="86">
        <v>0</v>
      </c>
      <c r="AR368" s="86">
        <v>1</v>
      </c>
      <c r="AS368" s="86">
        <v>0</v>
      </c>
      <c r="AT368" s="86">
        <v>1</v>
      </c>
      <c r="AU368" s="86">
        <v>-999</v>
      </c>
      <c r="AV368" s="86">
        <v>-999</v>
      </c>
      <c r="AW368" s="86">
        <v>-999</v>
      </c>
      <c r="AX368" s="86">
        <v>-999</v>
      </c>
      <c r="AY368" s="86">
        <v>-999</v>
      </c>
      <c r="AZ368" s="86">
        <v>-999</v>
      </c>
      <c r="BA368" s="86">
        <v>-999</v>
      </c>
      <c r="BB368" s="86">
        <v>-999</v>
      </c>
      <c r="BC368" s="86">
        <v>8</v>
      </c>
      <c r="BD368" s="86">
        <v>1</v>
      </c>
      <c r="BE368" s="86">
        <v>6</v>
      </c>
      <c r="BF368" s="86">
        <v>5</v>
      </c>
      <c r="BG368" s="86">
        <v>4</v>
      </c>
      <c r="BH368" s="86">
        <v>3</v>
      </c>
      <c r="BI368" s="86">
        <v>2</v>
      </c>
      <c r="BJ368" s="86">
        <v>7</v>
      </c>
      <c r="BK368" s="86">
        <v>2</v>
      </c>
      <c r="BL368" s="86">
        <v>6</v>
      </c>
      <c r="BM368" s="86">
        <v>4</v>
      </c>
      <c r="BN368" s="86">
        <v>5</v>
      </c>
      <c r="BO368" s="86">
        <v>1</v>
      </c>
      <c r="BP368" s="86">
        <v>3</v>
      </c>
    </row>
    <row r="369" spans="1:68" x14ac:dyDescent="0.25">
      <c r="A369" s="67"/>
      <c r="B369" s="67"/>
      <c r="C369" s="67"/>
      <c r="D369" s="67"/>
      <c r="E369" s="67"/>
      <c r="F369" s="67"/>
      <c r="G369" s="67"/>
      <c r="H369" s="67"/>
      <c r="I369" s="67"/>
      <c r="J369" s="67"/>
      <c r="K369" s="67"/>
      <c r="L369" s="67"/>
      <c r="M369" s="67"/>
      <c r="N369" s="67"/>
      <c r="O369" s="67"/>
      <c r="P369" s="67"/>
      <c r="R369" s="78">
        <v>0</v>
      </c>
      <c r="S369" s="28">
        <v>0</v>
      </c>
      <c r="T369" s="75">
        <v>0</v>
      </c>
    </row>
    <row r="370" spans="1:68" x14ac:dyDescent="0.25">
      <c r="A370" s="67" t="s">
        <v>133</v>
      </c>
      <c r="B370" s="67"/>
      <c r="C370" s="67" t="s">
        <v>100</v>
      </c>
      <c r="D370" s="67" t="s">
        <v>101</v>
      </c>
      <c r="E370" s="67" t="s">
        <v>101</v>
      </c>
      <c r="F370" s="67" t="s">
        <v>101</v>
      </c>
      <c r="G370" s="67"/>
      <c r="H370" s="67"/>
      <c r="I370" s="67"/>
      <c r="J370" s="67"/>
      <c r="K370" s="67"/>
      <c r="L370" s="67"/>
      <c r="M370" s="67"/>
      <c r="N370" s="67"/>
      <c r="O370" s="67"/>
      <c r="P370" s="67"/>
      <c r="R370" s="78">
        <v>0</v>
      </c>
      <c r="S370" s="28">
        <v>0</v>
      </c>
      <c r="T370" s="75">
        <v>0</v>
      </c>
    </row>
    <row r="371" spans="1:68" x14ac:dyDescent="0.25">
      <c r="A371" s="122">
        <v>47</v>
      </c>
      <c r="B371" s="67">
        <v>-0.79712300000000003</v>
      </c>
      <c r="C371" s="67" t="s">
        <v>9</v>
      </c>
      <c r="D371" s="86">
        <v>-1</v>
      </c>
      <c r="E371" s="86">
        <v>0</v>
      </c>
      <c r="F371" s="67">
        <v>0</v>
      </c>
      <c r="G371" s="67"/>
      <c r="H371" s="67"/>
      <c r="I371" s="35" t="s">
        <v>103</v>
      </c>
      <c r="J371" s="35"/>
      <c r="K371" s="35" t="s">
        <v>104</v>
      </c>
      <c r="L371" s="67"/>
      <c r="M371" s="71" t="s">
        <v>102</v>
      </c>
      <c r="N371" s="71" t="s">
        <v>103</v>
      </c>
      <c r="O371" s="71" t="s">
        <v>104</v>
      </c>
      <c r="P371" s="71" t="s">
        <v>105</v>
      </c>
      <c r="R371" s="78">
        <v>0</v>
      </c>
      <c r="S371" s="28">
        <v>0</v>
      </c>
      <c r="T371" s="75">
        <v>0</v>
      </c>
    </row>
    <row r="372" spans="1:68" x14ac:dyDescent="0.25">
      <c r="A372" s="122"/>
      <c r="B372" s="67">
        <v>-0.66955299999999995</v>
      </c>
      <c r="C372" s="67" t="s">
        <v>3</v>
      </c>
      <c r="D372" s="86">
        <v>1</v>
      </c>
      <c r="E372" s="86">
        <v>0</v>
      </c>
      <c r="F372" s="67">
        <v>0</v>
      </c>
      <c r="G372" s="67"/>
      <c r="H372" s="67"/>
      <c r="I372" s="62">
        <f>B371*D371</f>
        <v>0.79712300000000003</v>
      </c>
      <c r="J372" s="35"/>
      <c r="K372" s="62">
        <f>B371*E371</f>
        <v>0</v>
      </c>
      <c r="L372" s="67"/>
      <c r="M372" s="71"/>
      <c r="N372" s="71">
        <f>I376</f>
        <v>3.8259269999999996</v>
      </c>
      <c r="O372" s="71">
        <v>0</v>
      </c>
      <c r="P372" s="71">
        <f>B375</f>
        <v>3.5333199999999998</v>
      </c>
      <c r="R372" s="78">
        <v>0</v>
      </c>
      <c r="S372" s="28">
        <v>0</v>
      </c>
      <c r="T372" s="75">
        <v>0</v>
      </c>
    </row>
    <row r="373" spans="1:68" x14ac:dyDescent="0.25">
      <c r="A373" s="122"/>
      <c r="B373" s="67">
        <v>0.10105699999999999</v>
      </c>
      <c r="C373" s="67" t="s">
        <v>38</v>
      </c>
      <c r="D373" s="86">
        <v>1</v>
      </c>
      <c r="E373" s="86">
        <v>0</v>
      </c>
      <c r="F373" s="67">
        <v>0</v>
      </c>
      <c r="G373" s="67"/>
      <c r="H373" s="67"/>
      <c r="I373" s="35">
        <f>B372*D372</f>
        <v>-0.66955299999999995</v>
      </c>
      <c r="J373" s="35"/>
      <c r="K373" s="62">
        <f>B372*E372</f>
        <v>0</v>
      </c>
      <c r="L373" s="67"/>
      <c r="M373" s="86"/>
      <c r="N373" s="86"/>
      <c r="O373" s="86"/>
      <c r="P373" s="86"/>
      <c r="R373" s="78">
        <v>0</v>
      </c>
      <c r="S373" s="28">
        <v>0</v>
      </c>
      <c r="T373" s="75">
        <v>0</v>
      </c>
    </row>
    <row r="374" spans="1:68" x14ac:dyDescent="0.25">
      <c r="A374" s="122"/>
      <c r="B374" s="67">
        <v>0.14389199999999999</v>
      </c>
      <c r="C374" s="67" t="s">
        <v>134</v>
      </c>
      <c r="D374" s="86">
        <v>25</v>
      </c>
      <c r="E374" s="86">
        <v>0</v>
      </c>
      <c r="F374" s="67">
        <v>0</v>
      </c>
      <c r="G374" s="67"/>
      <c r="H374" s="67"/>
      <c r="I374" s="62">
        <f>B373*D373</f>
        <v>0.10105699999999999</v>
      </c>
      <c r="J374" s="35"/>
      <c r="K374" s="62">
        <f>B373*E373</f>
        <v>0</v>
      </c>
      <c r="L374" s="67"/>
      <c r="M374" s="34" t="s">
        <v>106</v>
      </c>
      <c r="N374" s="34">
        <f>EXP(N372)</f>
        <v>45.875307071086752</v>
      </c>
      <c r="O374" s="34">
        <v>0</v>
      </c>
      <c r="P374" s="34">
        <f>EXP(P372)</f>
        <v>34.237447459542693</v>
      </c>
      <c r="R374" s="78">
        <v>0</v>
      </c>
      <c r="S374" s="28">
        <v>0</v>
      </c>
      <c r="T374" s="75">
        <v>0</v>
      </c>
    </row>
    <row r="375" spans="1:68" x14ac:dyDescent="0.25">
      <c r="A375" s="122"/>
      <c r="B375" s="67">
        <v>3.5333199999999998</v>
      </c>
      <c r="C375" s="67" t="s">
        <v>12</v>
      </c>
      <c r="D375" s="86">
        <v>0</v>
      </c>
      <c r="E375" s="86">
        <v>0</v>
      </c>
      <c r="F375" s="67">
        <v>1</v>
      </c>
      <c r="G375" s="67"/>
      <c r="H375" s="67"/>
      <c r="I375" s="35">
        <f>B374*D374</f>
        <v>3.5972999999999997</v>
      </c>
      <c r="J375" s="35"/>
      <c r="K375" s="35">
        <f>B374*E374</f>
        <v>0</v>
      </c>
      <c r="L375" s="67"/>
      <c r="M375" s="34"/>
      <c r="N375" s="34">
        <f>EXP(N372)+EXP(P372)</f>
        <v>80.112754530629445</v>
      </c>
      <c r="O375" s="34">
        <f>N375</f>
        <v>80.112754530629445</v>
      </c>
      <c r="P375" s="34">
        <f>O375</f>
        <v>80.112754530629445</v>
      </c>
      <c r="R375" s="78">
        <v>0</v>
      </c>
      <c r="S375" s="28">
        <v>0</v>
      </c>
      <c r="T375" s="75">
        <v>0</v>
      </c>
    </row>
    <row r="376" spans="1:68" x14ac:dyDescent="0.25">
      <c r="A376" s="67"/>
      <c r="B376" s="67"/>
      <c r="C376" s="67"/>
      <c r="D376" s="67"/>
      <c r="E376" s="67"/>
      <c r="F376" s="67"/>
      <c r="G376" s="67"/>
      <c r="H376" s="67"/>
      <c r="I376" s="62">
        <f>I372+I373+I374+I375</f>
        <v>3.8259269999999996</v>
      </c>
      <c r="J376" s="35"/>
      <c r="K376" s="62">
        <f>K372+K373+K374+K375</f>
        <v>0</v>
      </c>
      <c r="L376" s="67"/>
      <c r="M376" s="34" t="s">
        <v>107</v>
      </c>
      <c r="N376" s="72">
        <f>N374/N375</f>
        <v>0.57263424956318643</v>
      </c>
      <c r="O376" s="72">
        <f>O374/O375</f>
        <v>0</v>
      </c>
      <c r="P376" s="72">
        <f>P374/P375</f>
        <v>0.42736575043681363</v>
      </c>
      <c r="R376" s="106">
        <f t="shared" ref="R376" si="91">IF(N376&gt;0.5,1,0)</f>
        <v>1</v>
      </c>
      <c r="S376" s="106">
        <f t="shared" ref="S376" si="92">IF(O376&gt;0.5,1,0)</f>
        <v>0</v>
      </c>
      <c r="T376" s="106">
        <f>IF(P376&gt;0.5,1,0)</f>
        <v>0</v>
      </c>
      <c r="V376" s="86">
        <v>1</v>
      </c>
      <c r="W376" s="86">
        <v>0</v>
      </c>
      <c r="X376" s="86">
        <v>0</v>
      </c>
      <c r="Y376" s="86">
        <v>0</v>
      </c>
      <c r="Z376" s="86">
        <v>0</v>
      </c>
      <c r="AA376" s="86">
        <v>0</v>
      </c>
      <c r="AB376" s="86">
        <v>1</v>
      </c>
      <c r="AC376" s="86">
        <v>1</v>
      </c>
      <c r="AD376" s="86">
        <v>0</v>
      </c>
      <c r="AE376" s="86">
        <v>0</v>
      </c>
      <c r="AF376" s="86">
        <v>1</v>
      </c>
      <c r="AG376" s="86">
        <v>0</v>
      </c>
      <c r="AH376" s="86">
        <v>1</v>
      </c>
      <c r="AI376" s="86">
        <v>1</v>
      </c>
      <c r="AJ376" s="86">
        <v>0</v>
      </c>
      <c r="AK376" s="86">
        <v>1</v>
      </c>
      <c r="AL376" s="86">
        <v>0</v>
      </c>
      <c r="AM376" s="86">
        <v>0</v>
      </c>
      <c r="AN376" s="86">
        <v>0</v>
      </c>
      <c r="AO376" s="86">
        <v>1</v>
      </c>
      <c r="AP376" s="86">
        <v>0</v>
      </c>
      <c r="AQ376" s="86">
        <v>0</v>
      </c>
      <c r="AR376" s="86">
        <v>1</v>
      </c>
      <c r="AS376" s="86">
        <v>1</v>
      </c>
      <c r="AT376" s="86">
        <v>0</v>
      </c>
      <c r="AU376" s="86">
        <v>0</v>
      </c>
      <c r="AV376" s="86">
        <v>0</v>
      </c>
      <c r="AW376" s="86">
        <v>1</v>
      </c>
      <c r="AX376" s="86">
        <v>0</v>
      </c>
      <c r="AY376" s="86">
        <v>1</v>
      </c>
      <c r="AZ376" s="86">
        <v>0</v>
      </c>
      <c r="BA376" s="86">
        <v>0</v>
      </c>
      <c r="BB376" s="86">
        <v>0</v>
      </c>
      <c r="BC376" s="86">
        <v>4</v>
      </c>
      <c r="BD376" s="86">
        <v>1</v>
      </c>
      <c r="BE376" s="86">
        <v>8</v>
      </c>
      <c r="BF376" s="86">
        <v>2</v>
      </c>
      <c r="BG376" s="86">
        <v>3</v>
      </c>
      <c r="BH376" s="86">
        <v>7</v>
      </c>
      <c r="BI376" s="86">
        <v>5</v>
      </c>
      <c r="BJ376" s="86">
        <v>6</v>
      </c>
      <c r="BK376" s="86">
        <v>1</v>
      </c>
      <c r="BL376" s="86">
        <v>4</v>
      </c>
      <c r="BM376" s="86">
        <v>2</v>
      </c>
      <c r="BN376" s="86">
        <v>6</v>
      </c>
      <c r="BO376" s="86">
        <v>3</v>
      </c>
      <c r="BP376" s="86">
        <v>5</v>
      </c>
    </row>
    <row r="377" spans="1:68" x14ac:dyDescent="0.25">
      <c r="R377" s="78">
        <v>0</v>
      </c>
      <c r="S377" s="28">
        <v>0</v>
      </c>
      <c r="T377" s="75">
        <v>0</v>
      </c>
    </row>
    <row r="378" spans="1:68" x14ac:dyDescent="0.25">
      <c r="A378" s="67" t="s">
        <v>133</v>
      </c>
      <c r="B378" s="67"/>
      <c r="C378" s="67" t="s">
        <v>100</v>
      </c>
      <c r="D378" s="67" t="s">
        <v>101</v>
      </c>
      <c r="E378" s="67" t="s">
        <v>101</v>
      </c>
      <c r="F378" s="67" t="s">
        <v>101</v>
      </c>
      <c r="G378" s="67"/>
      <c r="H378" s="67"/>
      <c r="I378" s="67"/>
      <c r="J378" s="67"/>
      <c r="K378" s="67"/>
      <c r="L378" s="67"/>
      <c r="M378" s="67"/>
      <c r="N378" s="67"/>
      <c r="O378" s="67"/>
      <c r="P378" s="67"/>
      <c r="R378" s="78">
        <v>0</v>
      </c>
      <c r="S378" s="28">
        <v>0</v>
      </c>
      <c r="T378" s="75">
        <v>0</v>
      </c>
    </row>
    <row r="379" spans="1:68" x14ac:dyDescent="0.25">
      <c r="A379" s="122">
        <v>48</v>
      </c>
      <c r="B379" s="67">
        <v>-0.97977300000000001</v>
      </c>
      <c r="C379" s="67" t="s">
        <v>9</v>
      </c>
      <c r="D379" s="86">
        <v>-1</v>
      </c>
      <c r="E379" s="86">
        <v>0</v>
      </c>
      <c r="F379" s="67">
        <v>0</v>
      </c>
      <c r="G379" s="67"/>
      <c r="H379" s="67"/>
      <c r="I379" s="35" t="s">
        <v>103</v>
      </c>
      <c r="J379" s="35"/>
      <c r="K379" s="35" t="s">
        <v>104</v>
      </c>
      <c r="L379" s="67"/>
      <c r="M379" s="71" t="s">
        <v>102</v>
      </c>
      <c r="N379" s="71" t="s">
        <v>103</v>
      </c>
      <c r="O379" s="71" t="s">
        <v>104</v>
      </c>
      <c r="P379" s="71" t="s">
        <v>105</v>
      </c>
      <c r="R379" s="78">
        <v>0</v>
      </c>
      <c r="S379" s="28">
        <v>0</v>
      </c>
      <c r="T379" s="75">
        <v>0</v>
      </c>
    </row>
    <row r="380" spans="1:68" x14ac:dyDescent="0.25">
      <c r="A380" s="122"/>
      <c r="B380" s="67">
        <v>-0.74187199999999998</v>
      </c>
      <c r="C380" s="67" t="s">
        <v>3</v>
      </c>
      <c r="D380" s="86">
        <v>1</v>
      </c>
      <c r="E380" s="86">
        <v>0</v>
      </c>
      <c r="F380" s="67">
        <v>0</v>
      </c>
      <c r="G380" s="67"/>
      <c r="H380" s="67"/>
      <c r="I380" s="62">
        <f>B379*D379</f>
        <v>0.97977300000000001</v>
      </c>
      <c r="J380" s="35"/>
      <c r="K380" s="62">
        <f>B379*E379</f>
        <v>0</v>
      </c>
      <c r="L380" s="67"/>
      <c r="M380" s="71"/>
      <c r="N380" s="71">
        <f>I384</f>
        <v>2.8899875000000002</v>
      </c>
      <c r="O380" s="71">
        <v>0</v>
      </c>
      <c r="P380" s="71">
        <f>B383</f>
        <v>1.5200800000000001</v>
      </c>
      <c r="R380" s="78">
        <v>0</v>
      </c>
      <c r="S380" s="28">
        <v>0</v>
      </c>
      <c r="T380" s="75">
        <v>0</v>
      </c>
    </row>
    <row r="381" spans="1:68" x14ac:dyDescent="0.25">
      <c r="A381" s="122"/>
      <c r="B381" s="67">
        <v>0.23975399999999999</v>
      </c>
      <c r="C381" s="67" t="s">
        <v>38</v>
      </c>
      <c r="D381" s="86">
        <v>1</v>
      </c>
      <c r="E381" s="86">
        <v>0</v>
      </c>
      <c r="F381" s="67">
        <v>0</v>
      </c>
      <c r="G381" s="67"/>
      <c r="H381" s="67"/>
      <c r="I381" s="35">
        <f>B380*D380</f>
        <v>-0.74187199999999998</v>
      </c>
      <c r="J381" s="35"/>
      <c r="K381" s="62">
        <f>B380*E380</f>
        <v>0</v>
      </c>
      <c r="L381" s="67"/>
      <c r="M381" s="86"/>
      <c r="N381" s="86"/>
      <c r="O381" s="86"/>
      <c r="P381" s="86"/>
      <c r="R381" s="78">
        <v>0</v>
      </c>
      <c r="S381" s="28">
        <v>0</v>
      </c>
      <c r="T381" s="75">
        <v>0</v>
      </c>
    </row>
    <row r="382" spans="1:68" x14ac:dyDescent="0.25">
      <c r="A382" s="122"/>
      <c r="B382" s="67">
        <v>9.6493300000000004E-2</v>
      </c>
      <c r="C382" s="67" t="s">
        <v>134</v>
      </c>
      <c r="D382" s="86">
        <v>25</v>
      </c>
      <c r="E382" s="86">
        <v>0</v>
      </c>
      <c r="F382" s="67">
        <v>0</v>
      </c>
      <c r="G382" s="67"/>
      <c r="H382" s="67"/>
      <c r="I382" s="62">
        <f>B381*D381</f>
        <v>0.23975399999999999</v>
      </c>
      <c r="J382" s="35"/>
      <c r="K382" s="62">
        <f>B381*E381</f>
        <v>0</v>
      </c>
      <c r="L382" s="67"/>
      <c r="M382" s="34" t="s">
        <v>106</v>
      </c>
      <c r="N382" s="34">
        <f>EXP(N380)</f>
        <v>17.99308468658602</v>
      </c>
      <c r="O382" s="34">
        <v>0</v>
      </c>
      <c r="P382" s="34">
        <f>EXP(P380)</f>
        <v>4.5725909877892814</v>
      </c>
      <c r="R382" s="78">
        <v>0</v>
      </c>
      <c r="S382" s="28">
        <v>0</v>
      </c>
      <c r="T382" s="75">
        <v>0</v>
      </c>
    </row>
    <row r="383" spans="1:68" x14ac:dyDescent="0.25">
      <c r="A383" s="122"/>
      <c r="B383" s="67">
        <v>1.5200800000000001</v>
      </c>
      <c r="C383" s="67" t="s">
        <v>12</v>
      </c>
      <c r="D383" s="86">
        <v>0</v>
      </c>
      <c r="E383" s="86">
        <v>0</v>
      </c>
      <c r="F383" s="67">
        <v>1</v>
      </c>
      <c r="G383" s="67"/>
      <c r="H383" s="67"/>
      <c r="I383" s="35">
        <f>B382*D382</f>
        <v>2.4123325000000002</v>
      </c>
      <c r="J383" s="35"/>
      <c r="K383" s="35">
        <f>B382*E382</f>
        <v>0</v>
      </c>
      <c r="L383" s="67"/>
      <c r="M383" s="34"/>
      <c r="N383" s="34">
        <f>EXP(N380)+EXP(P380)</f>
        <v>22.565675674375299</v>
      </c>
      <c r="O383" s="34">
        <f>N383</f>
        <v>22.565675674375299</v>
      </c>
      <c r="P383" s="34">
        <f>O383</f>
        <v>22.565675674375299</v>
      </c>
      <c r="R383" s="78">
        <v>0</v>
      </c>
      <c r="S383" s="28">
        <v>0</v>
      </c>
      <c r="T383" s="75">
        <v>0</v>
      </c>
    </row>
    <row r="384" spans="1:68" x14ac:dyDescent="0.25">
      <c r="A384" s="67"/>
      <c r="B384" s="67"/>
      <c r="C384" s="67"/>
      <c r="D384" s="67"/>
      <c r="E384" s="67"/>
      <c r="F384" s="67"/>
      <c r="G384" s="67"/>
      <c r="H384" s="67"/>
      <c r="I384" s="62">
        <f>I380+I381+I382+I383</f>
        <v>2.8899875000000002</v>
      </c>
      <c r="J384" s="35"/>
      <c r="K384" s="62">
        <f>K380+K381+K382+K383</f>
        <v>0</v>
      </c>
      <c r="L384" s="67"/>
      <c r="M384" s="34" t="s">
        <v>107</v>
      </c>
      <c r="N384" s="72">
        <f>N382/N383</f>
        <v>0.79736520839117897</v>
      </c>
      <c r="O384" s="72">
        <f>O382/O383</f>
        <v>0</v>
      </c>
      <c r="P384" s="72">
        <f>P382/P383</f>
        <v>0.20263479160882106</v>
      </c>
      <c r="R384" s="106">
        <f t="shared" ref="R384" si="93">IF(N384&gt;0.5,1,0)</f>
        <v>1</v>
      </c>
      <c r="S384" s="106">
        <f t="shared" ref="S384" si="94">IF(O384&gt;0.5,1,0)</f>
        <v>0</v>
      </c>
      <c r="T384" s="106">
        <f>IF(P384&gt;0.5,1,0)</f>
        <v>0</v>
      </c>
      <c r="V384" s="86">
        <v>0</v>
      </c>
      <c r="W384" s="86">
        <v>0</v>
      </c>
      <c r="X384" s="86">
        <v>0</v>
      </c>
      <c r="Y384" s="86">
        <v>0</v>
      </c>
      <c r="Z384" s="86">
        <v>0</v>
      </c>
      <c r="AA384" s="86">
        <v>0</v>
      </c>
      <c r="AB384" s="86">
        <v>1</v>
      </c>
      <c r="AC384" s="86">
        <v>0</v>
      </c>
      <c r="AD384" s="86">
        <v>1</v>
      </c>
      <c r="AE384" s="86">
        <v>0</v>
      </c>
      <c r="AF384" s="86">
        <v>0</v>
      </c>
      <c r="AG384" s="86">
        <v>1</v>
      </c>
      <c r="AH384" s="86">
        <v>1</v>
      </c>
      <c r="AI384" s="86">
        <v>1</v>
      </c>
      <c r="AJ384" s="86">
        <v>0</v>
      </c>
      <c r="AK384" s="86">
        <v>1</v>
      </c>
      <c r="AL384" s="86">
        <v>0</v>
      </c>
      <c r="AM384" s="86">
        <v>0</v>
      </c>
      <c r="AN384" s="86">
        <v>0</v>
      </c>
      <c r="AO384" s="86">
        <v>1</v>
      </c>
      <c r="AP384" s="86">
        <v>1</v>
      </c>
      <c r="AQ384" s="86">
        <v>0</v>
      </c>
      <c r="AR384" s="86">
        <v>0</v>
      </c>
      <c r="AS384" s="86">
        <v>1</v>
      </c>
      <c r="AT384" s="86">
        <v>0</v>
      </c>
      <c r="AU384" s="86">
        <v>0</v>
      </c>
      <c r="AV384" s="86">
        <v>0</v>
      </c>
      <c r="AW384" s="86">
        <v>1</v>
      </c>
      <c r="AX384" s="86">
        <v>0</v>
      </c>
      <c r="AY384" s="86">
        <v>0</v>
      </c>
      <c r="AZ384" s="86">
        <v>0</v>
      </c>
      <c r="BA384" s="86">
        <v>1</v>
      </c>
      <c r="BB384" s="86">
        <v>0</v>
      </c>
      <c r="BC384" s="86">
        <v>5</v>
      </c>
      <c r="BD384" s="86">
        <v>2</v>
      </c>
      <c r="BE384" s="86">
        <v>8</v>
      </c>
      <c r="BF384" s="86">
        <v>1</v>
      </c>
      <c r="BG384" s="86">
        <v>3</v>
      </c>
      <c r="BH384" s="86">
        <v>6</v>
      </c>
      <c r="BI384" s="86">
        <v>7</v>
      </c>
      <c r="BJ384" s="86">
        <v>4</v>
      </c>
      <c r="BK384" s="86">
        <v>1</v>
      </c>
      <c r="BL384" s="86">
        <v>6</v>
      </c>
      <c r="BM384" s="86">
        <v>2</v>
      </c>
      <c r="BN384" s="86">
        <v>3</v>
      </c>
      <c r="BO384" s="86">
        <v>4</v>
      </c>
      <c r="BP384" s="86">
        <v>5</v>
      </c>
    </row>
    <row r="385" spans="1:68" x14ac:dyDescent="0.25">
      <c r="A385" s="67"/>
      <c r="B385" s="67"/>
      <c r="C385" s="67"/>
      <c r="D385" s="67"/>
      <c r="E385" s="67"/>
      <c r="F385" s="67"/>
      <c r="G385" s="67"/>
      <c r="H385" s="67"/>
      <c r="I385" s="67"/>
      <c r="J385" s="67"/>
      <c r="K385" s="67"/>
      <c r="L385" s="67"/>
      <c r="M385" s="67"/>
      <c r="N385" s="67"/>
      <c r="O385" s="67"/>
      <c r="P385" s="67"/>
      <c r="R385" s="78">
        <v>0</v>
      </c>
      <c r="S385" s="28">
        <v>0</v>
      </c>
      <c r="T385" s="75">
        <v>0</v>
      </c>
    </row>
    <row r="386" spans="1:68" x14ac:dyDescent="0.25">
      <c r="A386" s="67" t="s">
        <v>133</v>
      </c>
      <c r="B386" s="67"/>
      <c r="C386" s="67" t="s">
        <v>100</v>
      </c>
      <c r="D386" s="67" t="s">
        <v>101</v>
      </c>
      <c r="E386" s="67" t="s">
        <v>101</v>
      </c>
      <c r="F386" s="67" t="s">
        <v>101</v>
      </c>
      <c r="G386" s="67"/>
      <c r="H386" s="67"/>
      <c r="I386" s="67"/>
      <c r="J386" s="67"/>
      <c r="K386" s="67"/>
      <c r="L386" s="67"/>
      <c r="M386" s="67"/>
      <c r="N386" s="67"/>
      <c r="O386" s="67"/>
      <c r="P386" s="67"/>
      <c r="R386" s="78">
        <v>0</v>
      </c>
      <c r="S386" s="28">
        <v>0</v>
      </c>
      <c r="T386" s="75">
        <v>0</v>
      </c>
    </row>
    <row r="387" spans="1:68" x14ac:dyDescent="0.25">
      <c r="A387" s="122">
        <v>49</v>
      </c>
      <c r="B387" s="67">
        <v>-0.97976399999999997</v>
      </c>
      <c r="C387" s="67" t="s">
        <v>9</v>
      </c>
      <c r="D387" s="86">
        <v>-1</v>
      </c>
      <c r="E387" s="86">
        <v>0</v>
      </c>
      <c r="F387" s="67">
        <v>0</v>
      </c>
      <c r="G387" s="67"/>
      <c r="H387" s="67"/>
      <c r="I387" s="35" t="s">
        <v>103</v>
      </c>
      <c r="J387" s="35"/>
      <c r="K387" s="35" t="s">
        <v>104</v>
      </c>
      <c r="L387" s="67"/>
      <c r="M387" s="71" t="s">
        <v>102</v>
      </c>
      <c r="N387" s="71" t="s">
        <v>103</v>
      </c>
      <c r="O387" s="71" t="s">
        <v>104</v>
      </c>
      <c r="P387" s="71" t="s">
        <v>105</v>
      </c>
      <c r="R387" s="78">
        <v>0</v>
      </c>
      <c r="S387" s="28">
        <v>0</v>
      </c>
      <c r="T387" s="75">
        <v>0</v>
      </c>
    </row>
    <row r="388" spans="1:68" x14ac:dyDescent="0.25">
      <c r="A388" s="122"/>
      <c r="B388" s="67">
        <v>-0.74150199999999999</v>
      </c>
      <c r="C388" s="67" t="s">
        <v>3</v>
      </c>
      <c r="D388" s="86">
        <v>1</v>
      </c>
      <c r="E388" s="86">
        <v>0</v>
      </c>
      <c r="F388" s="67">
        <v>0</v>
      </c>
      <c r="G388" s="67"/>
      <c r="H388" s="67"/>
      <c r="I388" s="62">
        <f>B387*D387</f>
        <v>0.97976399999999997</v>
      </c>
      <c r="J388" s="35"/>
      <c r="K388" s="62">
        <f>B387*E387</f>
        <v>0</v>
      </c>
      <c r="L388" s="67"/>
      <c r="M388" s="71"/>
      <c r="N388" s="71">
        <f>I392</f>
        <v>2.8898280000000001</v>
      </c>
      <c r="O388" s="71">
        <v>0</v>
      </c>
      <c r="P388" s="71">
        <f>B391</f>
        <v>1.51953</v>
      </c>
      <c r="R388" s="78">
        <v>0</v>
      </c>
      <c r="S388" s="28">
        <v>0</v>
      </c>
      <c r="T388" s="75">
        <v>0</v>
      </c>
    </row>
    <row r="389" spans="1:68" x14ac:dyDescent="0.25">
      <c r="A389" s="122"/>
      <c r="B389" s="67">
        <v>0.23993600000000001</v>
      </c>
      <c r="C389" s="67" t="s">
        <v>38</v>
      </c>
      <c r="D389" s="86">
        <v>1</v>
      </c>
      <c r="E389" s="86">
        <v>0</v>
      </c>
      <c r="F389" s="67">
        <v>0</v>
      </c>
      <c r="G389" s="67"/>
      <c r="H389" s="67"/>
      <c r="I389" s="35">
        <f>B388*D388</f>
        <v>-0.74150199999999999</v>
      </c>
      <c r="J389" s="35"/>
      <c r="K389" s="62">
        <f>B388*E388</f>
        <v>0</v>
      </c>
      <c r="L389" s="67"/>
      <c r="M389" s="86"/>
      <c r="N389" s="86"/>
      <c r="O389" s="86"/>
      <c r="P389" s="86"/>
      <c r="R389" s="78">
        <v>0</v>
      </c>
      <c r="S389" s="28">
        <v>0</v>
      </c>
      <c r="T389" s="75">
        <v>0</v>
      </c>
    </row>
    <row r="390" spans="1:68" x14ac:dyDescent="0.25">
      <c r="A390" s="122"/>
      <c r="B390" s="67">
        <v>9.6465200000000001E-2</v>
      </c>
      <c r="C390" s="67" t="s">
        <v>134</v>
      </c>
      <c r="D390" s="86">
        <v>25</v>
      </c>
      <c r="E390" s="86">
        <v>0</v>
      </c>
      <c r="F390" s="67">
        <v>0</v>
      </c>
      <c r="G390" s="67"/>
      <c r="H390" s="67"/>
      <c r="I390" s="62">
        <f>B389*D389</f>
        <v>0.23993600000000001</v>
      </c>
      <c r="J390" s="35"/>
      <c r="K390" s="62">
        <f>B389*E389</f>
        <v>0</v>
      </c>
      <c r="L390" s="67"/>
      <c r="M390" s="34" t="s">
        <v>106</v>
      </c>
      <c r="N390" s="34">
        <f>EXP(N388)</f>
        <v>17.990215018440626</v>
      </c>
      <c r="O390" s="34">
        <v>0</v>
      </c>
      <c r="P390" s="34">
        <f>EXP(P388)</f>
        <v>4.5700767542236074</v>
      </c>
      <c r="R390" s="78">
        <v>0</v>
      </c>
      <c r="S390" s="28">
        <v>0</v>
      </c>
      <c r="T390" s="75">
        <v>0</v>
      </c>
    </row>
    <row r="391" spans="1:68" x14ac:dyDescent="0.25">
      <c r="A391" s="122"/>
      <c r="B391" s="67">
        <v>1.51953</v>
      </c>
      <c r="C391" s="67" t="s">
        <v>12</v>
      </c>
      <c r="D391" s="86">
        <v>0</v>
      </c>
      <c r="E391" s="86">
        <v>0</v>
      </c>
      <c r="F391" s="67">
        <v>1</v>
      </c>
      <c r="G391" s="67"/>
      <c r="H391" s="67"/>
      <c r="I391" s="35">
        <f>B390*D390</f>
        <v>2.4116300000000002</v>
      </c>
      <c r="J391" s="35"/>
      <c r="K391" s="35">
        <f>B390*E390</f>
        <v>0</v>
      </c>
      <c r="L391" s="67"/>
      <c r="M391" s="34"/>
      <c r="N391" s="34">
        <f>EXP(N388)+EXP(P388)</f>
        <v>22.560291772664232</v>
      </c>
      <c r="O391" s="34">
        <f>N391</f>
        <v>22.560291772664232</v>
      </c>
      <c r="P391" s="34">
        <f>O391</f>
        <v>22.560291772664232</v>
      </c>
      <c r="R391" s="78">
        <v>0</v>
      </c>
      <c r="S391" s="28">
        <v>0</v>
      </c>
      <c r="T391" s="75">
        <v>0</v>
      </c>
    </row>
    <row r="392" spans="1:68" x14ac:dyDescent="0.25">
      <c r="A392" s="67"/>
      <c r="B392" s="67"/>
      <c r="C392" s="67"/>
      <c r="D392" s="67"/>
      <c r="E392" s="67"/>
      <c r="F392" s="67"/>
      <c r="G392" s="67"/>
      <c r="H392" s="67"/>
      <c r="I392" s="62">
        <f>I388+I389+I390+I391</f>
        <v>2.8898280000000001</v>
      </c>
      <c r="J392" s="35"/>
      <c r="K392" s="62">
        <f>K388+K389+K390+K391</f>
        <v>0</v>
      </c>
      <c r="L392" s="67"/>
      <c r="M392" s="34" t="s">
        <v>107</v>
      </c>
      <c r="N392" s="72">
        <f>N390/N391</f>
        <v>0.79742829568538387</v>
      </c>
      <c r="O392" s="72">
        <f>O390/O391</f>
        <v>0</v>
      </c>
      <c r="P392" s="72">
        <f>P390/P391</f>
        <v>0.20257170431461619</v>
      </c>
      <c r="R392" s="106">
        <f t="shared" ref="R392" si="95">IF(N392&gt;0.5,1,0)</f>
        <v>1</v>
      </c>
      <c r="S392" s="106">
        <f t="shared" ref="S392" si="96">IF(O392&gt;0.5,1,0)</f>
        <v>0</v>
      </c>
      <c r="T392" s="106">
        <f>IF(P392&gt;0.5,1,0)</f>
        <v>0</v>
      </c>
      <c r="V392" s="86">
        <v>0</v>
      </c>
      <c r="W392" s="86">
        <v>0</v>
      </c>
      <c r="X392" s="86">
        <v>0</v>
      </c>
      <c r="Y392" s="86">
        <v>0</v>
      </c>
      <c r="Z392" s="86">
        <v>0</v>
      </c>
      <c r="AA392" s="86">
        <v>1</v>
      </c>
      <c r="AB392" s="86">
        <v>0</v>
      </c>
      <c r="AC392" s="86">
        <v>0</v>
      </c>
      <c r="AD392" s="86">
        <v>1</v>
      </c>
      <c r="AE392" s="86">
        <v>0</v>
      </c>
      <c r="AF392" s="86">
        <v>1</v>
      </c>
      <c r="AG392" s="86">
        <v>0</v>
      </c>
      <c r="AH392" s="86">
        <v>0</v>
      </c>
      <c r="AI392" s="86">
        <v>0</v>
      </c>
      <c r="AJ392" s="86">
        <v>1</v>
      </c>
      <c r="AK392" s="86">
        <v>1</v>
      </c>
      <c r="AL392" s="86">
        <v>0</v>
      </c>
      <c r="AM392" s="86">
        <v>0</v>
      </c>
      <c r="AN392" s="86">
        <v>0</v>
      </c>
      <c r="AO392" s="86">
        <v>1</v>
      </c>
      <c r="AP392" s="86">
        <v>1</v>
      </c>
      <c r="AQ392" s="86">
        <v>0</v>
      </c>
      <c r="AR392" s="86">
        <v>0</v>
      </c>
      <c r="AS392" s="86">
        <v>0</v>
      </c>
      <c r="AT392" s="86">
        <v>1</v>
      </c>
      <c r="AU392" s="86">
        <v>-999</v>
      </c>
      <c r="AV392" s="86">
        <v>-999</v>
      </c>
      <c r="AW392" s="86">
        <v>-999</v>
      </c>
      <c r="AX392" s="86">
        <v>-999</v>
      </c>
      <c r="AY392" s="86">
        <v>-999</v>
      </c>
      <c r="AZ392" s="86">
        <v>-999</v>
      </c>
      <c r="BA392" s="86">
        <v>-999</v>
      </c>
      <c r="BB392" s="86">
        <v>-999</v>
      </c>
      <c r="BC392" s="86">
        <v>1</v>
      </c>
      <c r="BD392" s="86">
        <v>2</v>
      </c>
      <c r="BE392" s="86">
        <v>3</v>
      </c>
      <c r="BF392" s="86">
        <v>4</v>
      </c>
      <c r="BG392" s="86">
        <v>5</v>
      </c>
      <c r="BH392" s="86">
        <v>6</v>
      </c>
      <c r="BI392" s="86">
        <v>7</v>
      </c>
      <c r="BJ392" s="86">
        <v>8</v>
      </c>
      <c r="BK392" s="86">
        <v>1</v>
      </c>
      <c r="BL392" s="86">
        <v>2</v>
      </c>
      <c r="BM392" s="86">
        <v>3</v>
      </c>
      <c r="BN392" s="86">
        <v>4</v>
      </c>
      <c r="BO392" s="86">
        <v>5</v>
      </c>
      <c r="BP392" s="86">
        <v>6</v>
      </c>
    </row>
    <row r="393" spans="1:68" x14ac:dyDescent="0.25">
      <c r="A393" s="67"/>
      <c r="B393" s="67"/>
      <c r="C393" s="67"/>
      <c r="D393" s="67"/>
      <c r="E393" s="67"/>
      <c r="F393" s="67"/>
      <c r="G393" s="67"/>
      <c r="H393" s="67"/>
      <c r="I393" s="67"/>
      <c r="J393" s="67"/>
      <c r="K393" s="67"/>
      <c r="L393" s="67"/>
      <c r="M393" s="67"/>
      <c r="N393" s="67"/>
      <c r="O393" s="67"/>
      <c r="P393" s="67"/>
      <c r="R393" s="78">
        <v>0</v>
      </c>
      <c r="S393" s="28">
        <v>0</v>
      </c>
      <c r="T393" s="75">
        <v>0</v>
      </c>
    </row>
    <row r="394" spans="1:68" x14ac:dyDescent="0.25">
      <c r="A394" s="67" t="s">
        <v>133</v>
      </c>
      <c r="B394" s="67"/>
      <c r="C394" s="67" t="s">
        <v>100</v>
      </c>
      <c r="D394" s="67" t="s">
        <v>101</v>
      </c>
      <c r="E394" s="67" t="s">
        <v>101</v>
      </c>
      <c r="F394" s="67" t="s">
        <v>101</v>
      </c>
      <c r="G394" s="67"/>
      <c r="H394" s="67"/>
      <c r="I394" s="67"/>
      <c r="J394" s="67"/>
      <c r="K394" s="67"/>
      <c r="L394" s="67"/>
      <c r="M394" s="67"/>
      <c r="N394" s="67"/>
      <c r="O394" s="67"/>
      <c r="P394" s="67"/>
      <c r="R394" s="78">
        <v>0</v>
      </c>
      <c r="S394" s="28">
        <v>0</v>
      </c>
      <c r="T394" s="75">
        <v>0</v>
      </c>
    </row>
    <row r="395" spans="1:68" x14ac:dyDescent="0.25">
      <c r="A395" s="122">
        <v>50</v>
      </c>
      <c r="B395" s="67">
        <v>-0.72195399999999998</v>
      </c>
      <c r="C395" s="67" t="s">
        <v>9</v>
      </c>
      <c r="D395" s="86">
        <v>-1</v>
      </c>
      <c r="E395" s="86">
        <v>0</v>
      </c>
      <c r="F395" s="67">
        <v>0</v>
      </c>
      <c r="G395" s="67"/>
      <c r="H395" s="67"/>
      <c r="I395" s="35" t="s">
        <v>103</v>
      </c>
      <c r="J395" s="35"/>
      <c r="K395" s="35" t="s">
        <v>104</v>
      </c>
      <c r="L395" s="67"/>
      <c r="M395" s="71" t="s">
        <v>102</v>
      </c>
      <c r="N395" s="71" t="s">
        <v>103</v>
      </c>
      <c r="O395" s="71" t="s">
        <v>104</v>
      </c>
      <c r="P395" s="71" t="s">
        <v>105</v>
      </c>
      <c r="R395" s="78">
        <v>0</v>
      </c>
      <c r="S395" s="28">
        <v>0</v>
      </c>
      <c r="T395" s="75">
        <v>0</v>
      </c>
    </row>
    <row r="396" spans="1:68" x14ac:dyDescent="0.25">
      <c r="A396" s="122"/>
      <c r="B396" s="67">
        <v>-0.36010599999999998</v>
      </c>
      <c r="C396" s="67" t="s">
        <v>3</v>
      </c>
      <c r="D396" s="86">
        <v>1</v>
      </c>
      <c r="E396" s="86">
        <v>0</v>
      </c>
      <c r="F396" s="67">
        <v>0</v>
      </c>
      <c r="G396" s="67"/>
      <c r="H396" s="67"/>
      <c r="I396" s="62">
        <f>B395*D395</f>
        <v>0.72195399999999998</v>
      </c>
      <c r="J396" s="35"/>
      <c r="K396" s="62">
        <f>B395*E395</f>
        <v>0</v>
      </c>
      <c r="L396" s="67"/>
      <c r="M396" s="71"/>
      <c r="N396" s="71">
        <f>I400</f>
        <v>0.93356799999999995</v>
      </c>
      <c r="O396" s="71">
        <v>0</v>
      </c>
      <c r="P396" s="71">
        <f>B399</f>
        <v>3.8627899999999999</v>
      </c>
      <c r="R396" s="78">
        <v>0</v>
      </c>
      <c r="S396" s="28">
        <v>0</v>
      </c>
      <c r="T396" s="75">
        <v>0</v>
      </c>
    </row>
    <row r="397" spans="1:68" x14ac:dyDescent="0.25">
      <c r="A397" s="122"/>
      <c r="B397" s="67">
        <v>-1.7459899999999999</v>
      </c>
      <c r="C397" s="67" t="s">
        <v>38</v>
      </c>
      <c r="D397" s="86">
        <v>1</v>
      </c>
      <c r="E397" s="86">
        <v>0</v>
      </c>
      <c r="F397" s="67">
        <v>0</v>
      </c>
      <c r="G397" s="67"/>
      <c r="H397" s="67"/>
      <c r="I397" s="35">
        <f>B396*D396</f>
        <v>-0.36010599999999998</v>
      </c>
      <c r="J397" s="35"/>
      <c r="K397" s="62">
        <f>B396*E396</f>
        <v>0</v>
      </c>
      <c r="L397" s="67"/>
      <c r="M397" s="86"/>
      <c r="N397" s="86"/>
      <c r="O397" s="86"/>
      <c r="P397" s="86"/>
      <c r="R397" s="78">
        <v>0</v>
      </c>
      <c r="S397" s="28">
        <v>0</v>
      </c>
      <c r="T397" s="75">
        <v>0</v>
      </c>
    </row>
    <row r="398" spans="1:68" x14ac:dyDescent="0.25">
      <c r="A398" s="122"/>
      <c r="B398" s="67">
        <v>9.2708399999999996E-2</v>
      </c>
      <c r="C398" s="67" t="s">
        <v>134</v>
      </c>
      <c r="D398" s="86">
        <v>25</v>
      </c>
      <c r="E398" s="86">
        <v>0</v>
      </c>
      <c r="F398" s="67">
        <v>0</v>
      </c>
      <c r="G398" s="67"/>
      <c r="H398" s="67"/>
      <c r="I398" s="62">
        <f>B397*D397</f>
        <v>-1.7459899999999999</v>
      </c>
      <c r="J398" s="35"/>
      <c r="K398" s="62">
        <f>B397*E397</f>
        <v>0</v>
      </c>
      <c r="L398" s="67"/>
      <c r="M398" s="34" t="s">
        <v>106</v>
      </c>
      <c r="N398" s="34">
        <f>EXP(N396)</f>
        <v>2.5435684585098501</v>
      </c>
      <c r="O398" s="34">
        <v>0</v>
      </c>
      <c r="P398" s="34">
        <f>EXP(P396)</f>
        <v>47.597964608619215</v>
      </c>
      <c r="R398" s="78">
        <v>0</v>
      </c>
      <c r="S398" s="28">
        <v>0</v>
      </c>
      <c r="T398" s="75">
        <v>0</v>
      </c>
    </row>
    <row r="399" spans="1:68" x14ac:dyDescent="0.25">
      <c r="A399" s="122"/>
      <c r="B399" s="67">
        <v>3.8627899999999999</v>
      </c>
      <c r="C399" s="67" t="s">
        <v>12</v>
      </c>
      <c r="D399" s="86">
        <v>0</v>
      </c>
      <c r="E399" s="86">
        <v>0</v>
      </c>
      <c r="F399" s="67">
        <v>1</v>
      </c>
      <c r="G399" s="67"/>
      <c r="H399" s="67"/>
      <c r="I399" s="35">
        <f>B398*D398</f>
        <v>2.3177099999999999</v>
      </c>
      <c r="J399" s="35"/>
      <c r="K399" s="35">
        <f>B398*E398</f>
        <v>0</v>
      </c>
      <c r="L399" s="67"/>
      <c r="M399" s="34"/>
      <c r="N399" s="34">
        <f>EXP(N396)+EXP(P396)</f>
        <v>50.141533067129068</v>
      </c>
      <c r="O399" s="34">
        <f>N399</f>
        <v>50.141533067129068</v>
      </c>
      <c r="P399" s="34">
        <f>O399</f>
        <v>50.141533067129068</v>
      </c>
      <c r="R399" s="78">
        <v>0</v>
      </c>
      <c r="S399" s="28">
        <v>0</v>
      </c>
      <c r="T399" s="75">
        <v>0</v>
      </c>
    </row>
    <row r="400" spans="1:68" x14ac:dyDescent="0.25">
      <c r="A400" s="67"/>
      <c r="B400" s="67"/>
      <c r="C400" s="67"/>
      <c r="D400" s="67"/>
      <c r="E400" s="67"/>
      <c r="F400" s="67"/>
      <c r="G400" s="67"/>
      <c r="H400" s="67"/>
      <c r="I400" s="62">
        <f>I396+I397+I398+I399</f>
        <v>0.93356799999999995</v>
      </c>
      <c r="J400" s="35"/>
      <c r="K400" s="62">
        <f>K396+K397+K398+K399</f>
        <v>0</v>
      </c>
      <c r="L400" s="67"/>
      <c r="M400" s="34" t="s">
        <v>107</v>
      </c>
      <c r="N400" s="72">
        <f>N398/N399</f>
        <v>5.072777601563442E-2</v>
      </c>
      <c r="O400" s="72">
        <f>O398/O399</f>
        <v>0</v>
      </c>
      <c r="P400" s="72">
        <f>P398/P399</f>
        <v>0.9492722239843655</v>
      </c>
      <c r="R400" s="106">
        <f t="shared" ref="R400" si="97">IF(N400&gt;0.5,1,0)</f>
        <v>0</v>
      </c>
      <c r="S400" s="106">
        <f t="shared" ref="S400" si="98">IF(O400&gt;0.5,1,0)</f>
        <v>0</v>
      </c>
      <c r="T400" s="106">
        <f>IF(P400&gt;0.5,1,0)</f>
        <v>1</v>
      </c>
      <c r="V400" s="86">
        <v>0</v>
      </c>
      <c r="W400" s="86">
        <v>0</v>
      </c>
      <c r="X400" s="86">
        <v>1</v>
      </c>
      <c r="Y400" s="86">
        <v>0</v>
      </c>
      <c r="Z400" s="86">
        <v>0</v>
      </c>
      <c r="AA400" s="86">
        <v>1</v>
      </c>
      <c r="AB400" s="86">
        <v>0</v>
      </c>
      <c r="AC400" s="86">
        <v>1</v>
      </c>
      <c r="AD400" s="86">
        <v>0</v>
      </c>
      <c r="AE400" s="86">
        <v>0</v>
      </c>
      <c r="AF400" s="86">
        <v>0</v>
      </c>
      <c r="AG400" s="86">
        <v>1</v>
      </c>
      <c r="AH400" s="86">
        <v>1</v>
      </c>
      <c r="AI400" s="86">
        <v>0</v>
      </c>
      <c r="AJ400" s="86">
        <v>1</v>
      </c>
      <c r="AK400" s="86">
        <v>1</v>
      </c>
      <c r="AL400" s="86">
        <v>0</v>
      </c>
      <c r="AM400" s="86">
        <v>0</v>
      </c>
      <c r="AN400" s="86">
        <v>0</v>
      </c>
      <c r="AO400" s="86">
        <v>1</v>
      </c>
      <c r="AP400" s="86">
        <v>1</v>
      </c>
      <c r="AQ400" s="86">
        <v>0</v>
      </c>
      <c r="AR400" s="86">
        <v>0</v>
      </c>
      <c r="AS400" s="86">
        <v>1</v>
      </c>
      <c r="AT400" s="86">
        <v>0</v>
      </c>
      <c r="AU400" s="86">
        <v>0</v>
      </c>
      <c r="AV400" s="86">
        <v>0</v>
      </c>
      <c r="AW400" s="86">
        <v>1</v>
      </c>
      <c r="AX400" s="86">
        <v>0</v>
      </c>
      <c r="AY400" s="86">
        <v>0</v>
      </c>
      <c r="AZ400" s="86">
        <v>0</v>
      </c>
      <c r="BA400" s="86">
        <v>1</v>
      </c>
      <c r="BB400" s="86">
        <v>0</v>
      </c>
      <c r="BC400" s="86">
        <v>4</v>
      </c>
      <c r="BD400" s="86">
        <v>1</v>
      </c>
      <c r="BE400" s="86">
        <v>6</v>
      </c>
      <c r="BF400" s="86">
        <v>3</v>
      </c>
      <c r="BG400" s="86">
        <v>2</v>
      </c>
      <c r="BH400" s="86">
        <v>8</v>
      </c>
      <c r="BI400" s="86">
        <v>5</v>
      </c>
      <c r="BJ400" s="86">
        <v>7</v>
      </c>
      <c r="BK400" s="86">
        <v>5</v>
      </c>
      <c r="BL400" s="86">
        <v>6</v>
      </c>
      <c r="BM400" s="86">
        <v>1</v>
      </c>
      <c r="BN400" s="86">
        <v>4</v>
      </c>
      <c r="BO400" s="86">
        <v>2</v>
      </c>
      <c r="BP400" s="86">
        <v>3</v>
      </c>
    </row>
    <row r="401" spans="1:68" x14ac:dyDescent="0.25">
      <c r="A401" s="67"/>
      <c r="B401" s="67"/>
      <c r="C401" s="67"/>
      <c r="D401" s="67"/>
      <c r="E401" s="67"/>
      <c r="F401" s="67"/>
      <c r="G401" s="67"/>
      <c r="H401" s="67"/>
      <c r="I401" s="67"/>
      <c r="J401" s="67"/>
      <c r="K401" s="67"/>
      <c r="L401" s="67"/>
      <c r="M401" s="67"/>
      <c r="N401" s="67"/>
      <c r="O401" s="67"/>
      <c r="P401" s="67"/>
      <c r="R401" s="78">
        <v>0</v>
      </c>
      <c r="S401" s="28">
        <v>0</v>
      </c>
      <c r="T401" s="75">
        <v>0</v>
      </c>
    </row>
    <row r="402" spans="1:68" x14ac:dyDescent="0.25">
      <c r="A402" s="67" t="s">
        <v>133</v>
      </c>
      <c r="B402" s="67"/>
      <c r="C402" s="67" t="s">
        <v>100</v>
      </c>
      <c r="D402" s="67" t="s">
        <v>101</v>
      </c>
      <c r="E402" s="67" t="s">
        <v>101</v>
      </c>
      <c r="F402" s="67" t="s">
        <v>101</v>
      </c>
      <c r="G402" s="67"/>
      <c r="H402" s="67"/>
      <c r="I402" s="67"/>
      <c r="J402" s="67"/>
      <c r="K402" s="67"/>
      <c r="L402" s="67"/>
      <c r="M402" s="67"/>
      <c r="N402" s="67"/>
      <c r="O402" s="67"/>
      <c r="P402" s="67"/>
      <c r="R402" s="78">
        <v>0</v>
      </c>
      <c r="S402" s="28">
        <v>0</v>
      </c>
      <c r="T402" s="75">
        <v>0</v>
      </c>
    </row>
    <row r="403" spans="1:68" x14ac:dyDescent="0.25">
      <c r="A403" s="122">
        <v>51</v>
      </c>
      <c r="B403" s="67">
        <v>-1.0614300000000001</v>
      </c>
      <c r="C403" s="67" t="s">
        <v>9</v>
      </c>
      <c r="D403" s="86">
        <v>-1</v>
      </c>
      <c r="E403" s="86">
        <v>0</v>
      </c>
      <c r="F403" s="67">
        <v>0</v>
      </c>
      <c r="G403" s="67"/>
      <c r="H403" s="67"/>
      <c r="I403" s="35" t="s">
        <v>103</v>
      </c>
      <c r="J403" s="35"/>
      <c r="K403" s="35" t="s">
        <v>104</v>
      </c>
      <c r="L403" s="67"/>
      <c r="M403" s="71" t="s">
        <v>102</v>
      </c>
      <c r="N403" s="71" t="s">
        <v>103</v>
      </c>
      <c r="O403" s="71" t="s">
        <v>104</v>
      </c>
      <c r="P403" s="71" t="s">
        <v>105</v>
      </c>
      <c r="R403" s="78">
        <v>0</v>
      </c>
      <c r="S403" s="28">
        <v>0</v>
      </c>
      <c r="T403" s="75">
        <v>0</v>
      </c>
    </row>
    <row r="404" spans="1:68" x14ac:dyDescent="0.25">
      <c r="A404" s="122"/>
      <c r="B404" s="67">
        <v>-0.78082200000000002</v>
      </c>
      <c r="C404" s="67" t="s">
        <v>3</v>
      </c>
      <c r="D404" s="86">
        <v>1</v>
      </c>
      <c r="E404" s="86">
        <v>0</v>
      </c>
      <c r="F404" s="67">
        <v>0</v>
      </c>
      <c r="G404" s="67"/>
      <c r="H404" s="67"/>
      <c r="I404" s="62">
        <f>B403*D403</f>
        <v>1.0614300000000001</v>
      </c>
      <c r="J404" s="35"/>
      <c r="K404" s="62">
        <f>B403*E403</f>
        <v>0</v>
      </c>
      <c r="L404" s="67"/>
      <c r="M404" s="71"/>
      <c r="N404" s="71">
        <f>I408</f>
        <v>4.5886530000000008</v>
      </c>
      <c r="O404" s="71">
        <v>0</v>
      </c>
      <c r="P404" s="71">
        <f>B407</f>
        <v>0.47278599999999998</v>
      </c>
      <c r="R404" s="78">
        <v>0</v>
      </c>
      <c r="S404" s="28">
        <v>0</v>
      </c>
      <c r="T404" s="75">
        <v>0</v>
      </c>
    </row>
    <row r="405" spans="1:68" x14ac:dyDescent="0.25">
      <c r="A405" s="122"/>
      <c r="B405" s="67">
        <v>1.7816700000000001</v>
      </c>
      <c r="C405" s="67" t="s">
        <v>38</v>
      </c>
      <c r="D405" s="86">
        <v>1</v>
      </c>
      <c r="E405" s="86">
        <v>0</v>
      </c>
      <c r="F405" s="67">
        <v>0</v>
      </c>
      <c r="G405" s="67"/>
      <c r="H405" s="67"/>
      <c r="I405" s="35">
        <f>B404*D404</f>
        <v>-0.78082200000000002</v>
      </c>
      <c r="J405" s="35"/>
      <c r="K405" s="62">
        <f>B404*E404</f>
        <v>0</v>
      </c>
      <c r="L405" s="67"/>
      <c r="M405" s="86"/>
      <c r="N405" s="86"/>
      <c r="O405" s="86"/>
      <c r="P405" s="86"/>
      <c r="R405" s="78">
        <v>0</v>
      </c>
      <c r="S405" s="28">
        <v>0</v>
      </c>
      <c r="T405" s="75">
        <v>0</v>
      </c>
    </row>
    <row r="406" spans="1:68" x14ac:dyDescent="0.25">
      <c r="A406" s="122"/>
      <c r="B406" s="67">
        <v>0.10105500000000001</v>
      </c>
      <c r="C406" s="67" t="s">
        <v>134</v>
      </c>
      <c r="D406" s="86">
        <v>25</v>
      </c>
      <c r="E406" s="86">
        <v>0</v>
      </c>
      <c r="F406" s="67">
        <v>0</v>
      </c>
      <c r="G406" s="67"/>
      <c r="H406" s="67"/>
      <c r="I406" s="62">
        <f>B405*D405</f>
        <v>1.7816700000000001</v>
      </c>
      <c r="J406" s="35"/>
      <c r="K406" s="62">
        <f>B405*E405</f>
        <v>0</v>
      </c>
      <c r="L406" s="67"/>
      <c r="M406" s="34" t="s">
        <v>106</v>
      </c>
      <c r="N406" s="34">
        <f>EXP(N404)</f>
        <v>98.361847479001824</v>
      </c>
      <c r="O406" s="34">
        <v>0</v>
      </c>
      <c r="P406" s="34">
        <f>EXP(P404)</f>
        <v>1.6044579922244229</v>
      </c>
      <c r="R406" s="78">
        <v>0</v>
      </c>
      <c r="S406" s="28">
        <v>0</v>
      </c>
      <c r="T406" s="75">
        <v>0</v>
      </c>
    </row>
    <row r="407" spans="1:68" x14ac:dyDescent="0.25">
      <c r="A407" s="122"/>
      <c r="B407" s="67">
        <v>0.47278599999999998</v>
      </c>
      <c r="C407" s="67" t="s">
        <v>12</v>
      </c>
      <c r="D407" s="86">
        <v>0</v>
      </c>
      <c r="E407" s="86">
        <v>0</v>
      </c>
      <c r="F407" s="67">
        <v>1</v>
      </c>
      <c r="G407" s="67"/>
      <c r="H407" s="67"/>
      <c r="I407" s="35">
        <f>B406*D406</f>
        <v>2.5263750000000003</v>
      </c>
      <c r="J407" s="35"/>
      <c r="K407" s="35">
        <f>B406*E406</f>
        <v>0</v>
      </c>
      <c r="L407" s="67"/>
      <c r="M407" s="34"/>
      <c r="N407" s="34">
        <f>EXP(N404)+EXP(P404)</f>
        <v>99.966305471226249</v>
      </c>
      <c r="O407" s="34">
        <f>N407</f>
        <v>99.966305471226249</v>
      </c>
      <c r="P407" s="34">
        <f>O407</f>
        <v>99.966305471226249</v>
      </c>
      <c r="R407" s="78">
        <v>0</v>
      </c>
      <c r="S407" s="28">
        <v>0</v>
      </c>
      <c r="T407" s="75">
        <v>0</v>
      </c>
    </row>
    <row r="408" spans="1:68" x14ac:dyDescent="0.25">
      <c r="A408" s="67"/>
      <c r="B408" s="67"/>
      <c r="C408" s="67"/>
      <c r="D408" s="67"/>
      <c r="E408" s="67"/>
      <c r="F408" s="67"/>
      <c r="G408" s="67"/>
      <c r="H408" s="67"/>
      <c r="I408" s="62">
        <f>I404+I405+I406+I407</f>
        <v>4.5886530000000008</v>
      </c>
      <c r="J408" s="35"/>
      <c r="K408" s="62">
        <f>K404+K405+K406+K407</f>
        <v>0</v>
      </c>
      <c r="L408" s="67"/>
      <c r="M408" s="34" t="s">
        <v>107</v>
      </c>
      <c r="N408" s="72">
        <f>N406/N407</f>
        <v>0.98395001210996791</v>
      </c>
      <c r="O408" s="72">
        <f>O406/O407</f>
        <v>0</v>
      </c>
      <c r="P408" s="72">
        <f>P406/P407</f>
        <v>1.6049987890032019E-2</v>
      </c>
      <c r="R408" s="106">
        <f t="shared" ref="R408" si="99">IF(N408&gt;0.5,1,0)</f>
        <v>1</v>
      </c>
      <c r="S408" s="106">
        <f t="shared" ref="S408" si="100">IF(O408&gt;0.5,1,0)</f>
        <v>0</v>
      </c>
      <c r="T408" s="106">
        <f>IF(P408&gt;0.5,1,0)</f>
        <v>0</v>
      </c>
      <c r="V408" s="86">
        <v>0</v>
      </c>
      <c r="W408" s="86">
        <v>0</v>
      </c>
      <c r="X408" s="86">
        <v>1</v>
      </c>
      <c r="Y408" s="86">
        <v>0</v>
      </c>
      <c r="Z408" s="86">
        <v>0</v>
      </c>
      <c r="AA408" s="86">
        <v>0</v>
      </c>
      <c r="AB408" s="86">
        <v>1</v>
      </c>
      <c r="AC408" s="86">
        <v>0</v>
      </c>
      <c r="AD408" s="86">
        <v>1</v>
      </c>
      <c r="AE408" s="86">
        <v>0</v>
      </c>
      <c r="AF408" s="86">
        <v>1</v>
      </c>
      <c r="AG408" s="86">
        <v>0</v>
      </c>
      <c r="AH408" s="86">
        <v>1</v>
      </c>
      <c r="AI408" s="86">
        <v>0</v>
      </c>
      <c r="AJ408" s="86">
        <v>1</v>
      </c>
      <c r="AK408" s="86">
        <v>1</v>
      </c>
      <c r="AL408" s="86">
        <v>0</v>
      </c>
      <c r="AM408" s="86">
        <v>0</v>
      </c>
      <c r="AN408" s="86">
        <v>0</v>
      </c>
      <c r="AO408" s="86">
        <v>1</v>
      </c>
      <c r="AP408" s="86">
        <v>1</v>
      </c>
      <c r="AQ408" s="86">
        <v>0</v>
      </c>
      <c r="AR408" s="86">
        <v>0</v>
      </c>
      <c r="AS408" s="86">
        <v>1</v>
      </c>
      <c r="AT408" s="86">
        <v>0</v>
      </c>
      <c r="AU408" s="86">
        <v>0</v>
      </c>
      <c r="AV408" s="86">
        <v>0</v>
      </c>
      <c r="AW408" s="86">
        <v>0</v>
      </c>
      <c r="AX408" s="86">
        <v>0</v>
      </c>
      <c r="AY408" s="86">
        <v>1</v>
      </c>
      <c r="AZ408" s="86">
        <v>0</v>
      </c>
      <c r="BA408" s="86">
        <v>0</v>
      </c>
      <c r="BB408" s="86">
        <v>1</v>
      </c>
      <c r="BC408" s="86">
        <v>4</v>
      </c>
      <c r="BD408" s="86">
        <v>2</v>
      </c>
      <c r="BE408" s="86">
        <v>5</v>
      </c>
      <c r="BF408" s="86">
        <v>6</v>
      </c>
      <c r="BG408" s="86">
        <v>1</v>
      </c>
      <c r="BH408" s="86">
        <v>8</v>
      </c>
      <c r="BI408" s="86">
        <v>3</v>
      </c>
      <c r="BJ408" s="86">
        <v>7</v>
      </c>
      <c r="BK408" s="86">
        <v>1</v>
      </c>
      <c r="BL408" s="86">
        <v>2</v>
      </c>
      <c r="BM408" s="86">
        <v>5</v>
      </c>
      <c r="BN408" s="86">
        <v>6</v>
      </c>
      <c r="BO408" s="86">
        <v>3</v>
      </c>
      <c r="BP408" s="86">
        <v>1</v>
      </c>
    </row>
    <row r="409" spans="1:68" x14ac:dyDescent="0.25">
      <c r="R409" s="78">
        <v>0</v>
      </c>
      <c r="S409" s="28">
        <v>0</v>
      </c>
      <c r="T409" s="75">
        <v>0</v>
      </c>
    </row>
    <row r="410" spans="1:68" x14ac:dyDescent="0.25">
      <c r="A410" s="67" t="s">
        <v>133</v>
      </c>
      <c r="B410" s="67"/>
      <c r="C410" s="67" t="s">
        <v>100</v>
      </c>
      <c r="D410" s="67" t="s">
        <v>101</v>
      </c>
      <c r="E410" s="67" t="s">
        <v>101</v>
      </c>
      <c r="F410" s="67" t="s">
        <v>101</v>
      </c>
      <c r="G410" s="67"/>
      <c r="H410" s="67"/>
      <c r="I410" s="67"/>
      <c r="J410" s="67"/>
      <c r="K410" s="67"/>
      <c r="L410" s="67"/>
      <c r="M410" s="67"/>
      <c r="N410" s="67"/>
      <c r="O410" s="67"/>
      <c r="P410" s="67"/>
      <c r="R410" s="78">
        <v>0</v>
      </c>
      <c r="S410" s="28">
        <v>0</v>
      </c>
      <c r="T410" s="75">
        <v>0</v>
      </c>
    </row>
    <row r="411" spans="1:68" x14ac:dyDescent="0.25">
      <c r="A411" s="122">
        <v>52</v>
      </c>
      <c r="B411" s="67">
        <v>-0.96696800000000005</v>
      </c>
      <c r="C411" s="67" t="s">
        <v>9</v>
      </c>
      <c r="D411" s="86">
        <v>-1</v>
      </c>
      <c r="E411" s="86">
        <v>0</v>
      </c>
      <c r="F411" s="67">
        <v>0</v>
      </c>
      <c r="G411" s="67"/>
      <c r="H411" s="67"/>
      <c r="I411" s="35" t="s">
        <v>103</v>
      </c>
      <c r="J411" s="35"/>
      <c r="K411" s="35" t="s">
        <v>104</v>
      </c>
      <c r="L411" s="67"/>
      <c r="M411" s="71" t="s">
        <v>102</v>
      </c>
      <c r="N411" s="71" t="s">
        <v>103</v>
      </c>
      <c r="O411" s="71" t="s">
        <v>104</v>
      </c>
      <c r="P411" s="71" t="s">
        <v>105</v>
      </c>
      <c r="R411" s="78">
        <v>0</v>
      </c>
      <c r="S411" s="28">
        <v>0</v>
      </c>
      <c r="T411" s="75">
        <v>0</v>
      </c>
    </row>
    <row r="412" spans="1:68" x14ac:dyDescent="0.25">
      <c r="A412" s="122"/>
      <c r="B412" s="67">
        <v>-0.79353700000000005</v>
      </c>
      <c r="C412" s="67" t="s">
        <v>3</v>
      </c>
      <c r="D412" s="86">
        <v>1</v>
      </c>
      <c r="E412" s="86">
        <v>0</v>
      </c>
      <c r="F412" s="67">
        <v>0</v>
      </c>
      <c r="G412" s="67"/>
      <c r="H412" s="67"/>
      <c r="I412" s="62">
        <f>B411*D411</f>
        <v>0.96696800000000005</v>
      </c>
      <c r="J412" s="35"/>
      <c r="K412" s="62">
        <f>B411*E411</f>
        <v>0</v>
      </c>
      <c r="L412" s="67"/>
      <c r="M412" s="71"/>
      <c r="N412" s="71">
        <f>I416</f>
        <v>2.6610856299999996</v>
      </c>
      <c r="O412" s="71">
        <v>0</v>
      </c>
      <c r="P412" s="71">
        <f>B415</f>
        <v>1.67374</v>
      </c>
      <c r="R412" s="78">
        <v>0</v>
      </c>
      <c r="S412" s="28">
        <v>0</v>
      </c>
      <c r="T412" s="75">
        <v>0</v>
      </c>
    </row>
    <row r="413" spans="1:68" x14ac:dyDescent="0.25">
      <c r="A413" s="122"/>
      <c r="B413" s="67">
        <v>3.6971299999999999E-3</v>
      </c>
      <c r="C413" s="67" t="s">
        <v>38</v>
      </c>
      <c r="D413" s="86">
        <v>1</v>
      </c>
      <c r="E413" s="86">
        <v>0</v>
      </c>
      <c r="F413" s="67">
        <v>0</v>
      </c>
      <c r="G413" s="67"/>
      <c r="H413" s="67"/>
      <c r="I413" s="35">
        <f>B412*D412</f>
        <v>-0.79353700000000005</v>
      </c>
      <c r="J413" s="35"/>
      <c r="K413" s="62">
        <f>B412*E412</f>
        <v>0</v>
      </c>
      <c r="L413" s="67"/>
      <c r="M413" s="86"/>
      <c r="N413" s="86"/>
      <c r="O413" s="86"/>
      <c r="P413" s="86"/>
      <c r="R413" s="78">
        <v>0</v>
      </c>
      <c r="S413" s="28">
        <v>0</v>
      </c>
      <c r="T413" s="75">
        <v>0</v>
      </c>
    </row>
    <row r="414" spans="1:68" x14ac:dyDescent="0.25">
      <c r="A414" s="122"/>
      <c r="B414" s="67">
        <v>9.9358299999999997E-2</v>
      </c>
      <c r="C414" s="67" t="s">
        <v>134</v>
      </c>
      <c r="D414" s="86">
        <v>25</v>
      </c>
      <c r="E414" s="86">
        <v>0</v>
      </c>
      <c r="F414" s="67">
        <v>0</v>
      </c>
      <c r="G414" s="67"/>
      <c r="H414" s="67"/>
      <c r="I414" s="62">
        <f>B413*D413</f>
        <v>3.6971299999999999E-3</v>
      </c>
      <c r="J414" s="35"/>
      <c r="K414" s="62">
        <f>B413*E413</f>
        <v>0</v>
      </c>
      <c r="L414" s="67"/>
      <c r="M414" s="34" t="s">
        <v>106</v>
      </c>
      <c r="N414" s="34">
        <f>EXP(N412)</f>
        <v>14.311818006810874</v>
      </c>
      <c r="O414" s="34">
        <v>0</v>
      </c>
      <c r="P414" s="34">
        <f>EXP(P412)</f>
        <v>5.3320725033415606</v>
      </c>
      <c r="R414" s="78">
        <v>0</v>
      </c>
      <c r="S414" s="28">
        <v>0</v>
      </c>
      <c r="T414" s="75">
        <v>0</v>
      </c>
    </row>
    <row r="415" spans="1:68" x14ac:dyDescent="0.25">
      <c r="A415" s="122"/>
      <c r="B415" s="67">
        <v>1.67374</v>
      </c>
      <c r="C415" s="67" t="s">
        <v>12</v>
      </c>
      <c r="D415" s="86">
        <v>0</v>
      </c>
      <c r="E415" s="86">
        <v>0</v>
      </c>
      <c r="F415" s="67">
        <v>1</v>
      </c>
      <c r="G415" s="67"/>
      <c r="H415" s="67"/>
      <c r="I415" s="35">
        <f>B414*D414</f>
        <v>2.4839574999999998</v>
      </c>
      <c r="J415" s="35"/>
      <c r="K415" s="35">
        <f>B414*E414</f>
        <v>0</v>
      </c>
      <c r="L415" s="67"/>
      <c r="M415" s="34"/>
      <c r="N415" s="34">
        <f>EXP(N412)+EXP(P412)</f>
        <v>19.643890510152435</v>
      </c>
      <c r="O415" s="34">
        <f>N415</f>
        <v>19.643890510152435</v>
      </c>
      <c r="P415" s="34">
        <f>O415</f>
        <v>19.643890510152435</v>
      </c>
      <c r="R415" s="78">
        <v>0</v>
      </c>
      <c r="S415" s="28">
        <v>0</v>
      </c>
      <c r="T415" s="75">
        <v>0</v>
      </c>
    </row>
    <row r="416" spans="1:68" x14ac:dyDescent="0.25">
      <c r="A416" s="67"/>
      <c r="B416" s="67"/>
      <c r="C416" s="67"/>
      <c r="D416" s="67"/>
      <c r="E416" s="67"/>
      <c r="F416" s="67"/>
      <c r="G416" s="67"/>
      <c r="H416" s="67"/>
      <c r="I416" s="62">
        <f>I412+I413+I414+I415</f>
        <v>2.6610856299999996</v>
      </c>
      <c r="J416" s="35"/>
      <c r="K416" s="62">
        <f>K412+K413+K414+K415</f>
        <v>0</v>
      </c>
      <c r="L416" s="67"/>
      <c r="M416" s="34" t="s">
        <v>107</v>
      </c>
      <c r="N416" s="72">
        <f>N414/N415</f>
        <v>0.7285633158774828</v>
      </c>
      <c r="O416" s="72">
        <f>O414/O415</f>
        <v>0</v>
      </c>
      <c r="P416" s="72">
        <f>P414/P415</f>
        <v>0.27143668412251726</v>
      </c>
      <c r="R416" s="106">
        <f t="shared" ref="R416" si="101">IF(N416&gt;0.5,1,0)</f>
        <v>1</v>
      </c>
      <c r="S416" s="106">
        <f t="shared" ref="S416" si="102">IF(O416&gt;0.5,1,0)</f>
        <v>0</v>
      </c>
      <c r="T416" s="106">
        <f>IF(P416&gt;0.5,1,0)</f>
        <v>0</v>
      </c>
      <c r="V416" s="86">
        <v>1</v>
      </c>
      <c r="W416" s="86">
        <v>0</v>
      </c>
      <c r="X416" s="86">
        <v>0</v>
      </c>
      <c r="Y416" s="86">
        <v>0</v>
      </c>
      <c r="Z416" s="86">
        <v>0</v>
      </c>
      <c r="AA416" s="86">
        <v>0</v>
      </c>
      <c r="AB416" s="86">
        <v>1</v>
      </c>
      <c r="AC416" s="86">
        <v>0</v>
      </c>
      <c r="AD416" s="86">
        <v>1</v>
      </c>
      <c r="AE416" s="86">
        <v>0</v>
      </c>
      <c r="AF416" s="86">
        <v>0</v>
      </c>
      <c r="AG416" s="86">
        <v>1</v>
      </c>
      <c r="AH416" s="86">
        <v>0</v>
      </c>
      <c r="AI416" s="86">
        <v>0</v>
      </c>
      <c r="AJ416" s="86">
        <v>1</v>
      </c>
      <c r="AK416" s="86">
        <v>0</v>
      </c>
      <c r="AL416" s="86">
        <v>0</v>
      </c>
      <c r="AM416" s="86">
        <v>0</v>
      </c>
      <c r="AN416" s="86">
        <v>0</v>
      </c>
      <c r="AO416" s="86">
        <v>1</v>
      </c>
      <c r="AP416" s="86">
        <v>1</v>
      </c>
      <c r="AQ416" s="86">
        <v>0</v>
      </c>
      <c r="AR416" s="86">
        <v>0</v>
      </c>
      <c r="AS416" s="86">
        <v>1</v>
      </c>
      <c r="AT416" s="86">
        <v>0</v>
      </c>
      <c r="AU416" s="86">
        <v>-999</v>
      </c>
      <c r="AV416" s="86">
        <v>-999</v>
      </c>
      <c r="AW416" s="86">
        <v>-999</v>
      </c>
      <c r="AX416" s="86">
        <v>-999</v>
      </c>
      <c r="AY416" s="86">
        <v>-999</v>
      </c>
      <c r="AZ416" s="86">
        <v>-999</v>
      </c>
      <c r="BA416" s="86">
        <v>-999</v>
      </c>
      <c r="BB416" s="86">
        <v>-999</v>
      </c>
      <c r="BC416" s="86">
        <v>6</v>
      </c>
      <c r="BD416" s="86">
        <v>5</v>
      </c>
      <c r="BE416" s="86">
        <v>4</v>
      </c>
      <c r="BF416" s="86">
        <v>3</v>
      </c>
      <c r="BG416" s="86">
        <v>7</v>
      </c>
      <c r="BH416" s="86">
        <v>8</v>
      </c>
      <c r="BI416" s="86">
        <v>2</v>
      </c>
      <c r="BJ416" s="86">
        <v>1</v>
      </c>
      <c r="BK416" s="86">
        <v>2</v>
      </c>
      <c r="BL416" s="86">
        <v>1</v>
      </c>
      <c r="BM416" s="86">
        <v>3</v>
      </c>
      <c r="BN416" s="86">
        <v>4</v>
      </c>
      <c r="BO416" s="86">
        <v>5</v>
      </c>
      <c r="BP416" s="86">
        <v>6</v>
      </c>
    </row>
    <row r="417" spans="1:68" x14ac:dyDescent="0.25">
      <c r="A417" s="67"/>
      <c r="B417" s="67"/>
      <c r="C417" s="67"/>
      <c r="D417" s="67"/>
      <c r="E417" s="67"/>
      <c r="F417" s="67"/>
      <c r="G417" s="67"/>
      <c r="H417" s="67"/>
      <c r="I417" s="67"/>
      <c r="J417" s="67"/>
      <c r="K417" s="67"/>
      <c r="L417" s="67"/>
      <c r="M417" s="67"/>
      <c r="N417" s="67"/>
      <c r="O417" s="67"/>
      <c r="P417" s="67"/>
      <c r="R417" s="78">
        <v>0</v>
      </c>
      <c r="S417" s="28">
        <v>0</v>
      </c>
      <c r="T417" s="75">
        <v>0</v>
      </c>
    </row>
    <row r="418" spans="1:68" x14ac:dyDescent="0.25">
      <c r="A418" s="67" t="s">
        <v>133</v>
      </c>
      <c r="B418" s="67"/>
      <c r="C418" s="67" t="s">
        <v>100</v>
      </c>
      <c r="D418" s="67" t="s">
        <v>101</v>
      </c>
      <c r="E418" s="67" t="s">
        <v>101</v>
      </c>
      <c r="F418" s="67" t="s">
        <v>101</v>
      </c>
      <c r="G418" s="67"/>
      <c r="H418" s="67"/>
      <c r="I418" s="67"/>
      <c r="J418" s="67"/>
      <c r="K418" s="67"/>
      <c r="L418" s="67"/>
      <c r="M418" s="67"/>
      <c r="N418" s="67"/>
      <c r="O418" s="67"/>
      <c r="P418" s="67"/>
      <c r="R418" s="78">
        <v>0</v>
      </c>
      <c r="S418" s="28">
        <v>0</v>
      </c>
      <c r="T418" s="75">
        <v>0</v>
      </c>
    </row>
    <row r="419" spans="1:68" x14ac:dyDescent="0.25">
      <c r="A419" s="122">
        <v>53</v>
      </c>
      <c r="B419" s="67">
        <v>-0.977217</v>
      </c>
      <c r="C419" s="67" t="s">
        <v>9</v>
      </c>
      <c r="D419" s="86">
        <v>-1</v>
      </c>
      <c r="E419" s="86">
        <v>0</v>
      </c>
      <c r="F419" s="67">
        <v>0</v>
      </c>
      <c r="G419" s="67"/>
      <c r="H419" s="67"/>
      <c r="I419" s="35" t="s">
        <v>103</v>
      </c>
      <c r="J419" s="35"/>
      <c r="K419" s="35" t="s">
        <v>104</v>
      </c>
      <c r="L419" s="67"/>
      <c r="M419" s="71" t="s">
        <v>102</v>
      </c>
      <c r="N419" s="71" t="s">
        <v>103</v>
      </c>
      <c r="O419" s="71" t="s">
        <v>104</v>
      </c>
      <c r="P419" s="71" t="s">
        <v>105</v>
      </c>
      <c r="R419" s="78">
        <v>0</v>
      </c>
      <c r="S419" s="28">
        <v>0</v>
      </c>
      <c r="T419" s="75">
        <v>0</v>
      </c>
    </row>
    <row r="420" spans="1:68" x14ac:dyDescent="0.25">
      <c r="A420" s="122"/>
      <c r="B420" s="67">
        <v>-0.72998099999999999</v>
      </c>
      <c r="C420" s="67" t="s">
        <v>3</v>
      </c>
      <c r="D420" s="86">
        <v>1</v>
      </c>
      <c r="E420" s="86">
        <v>0</v>
      </c>
      <c r="F420" s="67">
        <v>0</v>
      </c>
      <c r="G420" s="67"/>
      <c r="H420" s="67"/>
      <c r="I420" s="62">
        <f>B419*D419</f>
        <v>0.977217</v>
      </c>
      <c r="J420" s="35"/>
      <c r="K420" s="62">
        <f>B419*E419</f>
        <v>0</v>
      </c>
      <c r="L420" s="67"/>
      <c r="M420" s="71"/>
      <c r="N420" s="71">
        <f>I424</f>
        <v>3.6259130000000002</v>
      </c>
      <c r="O420" s="71">
        <v>0</v>
      </c>
      <c r="P420" s="71">
        <f>B423</f>
        <v>1.4938499999999999</v>
      </c>
      <c r="R420" s="78">
        <v>0</v>
      </c>
      <c r="S420" s="28">
        <v>0</v>
      </c>
      <c r="T420" s="75">
        <v>0</v>
      </c>
    </row>
    <row r="421" spans="1:68" x14ac:dyDescent="0.25">
      <c r="A421" s="122"/>
      <c r="B421" s="67">
        <v>0.75527699999999998</v>
      </c>
      <c r="C421" s="67" t="s">
        <v>38</v>
      </c>
      <c r="D421" s="86">
        <v>1</v>
      </c>
      <c r="E421" s="86">
        <v>0</v>
      </c>
      <c r="F421" s="67">
        <v>0</v>
      </c>
      <c r="G421" s="67"/>
      <c r="H421" s="67"/>
      <c r="I421" s="35">
        <f>B420*D420</f>
        <v>-0.72998099999999999</v>
      </c>
      <c r="J421" s="35"/>
      <c r="K421" s="62">
        <f>B420*E420</f>
        <v>0</v>
      </c>
      <c r="L421" s="67"/>
      <c r="M421" s="86"/>
      <c r="N421" s="86"/>
      <c r="O421" s="86"/>
      <c r="P421" s="86"/>
      <c r="R421" s="78">
        <v>0</v>
      </c>
      <c r="S421" s="28">
        <v>0</v>
      </c>
      <c r="T421" s="75">
        <v>0</v>
      </c>
    </row>
    <row r="422" spans="1:68" x14ac:dyDescent="0.25">
      <c r="A422" s="122"/>
      <c r="B422" s="67">
        <v>0.104936</v>
      </c>
      <c r="C422" s="67" t="s">
        <v>134</v>
      </c>
      <c r="D422" s="86">
        <v>25</v>
      </c>
      <c r="E422" s="86">
        <v>0</v>
      </c>
      <c r="F422" s="67">
        <v>0</v>
      </c>
      <c r="G422" s="67"/>
      <c r="H422" s="67"/>
      <c r="I422" s="62">
        <f>B421*D421</f>
        <v>0.75527699999999998</v>
      </c>
      <c r="J422" s="35"/>
      <c r="K422" s="62">
        <f>B421*E421</f>
        <v>0</v>
      </c>
      <c r="L422" s="67"/>
      <c r="M422" s="34" t="s">
        <v>106</v>
      </c>
      <c r="N422" s="34">
        <f>EXP(N420)</f>
        <v>37.558998876329476</v>
      </c>
      <c r="O422" s="34">
        <v>0</v>
      </c>
      <c r="P422" s="34">
        <f>EXP(P420)</f>
        <v>4.4542112634183217</v>
      </c>
      <c r="R422" s="78">
        <v>0</v>
      </c>
      <c r="S422" s="28">
        <v>0</v>
      </c>
      <c r="T422" s="75">
        <v>0</v>
      </c>
    </row>
    <row r="423" spans="1:68" x14ac:dyDescent="0.25">
      <c r="A423" s="122"/>
      <c r="B423" s="67">
        <v>1.4938499999999999</v>
      </c>
      <c r="C423" s="67" t="s">
        <v>12</v>
      </c>
      <c r="D423" s="86">
        <v>0</v>
      </c>
      <c r="E423" s="86">
        <v>0</v>
      </c>
      <c r="F423" s="67">
        <v>1</v>
      </c>
      <c r="G423" s="67"/>
      <c r="H423" s="67"/>
      <c r="I423" s="35">
        <f>B422*D422</f>
        <v>2.6234000000000002</v>
      </c>
      <c r="J423" s="35"/>
      <c r="K423" s="35">
        <f>B422*E422</f>
        <v>0</v>
      </c>
      <c r="L423" s="67"/>
      <c r="M423" s="34"/>
      <c r="N423" s="34">
        <f>EXP(N420)+EXP(P420)</f>
        <v>42.013210139747798</v>
      </c>
      <c r="O423" s="34">
        <f>N423</f>
        <v>42.013210139747798</v>
      </c>
      <c r="P423" s="34">
        <f>O423</f>
        <v>42.013210139747798</v>
      </c>
      <c r="R423" s="78">
        <v>0</v>
      </c>
      <c r="S423" s="28">
        <v>0</v>
      </c>
      <c r="T423" s="75">
        <v>0</v>
      </c>
    </row>
    <row r="424" spans="1:68" x14ac:dyDescent="0.25">
      <c r="A424" s="67"/>
      <c r="B424" s="67"/>
      <c r="C424" s="67"/>
      <c r="D424" s="67"/>
      <c r="E424" s="67"/>
      <c r="F424" s="67"/>
      <c r="G424" s="67"/>
      <c r="H424" s="67"/>
      <c r="I424" s="62">
        <f>I420+I421+I422+I423</f>
        <v>3.6259130000000002</v>
      </c>
      <c r="J424" s="35"/>
      <c r="K424" s="62">
        <f>K420+K421+K422+K423</f>
        <v>0</v>
      </c>
      <c r="L424" s="67"/>
      <c r="M424" s="34" t="s">
        <v>107</v>
      </c>
      <c r="N424" s="72">
        <f>N422/N423</f>
        <v>0.89398069681887293</v>
      </c>
      <c r="O424" s="72">
        <f>O422/O423</f>
        <v>0</v>
      </c>
      <c r="P424" s="72">
        <f>P422/P423</f>
        <v>0.10601930318112703</v>
      </c>
      <c r="R424" s="106">
        <f t="shared" ref="R424" si="103">IF(N424&gt;0.5,1,0)</f>
        <v>1</v>
      </c>
      <c r="S424" s="106">
        <f t="shared" ref="S424" si="104">IF(O424&gt;0.5,1,0)</f>
        <v>0</v>
      </c>
      <c r="T424" s="106">
        <f>IF(P424&gt;0.5,1,0)</f>
        <v>0</v>
      </c>
      <c r="V424" s="86">
        <v>1</v>
      </c>
      <c r="W424" s="86">
        <v>0</v>
      </c>
      <c r="X424" s="86">
        <v>0</v>
      </c>
      <c r="Y424" s="86">
        <v>0</v>
      </c>
      <c r="Z424" s="86">
        <v>0</v>
      </c>
      <c r="AA424" s="86">
        <v>1</v>
      </c>
      <c r="AB424" s="86">
        <v>0</v>
      </c>
      <c r="AC424" s="86">
        <v>0</v>
      </c>
      <c r="AD424" s="86">
        <v>1</v>
      </c>
      <c r="AE424" s="86">
        <v>0</v>
      </c>
      <c r="AF424" s="86">
        <v>0</v>
      </c>
      <c r="AG424" s="86">
        <v>1</v>
      </c>
      <c r="AH424" s="86">
        <v>1</v>
      </c>
      <c r="AI424" s="86">
        <v>0</v>
      </c>
      <c r="AJ424" s="86">
        <v>1</v>
      </c>
      <c r="AK424" s="86">
        <v>1</v>
      </c>
      <c r="AL424" s="86">
        <v>0</v>
      </c>
      <c r="AM424" s="86">
        <v>0</v>
      </c>
      <c r="AN424" s="86">
        <v>0</v>
      </c>
      <c r="AO424" s="86">
        <v>1</v>
      </c>
      <c r="AP424" s="86">
        <v>0</v>
      </c>
      <c r="AQ424" s="86">
        <v>1</v>
      </c>
      <c r="AR424" s="86">
        <v>0</v>
      </c>
      <c r="AS424" s="86">
        <v>1</v>
      </c>
      <c r="AT424" s="86">
        <v>0</v>
      </c>
      <c r="AU424" s="86">
        <v>0</v>
      </c>
      <c r="AV424" s="86">
        <v>0</v>
      </c>
      <c r="AW424" s="86">
        <v>1</v>
      </c>
      <c r="AX424" s="86">
        <v>0</v>
      </c>
      <c r="AY424" s="86">
        <v>1</v>
      </c>
      <c r="AZ424" s="86">
        <v>0</v>
      </c>
      <c r="BA424" s="86">
        <v>0</v>
      </c>
      <c r="BB424" s="86">
        <v>0</v>
      </c>
      <c r="BC424" s="86">
        <v>6</v>
      </c>
      <c r="BD424" s="86">
        <v>1</v>
      </c>
      <c r="BE424" s="86">
        <v>7</v>
      </c>
      <c r="BF424" s="86">
        <v>8</v>
      </c>
      <c r="BG424" s="86">
        <v>2</v>
      </c>
      <c r="BH424" s="86">
        <v>3</v>
      </c>
      <c r="BI424" s="86">
        <v>4</v>
      </c>
      <c r="BJ424" s="86">
        <v>5</v>
      </c>
      <c r="BK424" s="86">
        <v>6</v>
      </c>
      <c r="BL424" s="86">
        <v>4</v>
      </c>
      <c r="BM424" s="86">
        <v>3</v>
      </c>
      <c r="BN424" s="86">
        <v>2</v>
      </c>
      <c r="BO424" s="86">
        <v>1</v>
      </c>
      <c r="BP424" s="86">
        <v>5</v>
      </c>
    </row>
    <row r="425" spans="1:68" x14ac:dyDescent="0.25">
      <c r="A425" s="67"/>
      <c r="B425" s="67"/>
      <c r="C425" s="67"/>
      <c r="D425" s="67"/>
      <c r="E425" s="67"/>
      <c r="F425" s="67"/>
      <c r="G425" s="67"/>
      <c r="H425" s="67"/>
      <c r="I425" s="67"/>
      <c r="J425" s="67"/>
      <c r="K425" s="67"/>
      <c r="L425" s="67"/>
      <c r="M425" s="67"/>
      <c r="N425" s="67"/>
      <c r="O425" s="67"/>
      <c r="P425" s="67"/>
      <c r="R425" s="78">
        <v>0</v>
      </c>
      <c r="S425" s="28">
        <v>0</v>
      </c>
      <c r="T425" s="75">
        <v>0</v>
      </c>
    </row>
    <row r="426" spans="1:68" x14ac:dyDescent="0.25">
      <c r="A426" s="67" t="s">
        <v>133</v>
      </c>
      <c r="B426" s="67"/>
      <c r="C426" s="67" t="s">
        <v>100</v>
      </c>
      <c r="D426" s="67" t="s">
        <v>101</v>
      </c>
      <c r="E426" s="67" t="s">
        <v>101</v>
      </c>
      <c r="F426" s="67" t="s">
        <v>101</v>
      </c>
      <c r="G426" s="67"/>
      <c r="H426" s="67"/>
      <c r="I426" s="67"/>
      <c r="J426" s="67"/>
      <c r="K426" s="67"/>
      <c r="L426" s="67"/>
      <c r="M426" s="67"/>
      <c r="N426" s="67"/>
      <c r="O426" s="67"/>
      <c r="P426" s="67"/>
      <c r="R426" s="78">
        <v>0</v>
      </c>
      <c r="S426" s="28">
        <v>0</v>
      </c>
      <c r="T426" s="75">
        <v>0</v>
      </c>
    </row>
    <row r="427" spans="1:68" x14ac:dyDescent="0.25">
      <c r="A427" s="122">
        <v>54</v>
      </c>
      <c r="B427" s="67">
        <v>-0.90396600000000005</v>
      </c>
      <c r="C427" s="67" t="s">
        <v>9</v>
      </c>
      <c r="D427" s="86">
        <v>-1</v>
      </c>
      <c r="E427" s="86">
        <v>0</v>
      </c>
      <c r="F427" s="67">
        <v>0</v>
      </c>
      <c r="G427" s="67"/>
      <c r="H427" s="67"/>
      <c r="I427" s="35" t="s">
        <v>103</v>
      </c>
      <c r="J427" s="35"/>
      <c r="K427" s="35" t="s">
        <v>104</v>
      </c>
      <c r="L427" s="67"/>
      <c r="M427" s="71" t="s">
        <v>102</v>
      </c>
      <c r="N427" s="71" t="s">
        <v>103</v>
      </c>
      <c r="O427" s="71" t="s">
        <v>104</v>
      </c>
      <c r="P427" s="71" t="s">
        <v>105</v>
      </c>
      <c r="R427" s="78">
        <v>0</v>
      </c>
      <c r="S427" s="28">
        <v>0</v>
      </c>
      <c r="T427" s="75">
        <v>0</v>
      </c>
    </row>
    <row r="428" spans="1:68" x14ac:dyDescent="0.25">
      <c r="A428" s="122"/>
      <c r="B428" s="67">
        <v>-0.60175100000000004</v>
      </c>
      <c r="C428" s="67" t="s">
        <v>3</v>
      </c>
      <c r="D428" s="86">
        <v>1</v>
      </c>
      <c r="E428" s="86">
        <v>0</v>
      </c>
      <c r="F428" s="67">
        <v>0</v>
      </c>
      <c r="G428" s="67"/>
      <c r="H428" s="67"/>
      <c r="I428" s="62">
        <f>B427*D427</f>
        <v>0.90396600000000005</v>
      </c>
      <c r="J428" s="35"/>
      <c r="K428" s="62">
        <f>B427*E427</f>
        <v>0</v>
      </c>
      <c r="L428" s="67"/>
      <c r="M428" s="71"/>
      <c r="N428" s="71">
        <f>I432</f>
        <v>-1.312875</v>
      </c>
      <c r="O428" s="71">
        <v>0</v>
      </c>
      <c r="P428" s="71">
        <f>B431</f>
        <v>1.4728300000000001</v>
      </c>
      <c r="R428" s="78">
        <v>0</v>
      </c>
      <c r="S428" s="28">
        <v>0</v>
      </c>
      <c r="T428" s="75">
        <v>0</v>
      </c>
    </row>
    <row r="429" spans="1:68" x14ac:dyDescent="0.25">
      <c r="A429" s="122"/>
      <c r="B429" s="67">
        <v>-2.4943</v>
      </c>
      <c r="C429" s="67" t="s">
        <v>38</v>
      </c>
      <c r="D429" s="86">
        <v>1</v>
      </c>
      <c r="E429" s="86">
        <v>0</v>
      </c>
      <c r="F429" s="67">
        <v>0</v>
      </c>
      <c r="G429" s="67"/>
      <c r="H429" s="67"/>
      <c r="I429" s="35">
        <f>B428*D428</f>
        <v>-0.60175100000000004</v>
      </c>
      <c r="J429" s="35"/>
      <c r="K429" s="62">
        <f>B428*E428</f>
        <v>0</v>
      </c>
      <c r="L429" s="67"/>
      <c r="M429" s="86"/>
      <c r="N429" s="86"/>
      <c r="O429" s="86"/>
      <c r="P429" s="86"/>
      <c r="R429" s="78">
        <v>0</v>
      </c>
      <c r="S429" s="28">
        <v>0</v>
      </c>
      <c r="T429" s="75">
        <v>0</v>
      </c>
    </row>
    <row r="430" spans="1:68" x14ac:dyDescent="0.25">
      <c r="A430" s="122"/>
      <c r="B430" s="67">
        <v>3.5168400000000002E-2</v>
      </c>
      <c r="C430" s="67" t="s">
        <v>134</v>
      </c>
      <c r="D430" s="86">
        <v>25</v>
      </c>
      <c r="E430" s="86">
        <v>0</v>
      </c>
      <c r="F430" s="67">
        <v>0</v>
      </c>
      <c r="G430" s="67"/>
      <c r="H430" s="67"/>
      <c r="I430" s="62">
        <f>B429*D429</f>
        <v>-2.4943</v>
      </c>
      <c r="J430" s="35"/>
      <c r="K430" s="62">
        <f>B429*E429</f>
        <v>0</v>
      </c>
      <c r="L430" s="67"/>
      <c r="M430" s="34" t="s">
        <v>106</v>
      </c>
      <c r="N430" s="34">
        <f>EXP(N428)</f>
        <v>0.26904543777039774</v>
      </c>
      <c r="O430" s="34">
        <v>0</v>
      </c>
      <c r="P430" s="34">
        <f>EXP(P428)</f>
        <v>4.3615609092476113</v>
      </c>
      <c r="R430" s="78">
        <v>0</v>
      </c>
      <c r="S430" s="28">
        <v>0</v>
      </c>
      <c r="T430" s="75">
        <v>0</v>
      </c>
    </row>
    <row r="431" spans="1:68" x14ac:dyDescent="0.25">
      <c r="A431" s="122"/>
      <c r="B431" s="67">
        <v>1.4728300000000001</v>
      </c>
      <c r="C431" s="67" t="s">
        <v>12</v>
      </c>
      <c r="D431" s="86">
        <v>0</v>
      </c>
      <c r="E431" s="86">
        <v>0</v>
      </c>
      <c r="F431" s="67">
        <v>1</v>
      </c>
      <c r="G431" s="67"/>
      <c r="H431" s="67"/>
      <c r="I431" s="35">
        <f>B430*D430</f>
        <v>0.87921000000000005</v>
      </c>
      <c r="J431" s="35"/>
      <c r="K431" s="35">
        <f>B430*E430</f>
        <v>0</v>
      </c>
      <c r="L431" s="67"/>
      <c r="M431" s="34"/>
      <c r="N431" s="34">
        <f>EXP(N428)+EXP(P428)</f>
        <v>4.6306063470180092</v>
      </c>
      <c r="O431" s="34">
        <f>N431</f>
        <v>4.6306063470180092</v>
      </c>
      <c r="P431" s="34">
        <f>O431</f>
        <v>4.6306063470180092</v>
      </c>
      <c r="R431" s="78">
        <v>0</v>
      </c>
      <c r="S431" s="28">
        <v>0</v>
      </c>
      <c r="T431" s="75">
        <v>0</v>
      </c>
    </row>
    <row r="432" spans="1:68" x14ac:dyDescent="0.25">
      <c r="A432" s="67"/>
      <c r="B432" s="67"/>
      <c r="C432" s="67"/>
      <c r="D432" s="67"/>
      <c r="E432" s="67"/>
      <c r="F432" s="67"/>
      <c r="G432" s="67"/>
      <c r="H432" s="67"/>
      <c r="I432" s="62">
        <f>I428+I429+I430+I431</f>
        <v>-1.312875</v>
      </c>
      <c r="J432" s="35"/>
      <c r="K432" s="62">
        <f>K428+K429+K430+K431</f>
        <v>0</v>
      </c>
      <c r="L432" s="67"/>
      <c r="M432" s="34" t="s">
        <v>107</v>
      </c>
      <c r="N432" s="72">
        <f>N430/N431</f>
        <v>5.8101556817425445E-2</v>
      </c>
      <c r="O432" s="72">
        <f>O430/O431</f>
        <v>0</v>
      </c>
      <c r="P432" s="72">
        <f>P430/P431</f>
        <v>0.94189844318257454</v>
      </c>
      <c r="R432" s="106">
        <f t="shared" ref="R432" si="105">IF(N432&gt;0.5,1,0)</f>
        <v>0</v>
      </c>
      <c r="S432" s="106">
        <f t="shared" ref="S432" si="106">IF(O432&gt;0.5,1,0)</f>
        <v>0</v>
      </c>
      <c r="T432" s="106">
        <f>IF(P432&gt;0.5,1,0)</f>
        <v>1</v>
      </c>
      <c r="V432" s="86">
        <v>0</v>
      </c>
      <c r="W432" s="86">
        <v>0</v>
      </c>
      <c r="X432" s="86">
        <v>0</v>
      </c>
      <c r="Y432" s="86">
        <v>0</v>
      </c>
      <c r="Z432" s="86">
        <v>0</v>
      </c>
      <c r="AA432" s="86">
        <v>1</v>
      </c>
      <c r="AB432" s="86">
        <v>0</v>
      </c>
      <c r="AC432" s="86">
        <v>1</v>
      </c>
      <c r="AD432" s="86">
        <v>0</v>
      </c>
      <c r="AE432" s="86">
        <v>0</v>
      </c>
      <c r="AF432" s="86">
        <v>1</v>
      </c>
      <c r="AG432" s="86">
        <v>0</v>
      </c>
      <c r="AH432" s="86">
        <v>1</v>
      </c>
      <c r="AI432" s="86">
        <v>1</v>
      </c>
      <c r="AJ432" s="86">
        <v>0</v>
      </c>
      <c r="AK432" s="86">
        <v>0</v>
      </c>
      <c r="AL432" s="86">
        <v>0</v>
      </c>
      <c r="AM432" s="86">
        <v>0</v>
      </c>
      <c r="AN432" s="86">
        <v>0</v>
      </c>
      <c r="AO432" s="86">
        <v>1</v>
      </c>
      <c r="AP432" s="86">
        <v>1</v>
      </c>
      <c r="AQ432" s="86">
        <v>0</v>
      </c>
      <c r="AR432" s="86">
        <v>0</v>
      </c>
      <c r="AS432" s="86">
        <v>1</v>
      </c>
      <c r="AT432" s="86">
        <v>0</v>
      </c>
      <c r="AU432" s="86">
        <v>-999</v>
      </c>
      <c r="AV432" s="86">
        <v>-999</v>
      </c>
      <c r="AW432" s="86">
        <v>-999</v>
      </c>
      <c r="AX432" s="86">
        <v>-999</v>
      </c>
      <c r="AY432" s="86">
        <v>-999</v>
      </c>
      <c r="AZ432" s="86">
        <v>-999</v>
      </c>
      <c r="BA432" s="86">
        <v>-999</v>
      </c>
      <c r="BB432" s="86">
        <v>-999</v>
      </c>
      <c r="BC432" s="86">
        <v>6</v>
      </c>
      <c r="BD432" s="86">
        <v>1</v>
      </c>
      <c r="BE432" s="86">
        <v>8</v>
      </c>
      <c r="BF432" s="86">
        <v>3</v>
      </c>
      <c r="BG432" s="86">
        <v>7</v>
      </c>
      <c r="BH432" s="86">
        <v>5</v>
      </c>
      <c r="BI432" s="86">
        <v>4</v>
      </c>
      <c r="BJ432" s="86">
        <v>2</v>
      </c>
      <c r="BK432" s="86">
        <v>-999</v>
      </c>
      <c r="BL432" s="86">
        <v>-999</v>
      </c>
      <c r="BM432" s="86">
        <v>-999</v>
      </c>
      <c r="BN432" s="86">
        <v>-999</v>
      </c>
      <c r="BO432" s="86">
        <v>-999</v>
      </c>
      <c r="BP432" s="86">
        <v>1</v>
      </c>
    </row>
    <row r="433" spans="1:68" x14ac:dyDescent="0.25">
      <c r="A433" s="67"/>
      <c r="B433" s="67"/>
      <c r="C433" s="67"/>
      <c r="D433" s="67"/>
      <c r="E433" s="67"/>
      <c r="F433" s="67"/>
      <c r="G433" s="67"/>
      <c r="H433" s="67"/>
      <c r="I433" s="67"/>
      <c r="J433" s="67"/>
      <c r="K433" s="67"/>
      <c r="L433" s="67"/>
      <c r="M433" s="67"/>
      <c r="N433" s="67"/>
      <c r="O433" s="67"/>
      <c r="P433" s="67"/>
      <c r="R433" s="78">
        <v>0</v>
      </c>
      <c r="S433" s="28">
        <v>0</v>
      </c>
      <c r="T433" s="75">
        <v>0</v>
      </c>
    </row>
    <row r="434" spans="1:68" x14ac:dyDescent="0.25">
      <c r="A434" s="67" t="s">
        <v>133</v>
      </c>
      <c r="B434" s="67"/>
      <c r="C434" s="67" t="s">
        <v>100</v>
      </c>
      <c r="D434" s="67" t="s">
        <v>101</v>
      </c>
      <c r="E434" s="67" t="s">
        <v>101</v>
      </c>
      <c r="F434" s="67" t="s">
        <v>101</v>
      </c>
      <c r="G434" s="67"/>
      <c r="H434" s="67"/>
      <c r="I434" s="67"/>
      <c r="J434" s="67"/>
      <c r="K434" s="67"/>
      <c r="L434" s="67"/>
      <c r="M434" s="67"/>
      <c r="N434" s="67"/>
      <c r="O434" s="67"/>
      <c r="P434" s="67"/>
      <c r="R434" s="78">
        <v>0</v>
      </c>
      <c r="S434" s="28">
        <v>0</v>
      </c>
      <c r="T434" s="75">
        <v>0</v>
      </c>
    </row>
    <row r="435" spans="1:68" x14ac:dyDescent="0.25">
      <c r="A435" s="122">
        <v>55</v>
      </c>
      <c r="B435" s="67">
        <v>-0.66855799999999999</v>
      </c>
      <c r="C435" s="67" t="s">
        <v>9</v>
      </c>
      <c r="D435" s="86">
        <v>-1</v>
      </c>
      <c r="E435" s="86">
        <v>0</v>
      </c>
      <c r="F435" s="67">
        <v>0</v>
      </c>
      <c r="G435" s="67"/>
      <c r="H435" s="67"/>
      <c r="I435" s="35" t="s">
        <v>103</v>
      </c>
      <c r="J435" s="35"/>
      <c r="K435" s="35" t="s">
        <v>104</v>
      </c>
      <c r="L435" s="67"/>
      <c r="M435" s="71" t="s">
        <v>102</v>
      </c>
      <c r="N435" s="71" t="s">
        <v>103</v>
      </c>
      <c r="O435" s="71" t="s">
        <v>104</v>
      </c>
      <c r="P435" s="71" t="s">
        <v>105</v>
      </c>
      <c r="R435" s="78">
        <v>0</v>
      </c>
      <c r="S435" s="28">
        <v>0</v>
      </c>
      <c r="T435" s="75">
        <v>0</v>
      </c>
    </row>
    <row r="436" spans="1:68" x14ac:dyDescent="0.25">
      <c r="A436" s="122"/>
      <c r="B436" s="67">
        <v>-0.57725499999999996</v>
      </c>
      <c r="C436" s="67" t="s">
        <v>3</v>
      </c>
      <c r="D436" s="86">
        <v>1</v>
      </c>
      <c r="E436" s="86">
        <v>0</v>
      </c>
      <c r="F436" s="67">
        <v>0</v>
      </c>
      <c r="G436" s="67"/>
      <c r="H436" s="67"/>
      <c r="I436" s="62">
        <f>B435*D435</f>
        <v>0.66855799999999999</v>
      </c>
      <c r="J436" s="35"/>
      <c r="K436" s="62">
        <f>B435*E435</f>
        <v>0</v>
      </c>
      <c r="L436" s="67"/>
      <c r="M436" s="71"/>
      <c r="N436" s="71">
        <f>I440</f>
        <v>0.38972799999999985</v>
      </c>
      <c r="O436" s="71">
        <v>0</v>
      </c>
      <c r="P436" s="71">
        <f>B439</f>
        <v>4.8228999999999997</v>
      </c>
      <c r="R436" s="78">
        <v>0</v>
      </c>
      <c r="S436" s="28">
        <v>0</v>
      </c>
      <c r="T436" s="75">
        <v>0</v>
      </c>
    </row>
    <row r="437" spans="1:68" x14ac:dyDescent="0.25">
      <c r="A437" s="122"/>
      <c r="B437" s="67">
        <v>-2.6128</v>
      </c>
      <c r="C437" s="67" t="s">
        <v>38</v>
      </c>
      <c r="D437" s="86">
        <v>1</v>
      </c>
      <c r="E437" s="86">
        <v>0</v>
      </c>
      <c r="F437" s="67">
        <v>0</v>
      </c>
      <c r="G437" s="67"/>
      <c r="H437" s="67"/>
      <c r="I437" s="35">
        <f>B436*D436</f>
        <v>-0.57725499999999996</v>
      </c>
      <c r="J437" s="35"/>
      <c r="K437" s="62">
        <f>B436*E436</f>
        <v>0</v>
      </c>
      <c r="L437" s="67"/>
      <c r="M437" s="86"/>
      <c r="N437" s="86"/>
      <c r="O437" s="86"/>
      <c r="P437" s="86"/>
      <c r="R437" s="78">
        <v>0</v>
      </c>
      <c r="S437" s="28">
        <v>0</v>
      </c>
      <c r="T437" s="75">
        <v>0</v>
      </c>
    </row>
    <row r="438" spans="1:68" x14ac:dyDescent="0.25">
      <c r="A438" s="122"/>
      <c r="B438" s="67">
        <v>0.116449</v>
      </c>
      <c r="C438" s="67" t="s">
        <v>134</v>
      </c>
      <c r="D438" s="86">
        <v>25</v>
      </c>
      <c r="E438" s="86">
        <v>0</v>
      </c>
      <c r="F438" s="67">
        <v>0</v>
      </c>
      <c r="G438" s="67"/>
      <c r="H438" s="67"/>
      <c r="I438" s="62">
        <f>B437*D437</f>
        <v>-2.6128</v>
      </c>
      <c r="J438" s="35"/>
      <c r="K438" s="62">
        <f>B437*E437</f>
        <v>0</v>
      </c>
      <c r="L438" s="67"/>
      <c r="M438" s="34" t="s">
        <v>106</v>
      </c>
      <c r="N438" s="34">
        <f>EXP(N436)</f>
        <v>1.4765791097382264</v>
      </c>
      <c r="O438" s="34">
        <v>0</v>
      </c>
      <c r="P438" s="34">
        <f>EXP(P436)</f>
        <v>124.32511132055507</v>
      </c>
      <c r="R438" s="78">
        <v>0</v>
      </c>
      <c r="S438" s="28">
        <v>0</v>
      </c>
      <c r="T438" s="75">
        <v>0</v>
      </c>
    </row>
    <row r="439" spans="1:68" x14ac:dyDescent="0.25">
      <c r="A439" s="122"/>
      <c r="B439" s="67">
        <v>4.8228999999999997</v>
      </c>
      <c r="C439" s="67" t="s">
        <v>12</v>
      </c>
      <c r="D439" s="86">
        <v>0</v>
      </c>
      <c r="E439" s="86">
        <v>0</v>
      </c>
      <c r="F439" s="67">
        <v>1</v>
      </c>
      <c r="G439" s="67"/>
      <c r="H439" s="67"/>
      <c r="I439" s="35">
        <f>B438*D438</f>
        <v>2.911225</v>
      </c>
      <c r="J439" s="35"/>
      <c r="K439" s="35">
        <f>B438*E438</f>
        <v>0</v>
      </c>
      <c r="L439" s="67"/>
      <c r="M439" s="34"/>
      <c r="N439" s="34">
        <f>EXP(N436)+EXP(P436)</f>
        <v>125.80169043029329</v>
      </c>
      <c r="O439" s="34">
        <f>N439</f>
        <v>125.80169043029329</v>
      </c>
      <c r="P439" s="34">
        <f>O439</f>
        <v>125.80169043029329</v>
      </c>
      <c r="R439" s="78">
        <v>0</v>
      </c>
      <c r="S439" s="28">
        <v>0</v>
      </c>
      <c r="T439" s="75">
        <v>0</v>
      </c>
    </row>
    <row r="440" spans="1:68" x14ac:dyDescent="0.25">
      <c r="A440" s="67"/>
      <c r="B440" s="67"/>
      <c r="C440" s="67"/>
      <c r="D440" s="67"/>
      <c r="E440" s="67"/>
      <c r="F440" s="67"/>
      <c r="G440" s="67"/>
      <c r="H440" s="67"/>
      <c r="I440" s="62">
        <f>I436+I437+I438+I439</f>
        <v>0.38972799999999985</v>
      </c>
      <c r="J440" s="35"/>
      <c r="K440" s="62">
        <f>K436+K437+K438+K439</f>
        <v>0</v>
      </c>
      <c r="L440" s="67"/>
      <c r="M440" s="34" t="s">
        <v>107</v>
      </c>
      <c r="N440" s="72">
        <f>N438/N439</f>
        <v>1.1737355075974903E-2</v>
      </c>
      <c r="O440" s="72">
        <f>O438/O439</f>
        <v>0</v>
      </c>
      <c r="P440" s="72">
        <f>P438/P439</f>
        <v>0.98826264492402516</v>
      </c>
      <c r="R440" s="106">
        <f t="shared" ref="R440" si="107">IF(N440&gt;0.5,1,0)</f>
        <v>0</v>
      </c>
      <c r="S440" s="106">
        <f t="shared" ref="S440" si="108">IF(O440&gt;0.5,1,0)</f>
        <v>0</v>
      </c>
      <c r="T440" s="106">
        <f>IF(P440&gt;0.5,1,0)</f>
        <v>1</v>
      </c>
      <c r="V440" s="86">
        <v>1</v>
      </c>
      <c r="W440" s="86">
        <v>0</v>
      </c>
      <c r="X440" s="86">
        <v>1</v>
      </c>
      <c r="Y440" s="86">
        <v>0</v>
      </c>
      <c r="Z440" s="86">
        <v>0</v>
      </c>
      <c r="AA440" s="86">
        <v>1</v>
      </c>
      <c r="AB440" s="86">
        <v>0</v>
      </c>
      <c r="AC440" s="86">
        <v>1</v>
      </c>
      <c r="AD440" s="86">
        <v>0</v>
      </c>
      <c r="AE440" s="86">
        <v>0</v>
      </c>
      <c r="AF440" s="86">
        <v>0</v>
      </c>
      <c r="AG440" s="86">
        <v>1</v>
      </c>
      <c r="AH440" s="86">
        <v>0</v>
      </c>
      <c r="AI440" s="86">
        <v>1</v>
      </c>
      <c r="AJ440" s="86">
        <v>0</v>
      </c>
      <c r="AK440" s="86">
        <v>1</v>
      </c>
      <c r="AL440" s="86">
        <v>0</v>
      </c>
      <c r="AM440" s="86">
        <v>0</v>
      </c>
      <c r="AN440" s="86">
        <v>0</v>
      </c>
      <c r="AO440" s="86">
        <v>1</v>
      </c>
      <c r="AP440" s="86">
        <v>1</v>
      </c>
      <c r="AQ440" s="86">
        <v>0</v>
      </c>
      <c r="AR440" s="86">
        <v>0</v>
      </c>
      <c r="AS440" s="86">
        <v>0</v>
      </c>
      <c r="AT440" s="86">
        <v>1</v>
      </c>
      <c r="AU440" s="86">
        <v>-999</v>
      </c>
      <c r="AV440" s="86">
        <v>-999</v>
      </c>
      <c r="AW440" s="86">
        <v>-999</v>
      </c>
      <c r="AX440" s="86">
        <v>-999</v>
      </c>
      <c r="AY440" s="86">
        <v>-999</v>
      </c>
      <c r="AZ440" s="86">
        <v>-999</v>
      </c>
      <c r="BA440" s="86">
        <v>-999</v>
      </c>
      <c r="BB440" s="86">
        <v>-999</v>
      </c>
      <c r="BC440" s="86">
        <v>8</v>
      </c>
      <c r="BD440" s="86">
        <v>7</v>
      </c>
      <c r="BE440" s="86">
        <v>2</v>
      </c>
      <c r="BF440" s="86">
        <v>3</v>
      </c>
      <c r="BG440" s="86">
        <v>4</v>
      </c>
      <c r="BH440" s="86">
        <v>5</v>
      </c>
      <c r="BI440" s="86">
        <v>6</v>
      </c>
      <c r="BJ440" s="86">
        <v>7</v>
      </c>
      <c r="BK440" s="86">
        <v>3</v>
      </c>
      <c r="BL440" s="86">
        <v>1</v>
      </c>
      <c r="BM440" s="86">
        <v>4</v>
      </c>
      <c r="BN440" s="86">
        <v>2</v>
      </c>
      <c r="BO440" s="86">
        <v>5</v>
      </c>
      <c r="BP440" s="86">
        <v>6</v>
      </c>
    </row>
    <row r="441" spans="1:68" x14ac:dyDescent="0.25">
      <c r="R441" s="78">
        <v>0</v>
      </c>
      <c r="S441" s="28">
        <v>0</v>
      </c>
      <c r="T441" s="75">
        <v>0</v>
      </c>
    </row>
    <row r="442" spans="1:68" x14ac:dyDescent="0.25">
      <c r="A442" s="67" t="s">
        <v>133</v>
      </c>
      <c r="B442" s="67"/>
      <c r="C442" s="67" t="s">
        <v>100</v>
      </c>
      <c r="D442" s="67" t="s">
        <v>101</v>
      </c>
      <c r="E442" s="67" t="s">
        <v>101</v>
      </c>
      <c r="F442" s="67" t="s">
        <v>101</v>
      </c>
      <c r="G442" s="67"/>
      <c r="H442" s="67"/>
      <c r="I442" s="67"/>
      <c r="J442" s="67"/>
      <c r="K442" s="67"/>
      <c r="L442" s="67"/>
      <c r="M442" s="67"/>
      <c r="N442" s="67"/>
      <c r="O442" s="67"/>
      <c r="P442" s="67"/>
      <c r="R442" s="78">
        <v>0</v>
      </c>
      <c r="S442" s="28">
        <v>0</v>
      </c>
      <c r="T442" s="75">
        <v>0</v>
      </c>
    </row>
    <row r="443" spans="1:68" x14ac:dyDescent="0.25">
      <c r="A443" s="122">
        <v>56</v>
      </c>
      <c r="B443" s="67">
        <v>-0.70602200000000004</v>
      </c>
      <c r="C443" s="67" t="s">
        <v>9</v>
      </c>
      <c r="D443" s="86">
        <v>-1</v>
      </c>
      <c r="E443" s="86">
        <v>0</v>
      </c>
      <c r="F443" s="67">
        <v>0</v>
      </c>
      <c r="G443" s="67"/>
      <c r="H443" s="67"/>
      <c r="I443" s="35" t="s">
        <v>103</v>
      </c>
      <c r="J443" s="35"/>
      <c r="K443" s="35" t="s">
        <v>104</v>
      </c>
      <c r="L443" s="67"/>
      <c r="M443" s="71" t="s">
        <v>102</v>
      </c>
      <c r="N443" s="71" t="s">
        <v>103</v>
      </c>
      <c r="O443" s="71" t="s">
        <v>104</v>
      </c>
      <c r="P443" s="71" t="s">
        <v>105</v>
      </c>
      <c r="R443" s="78">
        <v>0</v>
      </c>
      <c r="S443" s="28">
        <v>0</v>
      </c>
      <c r="T443" s="75">
        <v>0</v>
      </c>
    </row>
    <row r="444" spans="1:68" x14ac:dyDescent="0.25">
      <c r="A444" s="122"/>
      <c r="B444" s="67">
        <v>-0.64863999999999999</v>
      </c>
      <c r="C444" s="67" t="s">
        <v>3</v>
      </c>
      <c r="D444" s="86">
        <v>1</v>
      </c>
      <c r="E444" s="86">
        <v>0</v>
      </c>
      <c r="F444" s="67">
        <v>0</v>
      </c>
      <c r="G444" s="67"/>
      <c r="H444" s="67"/>
      <c r="I444" s="62">
        <f>B443*D443</f>
        <v>0.70602200000000004</v>
      </c>
      <c r="J444" s="35"/>
      <c r="K444" s="62">
        <f>B443*E443</f>
        <v>0</v>
      </c>
      <c r="L444" s="67"/>
      <c r="M444" s="71"/>
      <c r="N444" s="71">
        <f>I448</f>
        <v>1.1457519999999999</v>
      </c>
      <c r="O444" s="71">
        <v>0</v>
      </c>
      <c r="P444" s="71">
        <f>B447</f>
        <v>4.4981999999999998</v>
      </c>
      <c r="R444" s="78">
        <v>0</v>
      </c>
      <c r="S444" s="28">
        <v>0</v>
      </c>
      <c r="T444" s="75">
        <v>0</v>
      </c>
    </row>
    <row r="445" spans="1:68" x14ac:dyDescent="0.25">
      <c r="A445" s="122"/>
      <c r="B445" s="67">
        <v>-2.0236299999999998</v>
      </c>
      <c r="C445" s="67" t="s">
        <v>38</v>
      </c>
      <c r="D445" s="86">
        <v>1</v>
      </c>
      <c r="E445" s="86">
        <v>0</v>
      </c>
      <c r="F445" s="67">
        <v>0</v>
      </c>
      <c r="G445" s="67"/>
      <c r="H445" s="67"/>
      <c r="I445" s="35">
        <f>B444*D444</f>
        <v>-0.64863999999999999</v>
      </c>
      <c r="J445" s="35"/>
      <c r="K445" s="62">
        <f>B444*E444</f>
        <v>0</v>
      </c>
      <c r="L445" s="67"/>
      <c r="M445" s="86"/>
      <c r="N445" s="86"/>
      <c r="O445" s="86"/>
      <c r="P445" s="86"/>
      <c r="R445" s="78">
        <v>0</v>
      </c>
      <c r="S445" s="28">
        <v>0</v>
      </c>
      <c r="T445" s="75">
        <v>0</v>
      </c>
    </row>
    <row r="446" spans="1:68" x14ac:dyDescent="0.25">
      <c r="A446" s="122"/>
      <c r="B446" s="67">
        <v>0.12447999999999999</v>
      </c>
      <c r="C446" s="67" t="s">
        <v>134</v>
      </c>
      <c r="D446" s="86">
        <v>25</v>
      </c>
      <c r="E446" s="86">
        <v>0</v>
      </c>
      <c r="F446" s="67">
        <v>0</v>
      </c>
      <c r="G446" s="67"/>
      <c r="H446" s="67"/>
      <c r="I446" s="62">
        <f>B445*D445</f>
        <v>-2.0236299999999998</v>
      </c>
      <c r="J446" s="35"/>
      <c r="K446" s="62">
        <f>B445*E445</f>
        <v>0</v>
      </c>
      <c r="L446" s="67"/>
      <c r="M446" s="34" t="s">
        <v>106</v>
      </c>
      <c r="N446" s="34">
        <f>EXP(N444)</f>
        <v>3.1448053614938551</v>
      </c>
      <c r="O446" s="34">
        <v>0</v>
      </c>
      <c r="P446" s="34">
        <f>EXP(P444)</f>
        <v>89.855246204476273</v>
      </c>
      <c r="R446" s="78">
        <v>0</v>
      </c>
      <c r="S446" s="28">
        <v>0</v>
      </c>
      <c r="T446" s="75">
        <v>0</v>
      </c>
    </row>
    <row r="447" spans="1:68" x14ac:dyDescent="0.25">
      <c r="A447" s="122"/>
      <c r="B447" s="67">
        <v>4.4981999999999998</v>
      </c>
      <c r="C447" s="67" t="s">
        <v>12</v>
      </c>
      <c r="D447" s="86">
        <v>0</v>
      </c>
      <c r="E447" s="86">
        <v>0</v>
      </c>
      <c r="F447" s="67">
        <v>1</v>
      </c>
      <c r="G447" s="67"/>
      <c r="H447" s="67"/>
      <c r="I447" s="35">
        <f>B446*D446</f>
        <v>3.1119999999999997</v>
      </c>
      <c r="J447" s="35"/>
      <c r="K447" s="35">
        <f>B446*E446</f>
        <v>0</v>
      </c>
      <c r="L447" s="67"/>
      <c r="M447" s="34"/>
      <c r="N447" s="34">
        <f>EXP(N444)+EXP(P444)</f>
        <v>93.000051565970125</v>
      </c>
      <c r="O447" s="34">
        <f>N447</f>
        <v>93.000051565970125</v>
      </c>
      <c r="P447" s="34">
        <f>O447</f>
        <v>93.000051565970125</v>
      </c>
      <c r="R447" s="78">
        <v>0</v>
      </c>
      <c r="S447" s="28">
        <v>0</v>
      </c>
      <c r="T447" s="75">
        <v>0</v>
      </c>
    </row>
    <row r="448" spans="1:68" x14ac:dyDescent="0.25">
      <c r="A448" s="67"/>
      <c r="B448" s="67"/>
      <c r="C448" s="67"/>
      <c r="D448" s="67"/>
      <c r="E448" s="67"/>
      <c r="F448" s="67"/>
      <c r="G448" s="67"/>
      <c r="H448" s="67"/>
      <c r="I448" s="62">
        <f>I444+I445+I446+I447</f>
        <v>1.1457519999999999</v>
      </c>
      <c r="J448" s="35"/>
      <c r="K448" s="62">
        <f>K444+K445+K446+K447</f>
        <v>0</v>
      </c>
      <c r="L448" s="67"/>
      <c r="M448" s="34" t="s">
        <v>107</v>
      </c>
      <c r="N448" s="72">
        <f>N446/N447</f>
        <v>3.3815092664363409E-2</v>
      </c>
      <c r="O448" s="72">
        <f>O446/O447</f>
        <v>0</v>
      </c>
      <c r="P448" s="72">
        <f>P446/P447</f>
        <v>0.96618490733563667</v>
      </c>
      <c r="R448" s="106">
        <f t="shared" ref="R448" si="109">IF(N448&gt;0.5,1,0)</f>
        <v>0</v>
      </c>
      <c r="S448" s="106">
        <f t="shared" ref="S448" si="110">IF(O448&gt;0.5,1,0)</f>
        <v>0</v>
      </c>
      <c r="T448" s="106">
        <f>IF(P448&gt;0.5,1,0)</f>
        <v>1</v>
      </c>
      <c r="V448" s="86">
        <v>1</v>
      </c>
      <c r="W448" s="86">
        <v>0</v>
      </c>
      <c r="X448" s="86">
        <v>0</v>
      </c>
      <c r="Y448" s="86">
        <v>0</v>
      </c>
      <c r="Z448" s="86">
        <v>1</v>
      </c>
      <c r="AA448" s="86">
        <v>0</v>
      </c>
      <c r="AB448" s="86">
        <v>0</v>
      </c>
      <c r="AC448" s="86">
        <v>0</v>
      </c>
      <c r="AD448" s="86">
        <v>1</v>
      </c>
      <c r="AE448" s="86">
        <v>0</v>
      </c>
      <c r="AF448" s="86">
        <v>0</v>
      </c>
      <c r="AG448" s="86">
        <v>1</v>
      </c>
      <c r="AH448" s="86">
        <v>0</v>
      </c>
      <c r="AI448" s="86">
        <v>0</v>
      </c>
      <c r="AJ448" s="86">
        <v>1</v>
      </c>
      <c r="AK448" s="86">
        <v>1</v>
      </c>
      <c r="AL448" s="86">
        <v>0</v>
      </c>
      <c r="AM448" s="86">
        <v>0</v>
      </c>
      <c r="AN448" s="86">
        <v>1</v>
      </c>
      <c r="AO448" s="86">
        <v>0</v>
      </c>
      <c r="AP448" s="86">
        <v>1</v>
      </c>
      <c r="AQ448" s="86">
        <v>0</v>
      </c>
      <c r="AR448" s="86">
        <v>0</v>
      </c>
      <c r="AS448" s="86">
        <v>0</v>
      </c>
      <c r="AT448" s="86">
        <v>1</v>
      </c>
      <c r="AU448" s="86">
        <v>-999</v>
      </c>
      <c r="AV448" s="86">
        <v>-999</v>
      </c>
      <c r="AW448" s="86">
        <v>-999</v>
      </c>
      <c r="AX448" s="86">
        <v>-999</v>
      </c>
      <c r="AY448" s="86">
        <v>-999</v>
      </c>
      <c r="AZ448" s="86">
        <v>-999</v>
      </c>
      <c r="BA448" s="86">
        <v>-999</v>
      </c>
      <c r="BB448" s="86">
        <v>-999</v>
      </c>
      <c r="BC448" s="86">
        <v>8</v>
      </c>
      <c r="BD448" s="86">
        <v>2</v>
      </c>
      <c r="BE448" s="86">
        <v>6</v>
      </c>
      <c r="BF448" s="86">
        <v>3</v>
      </c>
      <c r="BG448" s="86">
        <v>7</v>
      </c>
      <c r="BH448" s="86">
        <v>5</v>
      </c>
      <c r="BI448" s="86">
        <v>1</v>
      </c>
      <c r="BJ448" s="86">
        <v>1</v>
      </c>
      <c r="BK448" s="86">
        <v>4</v>
      </c>
      <c r="BL448" s="86">
        <v>2</v>
      </c>
      <c r="BM448" s="86">
        <v>5</v>
      </c>
      <c r="BN448" s="86">
        <v>6</v>
      </c>
      <c r="BO448" s="86">
        <v>3</v>
      </c>
      <c r="BP448" s="86">
        <v>1</v>
      </c>
    </row>
    <row r="449" spans="1:68" x14ac:dyDescent="0.25">
      <c r="R449" s="78">
        <v>0</v>
      </c>
      <c r="S449" s="28">
        <v>0</v>
      </c>
      <c r="T449" s="75">
        <v>0</v>
      </c>
    </row>
    <row r="450" spans="1:68" x14ac:dyDescent="0.25">
      <c r="A450" s="67" t="s">
        <v>133</v>
      </c>
      <c r="B450" s="67"/>
      <c r="C450" s="67" t="s">
        <v>100</v>
      </c>
      <c r="D450" s="67" t="s">
        <v>101</v>
      </c>
      <c r="E450" s="67" t="s">
        <v>101</v>
      </c>
      <c r="F450" s="67" t="s">
        <v>101</v>
      </c>
      <c r="G450" s="67"/>
      <c r="H450" s="67"/>
      <c r="I450" s="67"/>
      <c r="J450" s="67"/>
      <c r="K450" s="67"/>
      <c r="L450" s="67"/>
      <c r="M450" s="67"/>
      <c r="N450" s="67"/>
      <c r="O450" s="67"/>
      <c r="P450" s="67"/>
      <c r="R450" s="78">
        <v>0</v>
      </c>
      <c r="S450" s="28">
        <v>0</v>
      </c>
      <c r="T450" s="75">
        <v>0</v>
      </c>
    </row>
    <row r="451" spans="1:68" x14ac:dyDescent="0.25">
      <c r="A451" s="122">
        <v>57</v>
      </c>
      <c r="B451" s="67">
        <v>-0.61709400000000003</v>
      </c>
      <c r="C451" s="67" t="s">
        <v>9</v>
      </c>
      <c r="D451" s="86">
        <v>-1</v>
      </c>
      <c r="E451" s="86">
        <v>0</v>
      </c>
      <c r="F451" s="67">
        <v>0</v>
      </c>
      <c r="G451" s="67"/>
      <c r="H451" s="67"/>
      <c r="I451" s="35" t="s">
        <v>103</v>
      </c>
      <c r="J451" s="35"/>
      <c r="K451" s="35" t="s">
        <v>104</v>
      </c>
      <c r="L451" s="67"/>
      <c r="M451" s="71" t="s">
        <v>102</v>
      </c>
      <c r="N451" s="71" t="s">
        <v>103</v>
      </c>
      <c r="O451" s="71" t="s">
        <v>104</v>
      </c>
      <c r="P451" s="71" t="s">
        <v>105</v>
      </c>
      <c r="R451" s="78">
        <v>0</v>
      </c>
      <c r="S451" s="28">
        <v>0</v>
      </c>
      <c r="T451" s="75">
        <v>0</v>
      </c>
    </row>
    <row r="452" spans="1:68" x14ac:dyDescent="0.25">
      <c r="A452" s="122"/>
      <c r="B452" s="67">
        <v>-0.58464000000000005</v>
      </c>
      <c r="C452" s="67" t="s">
        <v>3</v>
      </c>
      <c r="D452" s="86">
        <v>1</v>
      </c>
      <c r="E452" s="86">
        <v>0</v>
      </c>
      <c r="F452" s="67">
        <v>0</v>
      </c>
      <c r="G452" s="67"/>
      <c r="H452" s="67"/>
      <c r="I452" s="62">
        <f>B451*D451</f>
        <v>0.61709400000000003</v>
      </c>
      <c r="J452" s="35"/>
      <c r="K452" s="62">
        <f>B451*E451</f>
        <v>0</v>
      </c>
      <c r="L452" s="67"/>
      <c r="M452" s="71"/>
      <c r="N452" s="71">
        <f>I456</f>
        <v>0.60384400000000005</v>
      </c>
      <c r="O452" s="71">
        <v>0</v>
      </c>
      <c r="P452" s="71">
        <f>B455</f>
        <v>5.4495500000000003</v>
      </c>
      <c r="R452" s="78">
        <v>0</v>
      </c>
      <c r="S452" s="28">
        <v>0</v>
      </c>
      <c r="T452" s="75">
        <v>0</v>
      </c>
    </row>
    <row r="453" spans="1:68" x14ac:dyDescent="0.25">
      <c r="A453" s="122"/>
      <c r="B453" s="67">
        <v>-2.7264599999999999</v>
      </c>
      <c r="C453" s="67" t="s">
        <v>38</v>
      </c>
      <c r="D453" s="86">
        <v>1</v>
      </c>
      <c r="E453" s="86">
        <v>0</v>
      </c>
      <c r="F453" s="67">
        <v>0</v>
      </c>
      <c r="G453" s="67"/>
      <c r="H453" s="67"/>
      <c r="I453" s="35">
        <f>B452*D452</f>
        <v>-0.58464000000000005</v>
      </c>
      <c r="J453" s="35"/>
      <c r="K453" s="62">
        <f>B452*E452</f>
        <v>0</v>
      </c>
      <c r="L453" s="67"/>
      <c r="M453" s="86"/>
      <c r="N453" s="86"/>
      <c r="O453" s="86"/>
      <c r="P453" s="86"/>
      <c r="R453" s="78">
        <v>0</v>
      </c>
      <c r="S453" s="28">
        <v>0</v>
      </c>
      <c r="T453" s="75">
        <v>0</v>
      </c>
    </row>
    <row r="454" spans="1:68" x14ac:dyDescent="0.25">
      <c r="A454" s="122"/>
      <c r="B454" s="67">
        <v>0.131914</v>
      </c>
      <c r="C454" s="67" t="s">
        <v>134</v>
      </c>
      <c r="D454" s="86">
        <v>25</v>
      </c>
      <c r="E454" s="86">
        <v>0</v>
      </c>
      <c r="F454" s="67">
        <v>0</v>
      </c>
      <c r="G454" s="67"/>
      <c r="H454" s="67"/>
      <c r="I454" s="62">
        <f>B453*D453</f>
        <v>-2.7264599999999999</v>
      </c>
      <c r="J454" s="35"/>
      <c r="K454" s="62">
        <f>B453*E453</f>
        <v>0</v>
      </c>
      <c r="L454" s="67"/>
      <c r="M454" s="34" t="s">
        <v>106</v>
      </c>
      <c r="N454" s="34">
        <f>EXP(N452)</f>
        <v>1.8291365044450758</v>
      </c>
      <c r="O454" s="34">
        <v>0</v>
      </c>
      <c r="P454" s="34">
        <f>EXP(P452)</f>
        <v>232.65344829623336</v>
      </c>
      <c r="R454" s="78">
        <v>0</v>
      </c>
      <c r="S454" s="28">
        <v>0</v>
      </c>
      <c r="T454" s="75">
        <v>0</v>
      </c>
    </row>
    <row r="455" spans="1:68" x14ac:dyDescent="0.25">
      <c r="A455" s="122"/>
      <c r="B455" s="67">
        <v>5.4495500000000003</v>
      </c>
      <c r="C455" s="67" t="s">
        <v>12</v>
      </c>
      <c r="D455" s="86">
        <v>0</v>
      </c>
      <c r="E455" s="86">
        <v>0</v>
      </c>
      <c r="F455" s="67">
        <v>1</v>
      </c>
      <c r="G455" s="67"/>
      <c r="H455" s="67"/>
      <c r="I455" s="35">
        <f>B454*D454</f>
        <v>3.2978499999999999</v>
      </c>
      <c r="J455" s="35"/>
      <c r="K455" s="35">
        <f>B454*E454</f>
        <v>0</v>
      </c>
      <c r="L455" s="67"/>
      <c r="M455" s="34"/>
      <c r="N455" s="34">
        <f>EXP(N452)+EXP(P452)</f>
        <v>234.48258480067844</v>
      </c>
      <c r="O455" s="34">
        <f>N455</f>
        <v>234.48258480067844</v>
      </c>
      <c r="P455" s="34">
        <f>O455</f>
        <v>234.48258480067844</v>
      </c>
      <c r="R455" s="78">
        <v>0</v>
      </c>
      <c r="S455" s="28">
        <v>0</v>
      </c>
      <c r="T455" s="75">
        <v>0</v>
      </c>
    </row>
    <row r="456" spans="1:68" x14ac:dyDescent="0.25">
      <c r="A456" s="67"/>
      <c r="B456" s="67"/>
      <c r="C456" s="67"/>
      <c r="D456" s="67"/>
      <c r="E456" s="67"/>
      <c r="F456" s="67"/>
      <c r="G456" s="67"/>
      <c r="H456" s="67"/>
      <c r="I456" s="62">
        <f>I452+I453+I454+I455</f>
        <v>0.60384400000000005</v>
      </c>
      <c r="J456" s="35"/>
      <c r="K456" s="62">
        <f>K452+K453+K454+K455</f>
        <v>0</v>
      </c>
      <c r="L456" s="67"/>
      <c r="M456" s="34" t="s">
        <v>107</v>
      </c>
      <c r="N456" s="72">
        <f>N454/N455</f>
        <v>7.8007349927498044E-3</v>
      </c>
      <c r="O456" s="72">
        <f>O454/O455</f>
        <v>0</v>
      </c>
      <c r="P456" s="72">
        <f>P454/P455</f>
        <v>0.9921992650072502</v>
      </c>
      <c r="R456" s="106">
        <f t="shared" ref="R456" si="111">IF(N456&gt;0.5,1,0)</f>
        <v>0</v>
      </c>
      <c r="S456" s="106">
        <f t="shared" ref="S456" si="112">IF(O456&gt;0.5,1,0)</f>
        <v>0</v>
      </c>
      <c r="T456" s="106">
        <f>IF(P456&gt;0.5,1,0)</f>
        <v>1</v>
      </c>
      <c r="V456" s="86">
        <v>1</v>
      </c>
      <c r="W456" s="86">
        <v>0</v>
      </c>
      <c r="X456" s="86">
        <v>0</v>
      </c>
      <c r="Y456" s="86">
        <v>0</v>
      </c>
      <c r="Z456" s="86">
        <v>0</v>
      </c>
      <c r="AA456" s="86">
        <v>1</v>
      </c>
      <c r="AB456" s="86">
        <v>0</v>
      </c>
      <c r="AC456" s="86">
        <v>1</v>
      </c>
      <c r="AD456" s="86">
        <v>0</v>
      </c>
      <c r="AE456" s="86">
        <v>0</v>
      </c>
      <c r="AF456" s="86">
        <v>1</v>
      </c>
      <c r="AG456" s="86">
        <v>0</v>
      </c>
      <c r="AH456" s="86">
        <v>1</v>
      </c>
      <c r="AI456" s="86">
        <v>1</v>
      </c>
      <c r="AJ456" s="86">
        <v>0</v>
      </c>
      <c r="AK456" s="86">
        <v>1</v>
      </c>
      <c r="AL456" s="86">
        <v>0</v>
      </c>
      <c r="AM456" s="86">
        <v>0</v>
      </c>
      <c r="AN456" s="86">
        <v>0</v>
      </c>
      <c r="AO456" s="86">
        <v>1</v>
      </c>
      <c r="AP456" s="86">
        <v>1</v>
      </c>
      <c r="AQ456" s="86">
        <v>0</v>
      </c>
      <c r="AR456" s="86">
        <v>0</v>
      </c>
      <c r="AS456" s="86">
        <v>1</v>
      </c>
      <c r="AT456" s="86">
        <v>0</v>
      </c>
      <c r="AU456" s="86">
        <v>-999</v>
      </c>
      <c r="AV456" s="86">
        <v>-999</v>
      </c>
      <c r="AW456" s="86">
        <v>-999</v>
      </c>
      <c r="AX456" s="86">
        <v>-999</v>
      </c>
      <c r="AY456" s="86">
        <v>-999</v>
      </c>
      <c r="AZ456" s="86">
        <v>-999</v>
      </c>
      <c r="BA456" s="86">
        <v>-999</v>
      </c>
      <c r="BB456" s="86">
        <v>-999</v>
      </c>
      <c r="BC456" s="86">
        <v>8</v>
      </c>
      <c r="BD456" s="86">
        <v>1</v>
      </c>
      <c r="BE456" s="86">
        <v>5</v>
      </c>
      <c r="BF456" s="86">
        <v>2</v>
      </c>
      <c r="BG456" s="86">
        <v>7</v>
      </c>
      <c r="BH456" s="86">
        <v>6</v>
      </c>
      <c r="BI456" s="86">
        <v>3</v>
      </c>
      <c r="BJ456" s="86">
        <v>4</v>
      </c>
      <c r="BK456" s="86">
        <v>2</v>
      </c>
      <c r="BL456" s="86">
        <v>3</v>
      </c>
      <c r="BM456" s="86">
        <v>6</v>
      </c>
      <c r="BN456" s="86">
        <v>4</v>
      </c>
      <c r="BO456" s="86">
        <v>5</v>
      </c>
      <c r="BP456" s="86">
        <v>1</v>
      </c>
    </row>
    <row r="457" spans="1:68" x14ac:dyDescent="0.25">
      <c r="A457" s="67"/>
      <c r="B457" s="67"/>
      <c r="C457" s="67"/>
      <c r="D457" s="67"/>
      <c r="E457" s="67"/>
      <c r="F457" s="67"/>
      <c r="G457" s="67"/>
      <c r="H457" s="67"/>
      <c r="I457" s="67"/>
      <c r="J457" s="67"/>
      <c r="K457" s="67"/>
      <c r="L457" s="67"/>
      <c r="M457" s="67"/>
      <c r="N457" s="67"/>
      <c r="O457" s="67"/>
      <c r="P457" s="67"/>
      <c r="R457" s="78">
        <v>0</v>
      </c>
      <c r="S457" s="28">
        <v>0</v>
      </c>
      <c r="T457" s="75">
        <v>0</v>
      </c>
    </row>
    <row r="458" spans="1:68" x14ac:dyDescent="0.25">
      <c r="A458" s="67" t="s">
        <v>133</v>
      </c>
      <c r="B458" s="67"/>
      <c r="C458" s="67" t="s">
        <v>100</v>
      </c>
      <c r="D458" s="67" t="s">
        <v>101</v>
      </c>
      <c r="E458" s="67" t="s">
        <v>101</v>
      </c>
      <c r="F458" s="67" t="s">
        <v>101</v>
      </c>
      <c r="G458" s="67"/>
      <c r="H458" s="67"/>
      <c r="I458" s="67"/>
      <c r="J458" s="67"/>
      <c r="K458" s="67"/>
      <c r="L458" s="67"/>
      <c r="M458" s="67"/>
      <c r="N458" s="67"/>
      <c r="O458" s="67"/>
      <c r="P458" s="67"/>
      <c r="R458" s="78">
        <v>0</v>
      </c>
      <c r="S458" s="28">
        <v>0</v>
      </c>
      <c r="T458" s="75">
        <v>0</v>
      </c>
    </row>
    <row r="459" spans="1:68" x14ac:dyDescent="0.25">
      <c r="A459" s="122">
        <v>58</v>
      </c>
      <c r="B459" s="67">
        <v>-1.1023700000000001</v>
      </c>
      <c r="C459" s="67" t="s">
        <v>9</v>
      </c>
      <c r="D459" s="86">
        <v>-1</v>
      </c>
      <c r="E459" s="86">
        <v>0</v>
      </c>
      <c r="F459" s="67">
        <v>0</v>
      </c>
      <c r="G459" s="67"/>
      <c r="H459" s="67"/>
      <c r="I459" s="35" t="s">
        <v>103</v>
      </c>
      <c r="J459" s="35"/>
      <c r="K459" s="35" t="s">
        <v>104</v>
      </c>
      <c r="L459" s="67"/>
      <c r="M459" s="71" t="s">
        <v>102</v>
      </c>
      <c r="N459" s="71" t="s">
        <v>103</v>
      </c>
      <c r="O459" s="71" t="s">
        <v>104</v>
      </c>
      <c r="P459" s="71" t="s">
        <v>105</v>
      </c>
      <c r="R459" s="78">
        <v>0</v>
      </c>
      <c r="S459" s="28">
        <v>0</v>
      </c>
      <c r="T459" s="75">
        <v>0</v>
      </c>
    </row>
    <row r="460" spans="1:68" x14ac:dyDescent="0.25">
      <c r="A460" s="122"/>
      <c r="B460" s="67">
        <v>-0.28501900000000002</v>
      </c>
      <c r="C460" s="67" t="s">
        <v>3</v>
      </c>
      <c r="D460" s="86">
        <v>1</v>
      </c>
      <c r="E460" s="86">
        <v>0</v>
      </c>
      <c r="F460" s="67">
        <v>0</v>
      </c>
      <c r="G460" s="67"/>
      <c r="H460" s="67"/>
      <c r="I460" s="62">
        <f>B459*D459</f>
        <v>1.1023700000000001</v>
      </c>
      <c r="J460" s="35"/>
      <c r="K460" s="62">
        <f>B459*E459</f>
        <v>0</v>
      </c>
      <c r="L460" s="67"/>
      <c r="M460" s="71"/>
      <c r="N460" s="71">
        <f>I464</f>
        <v>1.0462585</v>
      </c>
      <c r="O460" s="71">
        <v>0</v>
      </c>
      <c r="P460" s="71">
        <f>B463</f>
        <v>-1.27885</v>
      </c>
      <c r="R460" s="78">
        <v>0</v>
      </c>
      <c r="S460" s="28">
        <v>0</v>
      </c>
      <c r="T460" s="75">
        <v>0</v>
      </c>
    </row>
    <row r="461" spans="1:68" x14ac:dyDescent="0.25">
      <c r="A461" s="122"/>
      <c r="B461" s="67">
        <v>0.39047500000000002</v>
      </c>
      <c r="C461" s="67" t="s">
        <v>38</v>
      </c>
      <c r="D461" s="86">
        <v>1</v>
      </c>
      <c r="E461" s="86">
        <v>0</v>
      </c>
      <c r="F461" s="67">
        <v>0</v>
      </c>
      <c r="G461" s="67"/>
      <c r="H461" s="67"/>
      <c r="I461" s="35">
        <f>B460*D460</f>
        <v>-0.28501900000000002</v>
      </c>
      <c r="J461" s="35"/>
      <c r="K461" s="62">
        <f>B460*E460</f>
        <v>0</v>
      </c>
      <c r="L461" s="67"/>
      <c r="M461" s="86"/>
      <c r="N461" s="86"/>
      <c r="O461" s="86"/>
      <c r="P461" s="86"/>
      <c r="R461" s="78">
        <v>0</v>
      </c>
      <c r="S461" s="28">
        <v>0</v>
      </c>
      <c r="T461" s="75">
        <v>0</v>
      </c>
    </row>
    <row r="462" spans="1:68" x14ac:dyDescent="0.25">
      <c r="A462" s="122"/>
      <c r="B462" s="67">
        <v>-6.4627E-3</v>
      </c>
      <c r="C462" s="67" t="s">
        <v>134</v>
      </c>
      <c r="D462" s="86">
        <v>25</v>
      </c>
      <c r="E462" s="86">
        <v>0</v>
      </c>
      <c r="F462" s="67">
        <v>0</v>
      </c>
      <c r="G462" s="67"/>
      <c r="H462" s="67"/>
      <c r="I462" s="62">
        <f>B461*D461</f>
        <v>0.39047500000000002</v>
      </c>
      <c r="J462" s="35"/>
      <c r="K462" s="62">
        <f>B461*E461</f>
        <v>0</v>
      </c>
      <c r="L462" s="67"/>
      <c r="M462" s="34" t="s">
        <v>106</v>
      </c>
      <c r="N462" s="34">
        <f>EXP(N460)</f>
        <v>2.8469791933576016</v>
      </c>
      <c r="O462" s="34">
        <v>0</v>
      </c>
      <c r="P462" s="34">
        <f>EXP(P460)</f>
        <v>0.27835722727137713</v>
      </c>
      <c r="R462" s="78">
        <v>0</v>
      </c>
      <c r="S462" s="28">
        <v>0</v>
      </c>
      <c r="T462" s="75">
        <v>0</v>
      </c>
    </row>
    <row r="463" spans="1:68" x14ac:dyDescent="0.25">
      <c r="A463" s="122"/>
      <c r="B463" s="67">
        <v>-1.27885</v>
      </c>
      <c r="C463" s="67" t="s">
        <v>12</v>
      </c>
      <c r="D463" s="86">
        <v>0</v>
      </c>
      <c r="E463" s="86">
        <v>0</v>
      </c>
      <c r="F463" s="67">
        <v>1</v>
      </c>
      <c r="G463" s="67"/>
      <c r="H463" s="67"/>
      <c r="I463" s="35">
        <f>B462*D462</f>
        <v>-0.1615675</v>
      </c>
      <c r="J463" s="35"/>
      <c r="K463" s="35">
        <f>B462*E462</f>
        <v>0</v>
      </c>
      <c r="L463" s="67"/>
      <c r="M463" s="34"/>
      <c r="N463" s="34">
        <f>EXP(N460)+EXP(P460)</f>
        <v>3.1253364206289787</v>
      </c>
      <c r="O463" s="34">
        <f>N463</f>
        <v>3.1253364206289787</v>
      </c>
      <c r="P463" s="34">
        <f>O463</f>
        <v>3.1253364206289787</v>
      </c>
      <c r="R463" s="78">
        <v>0</v>
      </c>
      <c r="S463" s="28">
        <v>0</v>
      </c>
      <c r="T463" s="75">
        <v>0</v>
      </c>
    </row>
    <row r="464" spans="1:68" x14ac:dyDescent="0.25">
      <c r="A464" s="67"/>
      <c r="B464" s="67"/>
      <c r="C464" s="67"/>
      <c r="D464" s="67"/>
      <c r="E464" s="67"/>
      <c r="F464" s="67"/>
      <c r="G464" s="67"/>
      <c r="H464" s="67"/>
      <c r="I464" s="62">
        <f>I460+I461+I462+I463</f>
        <v>1.0462585</v>
      </c>
      <c r="J464" s="35"/>
      <c r="K464" s="62">
        <f>K460+K461+K462+K463</f>
        <v>0</v>
      </c>
      <c r="L464" s="67"/>
      <c r="M464" s="34" t="s">
        <v>107</v>
      </c>
      <c r="N464" s="72">
        <f>N462/N463</f>
        <v>0.91093527550056286</v>
      </c>
      <c r="O464" s="72">
        <f>O462/O463</f>
        <v>0</v>
      </c>
      <c r="P464" s="72">
        <f>P462/P463</f>
        <v>8.9064724499437184E-2</v>
      </c>
      <c r="R464" s="106">
        <f t="shared" ref="R464" si="113">IF(N464&gt;0.5,1,0)</f>
        <v>1</v>
      </c>
      <c r="S464" s="106">
        <f t="shared" ref="S464" si="114">IF(O464&gt;0.5,1,0)</f>
        <v>0</v>
      </c>
      <c r="T464" s="106">
        <f>IF(P464&gt;0.5,1,0)</f>
        <v>0</v>
      </c>
      <c r="V464" s="86">
        <v>0</v>
      </c>
      <c r="W464" s="86">
        <v>0</v>
      </c>
      <c r="X464" s="86">
        <v>0</v>
      </c>
      <c r="Y464" s="86">
        <v>1</v>
      </c>
      <c r="Z464" s="86">
        <v>0</v>
      </c>
      <c r="AA464" s="86">
        <v>0</v>
      </c>
      <c r="AB464" s="86">
        <v>1</v>
      </c>
      <c r="AC464" s="86">
        <v>1</v>
      </c>
      <c r="AD464" s="86">
        <v>0</v>
      </c>
      <c r="AE464" s="86">
        <v>0</v>
      </c>
      <c r="AF464" s="86">
        <v>0</v>
      </c>
      <c r="AG464" s="86">
        <v>1</v>
      </c>
      <c r="AH464" s="86">
        <v>0</v>
      </c>
      <c r="AI464" s="86">
        <v>0</v>
      </c>
      <c r="AJ464" s="86">
        <v>1</v>
      </c>
      <c r="AK464" s="86">
        <v>0</v>
      </c>
      <c r="AL464" s="86">
        <v>0</v>
      </c>
      <c r="AM464" s="86">
        <v>0</v>
      </c>
      <c r="AN464" s="86">
        <v>0</v>
      </c>
      <c r="AO464" s="86">
        <v>1</v>
      </c>
      <c r="AP464" s="86">
        <v>1</v>
      </c>
      <c r="AQ464" s="86">
        <v>0</v>
      </c>
      <c r="AR464" s="86">
        <v>0</v>
      </c>
      <c r="AS464" s="86">
        <v>1</v>
      </c>
      <c r="AT464" s="86">
        <v>0</v>
      </c>
      <c r="AU464" s="86">
        <v>-999</v>
      </c>
      <c r="AV464" s="86">
        <v>-999</v>
      </c>
      <c r="AW464" s="86">
        <v>-999</v>
      </c>
      <c r="AX464" s="86">
        <v>-999</v>
      </c>
      <c r="AY464" s="86">
        <v>-999</v>
      </c>
      <c r="AZ464" s="86">
        <v>-999</v>
      </c>
      <c r="BA464" s="86">
        <v>-999</v>
      </c>
      <c r="BB464" s="86">
        <v>-999</v>
      </c>
      <c r="BC464" s="86">
        <v>1</v>
      </c>
      <c r="BD464" s="86">
        <v>7</v>
      </c>
      <c r="BE464" s="86">
        <v>2</v>
      </c>
      <c r="BF464" s="86">
        <v>6</v>
      </c>
      <c r="BG464" s="86">
        <v>5</v>
      </c>
      <c r="BH464" s="86">
        <v>4</v>
      </c>
      <c r="BI464" s="86">
        <v>3</v>
      </c>
      <c r="BJ464" s="86">
        <v>8</v>
      </c>
      <c r="BK464" s="86">
        <v>2</v>
      </c>
      <c r="BL464" s="86">
        <v>1</v>
      </c>
      <c r="BM464" s="86">
        <v>4</v>
      </c>
      <c r="BN464" s="86">
        <v>3</v>
      </c>
      <c r="BO464" s="86">
        <v>5</v>
      </c>
      <c r="BP464" s="86">
        <v>6</v>
      </c>
    </row>
    <row r="465" spans="1:68" x14ac:dyDescent="0.25">
      <c r="A465" s="67"/>
      <c r="B465" s="67"/>
      <c r="C465" s="67"/>
      <c r="D465" s="67"/>
      <c r="E465" s="67"/>
      <c r="F465" s="67"/>
      <c r="G465" s="67"/>
      <c r="H465" s="67"/>
      <c r="I465" s="67"/>
      <c r="J465" s="67"/>
      <c r="K465" s="67"/>
      <c r="L465" s="67"/>
      <c r="M465" s="67"/>
      <c r="N465" s="67"/>
      <c r="O465" s="67"/>
      <c r="P465" s="67"/>
      <c r="R465" s="78">
        <v>0</v>
      </c>
      <c r="S465" s="28">
        <v>0</v>
      </c>
      <c r="T465" s="75">
        <v>0</v>
      </c>
    </row>
    <row r="466" spans="1:68" x14ac:dyDescent="0.25">
      <c r="A466" s="67" t="s">
        <v>133</v>
      </c>
      <c r="B466" s="67"/>
      <c r="C466" s="67" t="s">
        <v>100</v>
      </c>
      <c r="D466" s="67" t="s">
        <v>101</v>
      </c>
      <c r="E466" s="67" t="s">
        <v>101</v>
      </c>
      <c r="F466" s="67" t="s">
        <v>101</v>
      </c>
      <c r="G466" s="67"/>
      <c r="H466" s="67"/>
      <c r="I466" s="67"/>
      <c r="J466" s="67"/>
      <c r="K466" s="67"/>
      <c r="L466" s="67"/>
      <c r="M466" s="67"/>
      <c r="N466" s="67"/>
      <c r="O466" s="67"/>
      <c r="P466" s="67"/>
      <c r="R466" s="78">
        <v>0</v>
      </c>
      <c r="S466" s="28">
        <v>0</v>
      </c>
      <c r="T466" s="75">
        <v>0</v>
      </c>
    </row>
    <row r="467" spans="1:68" x14ac:dyDescent="0.25">
      <c r="A467" s="122">
        <v>59</v>
      </c>
      <c r="B467" s="67">
        <v>-0.77203500000000003</v>
      </c>
      <c r="C467" s="67" t="s">
        <v>9</v>
      </c>
      <c r="D467" s="86">
        <v>-1</v>
      </c>
      <c r="E467" s="86">
        <v>0</v>
      </c>
      <c r="F467" s="67">
        <v>0</v>
      </c>
      <c r="G467" s="67"/>
      <c r="H467" s="67"/>
      <c r="I467" s="35" t="s">
        <v>103</v>
      </c>
      <c r="J467" s="35"/>
      <c r="K467" s="35" t="s">
        <v>104</v>
      </c>
      <c r="L467" s="67"/>
      <c r="M467" s="71" t="s">
        <v>102</v>
      </c>
      <c r="N467" s="71" t="s">
        <v>103</v>
      </c>
      <c r="O467" s="71" t="s">
        <v>104</v>
      </c>
      <c r="P467" s="71" t="s">
        <v>105</v>
      </c>
      <c r="R467" s="78">
        <v>0</v>
      </c>
      <c r="S467" s="28">
        <v>0</v>
      </c>
      <c r="T467" s="75">
        <v>0</v>
      </c>
    </row>
    <row r="468" spans="1:68" x14ac:dyDescent="0.25">
      <c r="A468" s="122"/>
      <c r="B468" s="67">
        <v>-0.72311300000000001</v>
      </c>
      <c r="C468" s="67" t="s">
        <v>3</v>
      </c>
      <c r="D468" s="86">
        <v>1</v>
      </c>
      <c r="E468" s="86">
        <v>0</v>
      </c>
      <c r="F468" s="67">
        <v>0</v>
      </c>
      <c r="G468" s="67"/>
      <c r="H468" s="67"/>
      <c r="I468" s="62">
        <f>B467*D467</f>
        <v>0.77203500000000003</v>
      </c>
      <c r="J468" s="35"/>
      <c r="K468" s="62">
        <f>B467*E467</f>
        <v>0</v>
      </c>
      <c r="L468" s="67"/>
      <c r="M468" s="71"/>
      <c r="N468" s="71">
        <f>I472</f>
        <v>-0.46819299999999986</v>
      </c>
      <c r="O468" s="71">
        <v>0</v>
      </c>
      <c r="P468" s="71">
        <f>B471</f>
        <v>3.4852099999999999</v>
      </c>
      <c r="R468" s="78">
        <v>0</v>
      </c>
      <c r="S468" s="28">
        <v>0</v>
      </c>
      <c r="T468" s="75">
        <v>0</v>
      </c>
    </row>
    <row r="469" spans="1:68" x14ac:dyDescent="0.25">
      <c r="A469" s="122"/>
      <c r="B469" s="67">
        <v>-2.7454499999999999</v>
      </c>
      <c r="C469" s="67" t="s">
        <v>38</v>
      </c>
      <c r="D469" s="86">
        <v>1</v>
      </c>
      <c r="E469" s="86">
        <v>0</v>
      </c>
      <c r="F469" s="67">
        <v>0</v>
      </c>
      <c r="G469" s="67"/>
      <c r="H469" s="67"/>
      <c r="I469" s="35">
        <f>B468*D468</f>
        <v>-0.72311300000000001</v>
      </c>
      <c r="J469" s="35"/>
      <c r="K469" s="62">
        <f>B468*E468</f>
        <v>0</v>
      </c>
      <c r="L469" s="67"/>
      <c r="M469" s="86"/>
      <c r="N469" s="86"/>
      <c r="O469" s="86"/>
      <c r="P469" s="86"/>
      <c r="R469" s="78">
        <v>0</v>
      </c>
      <c r="S469" s="28">
        <v>0</v>
      </c>
      <c r="T469" s="75">
        <v>0</v>
      </c>
    </row>
    <row r="470" spans="1:68" x14ac:dyDescent="0.25">
      <c r="A470" s="122"/>
      <c r="B470" s="67">
        <v>8.9133400000000002E-2</v>
      </c>
      <c r="C470" s="67" t="s">
        <v>134</v>
      </c>
      <c r="D470" s="86">
        <v>25</v>
      </c>
      <c r="E470" s="86">
        <v>0</v>
      </c>
      <c r="F470" s="67">
        <v>0</v>
      </c>
      <c r="G470" s="67"/>
      <c r="H470" s="67"/>
      <c r="I470" s="62">
        <f>B469*D469</f>
        <v>-2.7454499999999999</v>
      </c>
      <c r="J470" s="35"/>
      <c r="K470" s="62">
        <f>B469*E469</f>
        <v>0</v>
      </c>
      <c r="L470" s="67"/>
      <c r="M470" s="34" t="s">
        <v>106</v>
      </c>
      <c r="N470" s="34">
        <f>EXP(N468)</f>
        <v>0.62613266839039861</v>
      </c>
      <c r="O470" s="34">
        <v>0</v>
      </c>
      <c r="P470" s="34">
        <f>EXP(P468)</f>
        <v>32.629278538927366</v>
      </c>
      <c r="R470" s="78">
        <v>0</v>
      </c>
      <c r="S470" s="28">
        <v>0</v>
      </c>
      <c r="T470" s="75">
        <v>0</v>
      </c>
    </row>
    <row r="471" spans="1:68" x14ac:dyDescent="0.25">
      <c r="A471" s="122"/>
      <c r="B471" s="67">
        <v>3.4852099999999999</v>
      </c>
      <c r="C471" s="67" t="s">
        <v>12</v>
      </c>
      <c r="D471" s="86">
        <v>0</v>
      </c>
      <c r="E471" s="86">
        <v>0</v>
      </c>
      <c r="F471" s="67">
        <v>1</v>
      </c>
      <c r="G471" s="67"/>
      <c r="H471" s="67"/>
      <c r="I471" s="35">
        <f>B470*D470</f>
        <v>2.228335</v>
      </c>
      <c r="J471" s="35"/>
      <c r="K471" s="35">
        <f>B470*E470</f>
        <v>0</v>
      </c>
      <c r="L471" s="67"/>
      <c r="M471" s="34"/>
      <c r="N471" s="34">
        <f>EXP(N468)+EXP(P468)</f>
        <v>33.255411207317763</v>
      </c>
      <c r="O471" s="34">
        <f>N471</f>
        <v>33.255411207317763</v>
      </c>
      <c r="P471" s="34">
        <f>O471</f>
        <v>33.255411207317763</v>
      </c>
      <c r="R471" s="78">
        <v>0</v>
      </c>
      <c r="S471" s="28">
        <v>0</v>
      </c>
      <c r="T471" s="75">
        <v>0</v>
      </c>
    </row>
    <row r="472" spans="1:68" x14ac:dyDescent="0.25">
      <c r="A472" s="67"/>
      <c r="B472" s="67"/>
      <c r="C472" s="67"/>
      <c r="D472" s="67"/>
      <c r="E472" s="67"/>
      <c r="F472" s="67"/>
      <c r="G472" s="67"/>
      <c r="H472" s="67"/>
      <c r="I472" s="62">
        <f>I468+I469+I470+I471</f>
        <v>-0.46819299999999986</v>
      </c>
      <c r="J472" s="35"/>
      <c r="K472" s="62">
        <f>K468+K469+K470+K471</f>
        <v>0</v>
      </c>
      <c r="L472" s="67"/>
      <c r="M472" s="34" t="s">
        <v>107</v>
      </c>
      <c r="N472" s="72">
        <f>N470/N471</f>
        <v>1.882799357034021E-2</v>
      </c>
      <c r="O472" s="72">
        <f>O470/O471</f>
        <v>0</v>
      </c>
      <c r="P472" s="72">
        <f>P470/P471</f>
        <v>0.98117200642965985</v>
      </c>
      <c r="R472" s="106">
        <f t="shared" ref="R472" si="115">IF(N472&gt;0.5,1,0)</f>
        <v>0</v>
      </c>
      <c r="S472" s="106">
        <f t="shared" ref="S472" si="116">IF(O472&gt;0.5,1,0)</f>
        <v>0</v>
      </c>
      <c r="T472" s="106">
        <f>IF(P472&gt;0.5,1,0)</f>
        <v>1</v>
      </c>
      <c r="V472" s="86">
        <v>0</v>
      </c>
      <c r="W472" s="86">
        <v>1</v>
      </c>
      <c r="X472" s="86">
        <v>0</v>
      </c>
      <c r="Y472" s="86">
        <v>1</v>
      </c>
      <c r="Z472" s="86">
        <v>0</v>
      </c>
      <c r="AA472" s="86">
        <v>1</v>
      </c>
      <c r="AB472" s="86">
        <v>0</v>
      </c>
      <c r="AC472" s="86">
        <v>1</v>
      </c>
      <c r="AD472" s="86">
        <v>0</v>
      </c>
      <c r="AE472" s="86">
        <v>0</v>
      </c>
      <c r="AF472" s="86">
        <v>1</v>
      </c>
      <c r="AG472" s="86">
        <v>0</v>
      </c>
      <c r="AH472" s="86">
        <v>0</v>
      </c>
      <c r="AI472" s="86">
        <v>0</v>
      </c>
      <c r="AJ472" s="86">
        <v>1</v>
      </c>
      <c r="AK472" s="86">
        <v>1</v>
      </c>
      <c r="AL472" s="86">
        <v>0</v>
      </c>
      <c r="AM472" s="86">
        <v>1</v>
      </c>
      <c r="AN472" s="86">
        <v>0</v>
      </c>
      <c r="AO472" s="86">
        <v>0</v>
      </c>
      <c r="AP472" s="86">
        <v>1</v>
      </c>
      <c r="AQ472" s="86">
        <v>0</v>
      </c>
      <c r="AR472" s="86">
        <v>0</v>
      </c>
      <c r="AS472" s="86">
        <v>1</v>
      </c>
      <c r="AT472" s="86">
        <v>0</v>
      </c>
      <c r="AU472" s="86">
        <v>-999</v>
      </c>
      <c r="AV472" s="86">
        <v>-999</v>
      </c>
      <c r="AW472" s="86">
        <v>-999</v>
      </c>
      <c r="AX472" s="86">
        <v>-999</v>
      </c>
      <c r="AY472" s="86">
        <v>-999</v>
      </c>
      <c r="AZ472" s="86">
        <v>-999</v>
      </c>
      <c r="BA472" s="86">
        <v>-999</v>
      </c>
      <c r="BB472" s="86">
        <v>-999</v>
      </c>
      <c r="BC472" s="86">
        <v>6</v>
      </c>
      <c r="BD472" s="86">
        <v>8</v>
      </c>
      <c r="BE472" s="86">
        <v>3</v>
      </c>
      <c r="BF472" s="86">
        <v>2</v>
      </c>
      <c r="BG472" s="86">
        <v>5</v>
      </c>
      <c r="BH472" s="86">
        <v>7</v>
      </c>
      <c r="BI472" s="86">
        <v>4</v>
      </c>
      <c r="BJ472" s="86">
        <v>1</v>
      </c>
      <c r="BK472" s="86">
        <v>1</v>
      </c>
      <c r="BL472" s="86">
        <v>2</v>
      </c>
      <c r="BM472" s="86">
        <v>5</v>
      </c>
      <c r="BN472" s="86">
        <v>3</v>
      </c>
      <c r="BO472" s="86">
        <v>6</v>
      </c>
      <c r="BP472" s="86">
        <v>4</v>
      </c>
    </row>
    <row r="473" spans="1:68" x14ac:dyDescent="0.25">
      <c r="A473" s="67"/>
      <c r="B473" s="67"/>
      <c r="C473" s="67"/>
      <c r="D473" s="67"/>
      <c r="E473" s="67"/>
      <c r="F473" s="67"/>
      <c r="G473" s="67"/>
      <c r="H473" s="67"/>
      <c r="I473" s="67"/>
      <c r="J473" s="67"/>
      <c r="K473" s="67"/>
      <c r="L473" s="67"/>
      <c r="M473" s="67"/>
      <c r="N473" s="67"/>
      <c r="O473" s="67"/>
      <c r="P473" s="67"/>
      <c r="R473" s="78">
        <v>0</v>
      </c>
      <c r="S473" s="28">
        <v>0</v>
      </c>
      <c r="T473" s="75">
        <v>0</v>
      </c>
    </row>
    <row r="474" spans="1:68" x14ac:dyDescent="0.25">
      <c r="A474" s="67" t="s">
        <v>133</v>
      </c>
      <c r="B474" s="67"/>
      <c r="C474" s="67" t="s">
        <v>100</v>
      </c>
      <c r="D474" s="67" t="s">
        <v>101</v>
      </c>
      <c r="E474" s="67" t="s">
        <v>101</v>
      </c>
      <c r="F474" s="67" t="s">
        <v>101</v>
      </c>
      <c r="G474" s="67"/>
      <c r="H474" s="67"/>
      <c r="I474" s="67"/>
      <c r="J474" s="67"/>
      <c r="K474" s="67"/>
      <c r="L474" s="67"/>
      <c r="M474" s="67"/>
      <c r="N474" s="67"/>
      <c r="O474" s="67"/>
      <c r="P474" s="67"/>
      <c r="R474" s="78">
        <v>0</v>
      </c>
      <c r="S474" s="28">
        <v>0</v>
      </c>
      <c r="T474" s="75">
        <v>0</v>
      </c>
    </row>
    <row r="475" spans="1:68" x14ac:dyDescent="0.25">
      <c r="A475" s="122">
        <v>60</v>
      </c>
      <c r="B475" s="67">
        <v>-0.85532399999999997</v>
      </c>
      <c r="C475" s="67" t="s">
        <v>9</v>
      </c>
      <c r="D475" s="86">
        <v>-1</v>
      </c>
      <c r="E475" s="86">
        <v>0</v>
      </c>
      <c r="F475" s="67">
        <v>0</v>
      </c>
      <c r="G475" s="67"/>
      <c r="H475" s="67"/>
      <c r="I475" s="35" t="s">
        <v>103</v>
      </c>
      <c r="J475" s="35"/>
      <c r="K475" s="35" t="s">
        <v>104</v>
      </c>
      <c r="L475" s="67"/>
      <c r="M475" s="71" t="s">
        <v>102</v>
      </c>
      <c r="N475" s="71" t="s">
        <v>103</v>
      </c>
      <c r="O475" s="71" t="s">
        <v>104</v>
      </c>
      <c r="P475" s="71" t="s">
        <v>105</v>
      </c>
      <c r="R475" s="78">
        <v>0</v>
      </c>
      <c r="S475" s="28">
        <v>0</v>
      </c>
      <c r="T475" s="75">
        <v>0</v>
      </c>
    </row>
    <row r="476" spans="1:68" x14ac:dyDescent="0.25">
      <c r="A476" s="122"/>
      <c r="B476" s="67">
        <v>-0.49071700000000001</v>
      </c>
      <c r="C476" s="67" t="s">
        <v>3</v>
      </c>
      <c r="D476" s="86">
        <v>1</v>
      </c>
      <c r="E476" s="86">
        <v>0</v>
      </c>
      <c r="F476" s="67">
        <v>0</v>
      </c>
      <c r="G476" s="67"/>
      <c r="H476" s="67"/>
      <c r="I476" s="62">
        <f>B475*D475</f>
        <v>0.85532399999999997</v>
      </c>
      <c r="J476" s="35"/>
      <c r="K476" s="62">
        <f>B475*E475</f>
        <v>0</v>
      </c>
      <c r="L476" s="67"/>
      <c r="M476" s="71"/>
      <c r="N476" s="71">
        <f>I480</f>
        <v>2.4471754999999997</v>
      </c>
      <c r="O476" s="71">
        <v>0</v>
      </c>
      <c r="P476" s="71">
        <f>B479</f>
        <v>2.4244300000000001</v>
      </c>
      <c r="R476" s="78">
        <v>0</v>
      </c>
      <c r="S476" s="28">
        <v>0</v>
      </c>
      <c r="T476" s="75">
        <v>0</v>
      </c>
    </row>
    <row r="477" spans="1:68" x14ac:dyDescent="0.25">
      <c r="A477" s="122"/>
      <c r="B477" s="67">
        <v>-0.24872900000000001</v>
      </c>
      <c r="C477" s="67" t="s">
        <v>38</v>
      </c>
      <c r="D477" s="86">
        <v>1</v>
      </c>
      <c r="E477" s="86">
        <v>0</v>
      </c>
      <c r="F477" s="67">
        <v>0</v>
      </c>
      <c r="G477" s="67"/>
      <c r="H477" s="67"/>
      <c r="I477" s="35">
        <f>B476*D476</f>
        <v>-0.49071700000000001</v>
      </c>
      <c r="J477" s="35"/>
      <c r="K477" s="62">
        <f>B476*E476</f>
        <v>0</v>
      </c>
      <c r="L477" s="67"/>
      <c r="M477" s="86"/>
      <c r="N477" s="86"/>
      <c r="O477" s="86"/>
      <c r="P477" s="86"/>
      <c r="R477" s="78">
        <v>0</v>
      </c>
      <c r="S477" s="28">
        <v>0</v>
      </c>
      <c r="T477" s="75">
        <v>0</v>
      </c>
    </row>
    <row r="478" spans="1:68" x14ac:dyDescent="0.25">
      <c r="A478" s="122"/>
      <c r="B478" s="67">
        <v>9.3251899999999999E-2</v>
      </c>
      <c r="C478" s="67" t="s">
        <v>134</v>
      </c>
      <c r="D478" s="86">
        <v>25</v>
      </c>
      <c r="E478" s="86">
        <v>0</v>
      </c>
      <c r="F478" s="67">
        <v>0</v>
      </c>
      <c r="G478" s="67"/>
      <c r="H478" s="67"/>
      <c r="I478" s="62">
        <f>B477*D477</f>
        <v>-0.24872900000000001</v>
      </c>
      <c r="J478" s="35"/>
      <c r="K478" s="62">
        <f>B477*E477</f>
        <v>0</v>
      </c>
      <c r="L478" s="67"/>
      <c r="M478" s="34" t="s">
        <v>106</v>
      </c>
      <c r="N478" s="34">
        <f>EXP(N476)</f>
        <v>11.555661615182721</v>
      </c>
      <c r="O478" s="34">
        <v>0</v>
      </c>
      <c r="P478" s="34">
        <f>EXP(P476)</f>
        <v>11.295788984208963</v>
      </c>
      <c r="R478" s="78">
        <v>0</v>
      </c>
      <c r="S478" s="28">
        <v>0</v>
      </c>
      <c r="T478" s="75">
        <v>0</v>
      </c>
    </row>
    <row r="479" spans="1:68" x14ac:dyDescent="0.25">
      <c r="A479" s="122"/>
      <c r="B479" s="67">
        <v>2.4244300000000001</v>
      </c>
      <c r="C479" s="67" t="s">
        <v>12</v>
      </c>
      <c r="D479" s="86">
        <v>0</v>
      </c>
      <c r="E479" s="86">
        <v>0</v>
      </c>
      <c r="F479" s="67">
        <v>1</v>
      </c>
      <c r="G479" s="67"/>
      <c r="H479" s="67"/>
      <c r="I479" s="35">
        <f>B478*D478</f>
        <v>2.3312974999999998</v>
      </c>
      <c r="J479" s="35"/>
      <c r="K479" s="35">
        <f>B478*E478</f>
        <v>0</v>
      </c>
      <c r="L479" s="67"/>
      <c r="M479" s="34"/>
      <c r="N479" s="34">
        <f>EXP(N476)+EXP(P476)</f>
        <v>22.851450599391683</v>
      </c>
      <c r="O479" s="34">
        <f>N479</f>
        <v>22.851450599391683</v>
      </c>
      <c r="P479" s="34">
        <f>O479</f>
        <v>22.851450599391683</v>
      </c>
      <c r="R479" s="78">
        <v>0</v>
      </c>
      <c r="S479" s="28">
        <v>0</v>
      </c>
      <c r="T479" s="75">
        <v>0</v>
      </c>
    </row>
    <row r="480" spans="1:68" x14ac:dyDescent="0.25">
      <c r="A480" s="67"/>
      <c r="B480" s="67"/>
      <c r="C480" s="67"/>
      <c r="D480" s="67"/>
      <c r="E480" s="67"/>
      <c r="F480" s="67"/>
      <c r="G480" s="67"/>
      <c r="H480" s="67"/>
      <c r="I480" s="62">
        <f>I476+I477+I478+I479</f>
        <v>2.4471754999999997</v>
      </c>
      <c r="J480" s="35"/>
      <c r="K480" s="62">
        <f>K476+K477+K478+K479</f>
        <v>0</v>
      </c>
      <c r="L480" s="67"/>
      <c r="M480" s="34" t="s">
        <v>107</v>
      </c>
      <c r="N480" s="72">
        <f>N478/N479</f>
        <v>0.50568612985515848</v>
      </c>
      <c r="O480" s="72">
        <f>O478/O479</f>
        <v>0</v>
      </c>
      <c r="P480" s="72">
        <f>P478/P479</f>
        <v>0.49431387014484163</v>
      </c>
      <c r="R480" s="106">
        <f t="shared" ref="R480" si="117">IF(N480&gt;0.5,1,0)</f>
        <v>1</v>
      </c>
      <c r="S480" s="106">
        <f t="shared" ref="S480" si="118">IF(O480&gt;0.5,1,0)</f>
        <v>0</v>
      </c>
      <c r="T480" s="106">
        <f>IF(P480&gt;0.5,1,0)</f>
        <v>0</v>
      </c>
      <c r="V480" s="86">
        <v>1</v>
      </c>
      <c r="W480" s="86">
        <v>0</v>
      </c>
      <c r="X480" s="86">
        <v>0</v>
      </c>
      <c r="Y480" s="86">
        <v>0</v>
      </c>
      <c r="Z480" s="86">
        <v>1</v>
      </c>
      <c r="AA480" s="86">
        <v>0</v>
      </c>
      <c r="AB480" s="86">
        <v>0</v>
      </c>
      <c r="AC480" s="86">
        <v>0</v>
      </c>
      <c r="AD480" s="86">
        <v>1</v>
      </c>
      <c r="AE480" s="86">
        <v>0</v>
      </c>
      <c r="AF480" s="86">
        <v>0</v>
      </c>
      <c r="AG480" s="86">
        <v>1</v>
      </c>
      <c r="AH480" s="86">
        <v>0</v>
      </c>
      <c r="AI480" s="86">
        <v>0</v>
      </c>
      <c r="AJ480" s="86">
        <v>1</v>
      </c>
      <c r="AK480" s="86">
        <v>1</v>
      </c>
      <c r="AL480" s="86">
        <v>0</v>
      </c>
      <c r="AM480" s="86">
        <v>0</v>
      </c>
      <c r="AN480" s="86">
        <v>1</v>
      </c>
      <c r="AO480" s="86">
        <v>0</v>
      </c>
      <c r="AP480" s="86">
        <v>1</v>
      </c>
      <c r="AQ480" s="86">
        <v>0</v>
      </c>
      <c r="AR480" s="86">
        <v>0</v>
      </c>
      <c r="AS480" s="86">
        <v>1</v>
      </c>
      <c r="AT480" s="86">
        <v>0</v>
      </c>
      <c r="AU480" s="86">
        <v>-999</v>
      </c>
      <c r="AV480" s="86">
        <v>-999</v>
      </c>
      <c r="AW480" s="86">
        <v>-999</v>
      </c>
      <c r="AX480" s="86">
        <v>-999</v>
      </c>
      <c r="AY480" s="86">
        <v>-999</v>
      </c>
      <c r="AZ480" s="86">
        <v>-999</v>
      </c>
      <c r="BA480" s="86">
        <v>-999</v>
      </c>
      <c r="BB480" s="86">
        <v>-999</v>
      </c>
      <c r="BC480" s="86">
        <v>8</v>
      </c>
      <c r="BD480" s="86">
        <v>1</v>
      </c>
      <c r="BE480" s="86">
        <v>2</v>
      </c>
      <c r="BF480" s="86">
        <v>3</v>
      </c>
      <c r="BG480" s="86">
        <v>4</v>
      </c>
      <c r="BH480" s="86">
        <v>7</v>
      </c>
      <c r="BI480" s="86">
        <v>6</v>
      </c>
      <c r="BJ480" s="86">
        <v>5</v>
      </c>
      <c r="BK480" s="86">
        <v>4</v>
      </c>
      <c r="BL480" s="86">
        <v>5</v>
      </c>
      <c r="BM480" s="86">
        <v>2</v>
      </c>
      <c r="BN480" s="86">
        <v>6</v>
      </c>
      <c r="BO480" s="86">
        <v>1</v>
      </c>
      <c r="BP480" s="86">
        <v>3</v>
      </c>
    </row>
    <row r="481" spans="1:68" x14ac:dyDescent="0.25">
      <c r="A481" s="67"/>
      <c r="B481" s="67"/>
      <c r="C481" s="67"/>
      <c r="D481" s="67"/>
      <c r="E481" s="67"/>
      <c r="F481" s="67"/>
      <c r="G481" s="67"/>
      <c r="H481" s="67"/>
      <c r="I481" s="67"/>
      <c r="J481" s="67"/>
      <c r="K481" s="67"/>
      <c r="L481" s="67"/>
      <c r="M481" s="67"/>
      <c r="N481" s="67"/>
      <c r="O481" s="67"/>
      <c r="P481" s="67"/>
      <c r="R481" s="78">
        <v>0</v>
      </c>
      <c r="S481" s="28">
        <v>0</v>
      </c>
      <c r="T481" s="75">
        <v>0</v>
      </c>
    </row>
    <row r="482" spans="1:68" x14ac:dyDescent="0.25">
      <c r="A482" s="67" t="s">
        <v>133</v>
      </c>
      <c r="B482" s="67"/>
      <c r="C482" s="67" t="s">
        <v>100</v>
      </c>
      <c r="D482" s="67" t="s">
        <v>101</v>
      </c>
      <c r="E482" s="67" t="s">
        <v>101</v>
      </c>
      <c r="F482" s="67" t="s">
        <v>101</v>
      </c>
      <c r="G482" s="67"/>
      <c r="H482" s="67"/>
      <c r="I482" s="67"/>
      <c r="J482" s="67"/>
      <c r="K482" s="67"/>
      <c r="L482" s="67"/>
      <c r="M482" s="67"/>
      <c r="N482" s="67"/>
      <c r="O482" s="67"/>
      <c r="P482" s="67"/>
      <c r="R482" s="78">
        <v>0</v>
      </c>
      <c r="S482" s="28">
        <v>0</v>
      </c>
      <c r="T482" s="75">
        <v>0</v>
      </c>
    </row>
    <row r="483" spans="1:68" x14ac:dyDescent="0.25">
      <c r="A483" s="122">
        <v>61</v>
      </c>
      <c r="B483" s="67">
        <v>-0.85670000000000002</v>
      </c>
      <c r="C483" s="67" t="s">
        <v>9</v>
      </c>
      <c r="D483" s="86">
        <v>-1</v>
      </c>
      <c r="E483" s="86">
        <v>0</v>
      </c>
      <c r="F483" s="67">
        <v>0</v>
      </c>
      <c r="G483" s="67"/>
      <c r="H483" s="67"/>
      <c r="I483" s="35" t="s">
        <v>103</v>
      </c>
      <c r="J483" s="35"/>
      <c r="K483" s="35" t="s">
        <v>104</v>
      </c>
      <c r="L483" s="67"/>
      <c r="M483" s="71" t="s">
        <v>102</v>
      </c>
      <c r="N483" s="71" t="s">
        <v>103</v>
      </c>
      <c r="O483" s="71" t="s">
        <v>104</v>
      </c>
      <c r="P483" s="71" t="s">
        <v>105</v>
      </c>
      <c r="R483" s="78">
        <v>0</v>
      </c>
      <c r="S483" s="28">
        <v>0</v>
      </c>
      <c r="T483" s="75">
        <v>0</v>
      </c>
    </row>
    <row r="484" spans="1:68" x14ac:dyDescent="0.25">
      <c r="A484" s="122"/>
      <c r="B484" s="67">
        <v>-0.60936900000000005</v>
      </c>
      <c r="C484" s="67" t="s">
        <v>3</v>
      </c>
      <c r="D484" s="86">
        <v>1</v>
      </c>
      <c r="E484" s="86">
        <v>0</v>
      </c>
      <c r="F484" s="67">
        <v>0</v>
      </c>
      <c r="G484" s="67"/>
      <c r="H484" s="67"/>
      <c r="I484" s="62">
        <f>B483*D483</f>
        <v>0.85670000000000002</v>
      </c>
      <c r="J484" s="35"/>
      <c r="K484" s="62">
        <f>B483*E483</f>
        <v>0</v>
      </c>
      <c r="L484" s="67"/>
      <c r="M484" s="71"/>
      <c r="N484" s="71">
        <f>I488</f>
        <v>3.2756639999999999</v>
      </c>
      <c r="O484" s="71">
        <v>0</v>
      </c>
      <c r="P484" s="71">
        <f>B487</f>
        <v>2.4888699999999999</v>
      </c>
      <c r="R484" s="78">
        <v>0</v>
      </c>
      <c r="S484" s="28">
        <v>0</v>
      </c>
      <c r="T484" s="75">
        <v>0</v>
      </c>
    </row>
    <row r="485" spans="1:68" x14ac:dyDescent="0.25">
      <c r="A485" s="122"/>
      <c r="B485" s="67">
        <v>0.245758</v>
      </c>
      <c r="C485" s="67" t="s">
        <v>38</v>
      </c>
      <c r="D485" s="86">
        <v>1</v>
      </c>
      <c r="E485" s="86">
        <v>0</v>
      </c>
      <c r="F485" s="67">
        <v>0</v>
      </c>
      <c r="G485" s="67"/>
      <c r="H485" s="67"/>
      <c r="I485" s="35">
        <f>B484*D484</f>
        <v>-0.60936900000000005</v>
      </c>
      <c r="J485" s="35"/>
      <c r="K485" s="62">
        <f>B484*E484</f>
        <v>0</v>
      </c>
      <c r="L485" s="67"/>
      <c r="M485" s="86"/>
      <c r="N485" s="86"/>
      <c r="O485" s="86"/>
      <c r="P485" s="86"/>
      <c r="R485" s="78">
        <v>0</v>
      </c>
      <c r="S485" s="28">
        <v>0</v>
      </c>
      <c r="T485" s="75">
        <v>0</v>
      </c>
    </row>
    <row r="486" spans="1:68" x14ac:dyDescent="0.25">
      <c r="A486" s="122"/>
      <c r="B486" s="67">
        <v>0.111303</v>
      </c>
      <c r="C486" s="67" t="s">
        <v>134</v>
      </c>
      <c r="D486" s="86">
        <v>25</v>
      </c>
      <c r="E486" s="86">
        <v>0</v>
      </c>
      <c r="F486" s="67">
        <v>0</v>
      </c>
      <c r="G486" s="67"/>
      <c r="H486" s="67"/>
      <c r="I486" s="62">
        <f>B485*D485</f>
        <v>0.245758</v>
      </c>
      <c r="J486" s="35"/>
      <c r="K486" s="62">
        <f>B485*E485</f>
        <v>0</v>
      </c>
      <c r="L486" s="67"/>
      <c r="M486" s="34" t="s">
        <v>106</v>
      </c>
      <c r="N486" s="34">
        <f>EXP(N484)</f>
        <v>26.460789612928501</v>
      </c>
      <c r="O486" s="34">
        <v>0</v>
      </c>
      <c r="P486" s="34">
        <f>EXP(P484)</f>
        <v>12.047654576050643</v>
      </c>
      <c r="R486" s="78">
        <v>0</v>
      </c>
      <c r="S486" s="28">
        <v>0</v>
      </c>
      <c r="T486" s="75">
        <v>0</v>
      </c>
    </row>
    <row r="487" spans="1:68" x14ac:dyDescent="0.25">
      <c r="A487" s="122"/>
      <c r="B487" s="67">
        <v>2.4888699999999999</v>
      </c>
      <c r="C487" s="67" t="s">
        <v>12</v>
      </c>
      <c r="D487" s="86">
        <v>0</v>
      </c>
      <c r="E487" s="86">
        <v>0</v>
      </c>
      <c r="F487" s="67">
        <v>1</v>
      </c>
      <c r="G487" s="67"/>
      <c r="H487" s="67"/>
      <c r="I487" s="35">
        <f>B486*D486</f>
        <v>2.782575</v>
      </c>
      <c r="J487" s="35"/>
      <c r="K487" s="35">
        <f>B486*E486</f>
        <v>0</v>
      </c>
      <c r="L487" s="67"/>
      <c r="M487" s="34"/>
      <c r="N487" s="34">
        <f>EXP(N484)+EXP(P484)</f>
        <v>38.508444188979141</v>
      </c>
      <c r="O487" s="34">
        <f>N487</f>
        <v>38.508444188979141</v>
      </c>
      <c r="P487" s="34">
        <f>O487</f>
        <v>38.508444188979141</v>
      </c>
      <c r="R487" s="78">
        <v>0</v>
      </c>
      <c r="S487" s="28">
        <v>0</v>
      </c>
      <c r="T487" s="75">
        <v>0</v>
      </c>
    </row>
    <row r="488" spans="1:68" x14ac:dyDescent="0.25">
      <c r="A488" s="67"/>
      <c r="B488" s="67"/>
      <c r="C488" s="67"/>
      <c r="D488" s="67"/>
      <c r="E488" s="67"/>
      <c r="F488" s="67"/>
      <c r="G488" s="67"/>
      <c r="H488" s="67"/>
      <c r="I488" s="62">
        <f>I484+I485+I486+I487</f>
        <v>3.2756639999999999</v>
      </c>
      <c r="J488" s="35"/>
      <c r="K488" s="62">
        <f>K484+K485+K486+K487</f>
        <v>0</v>
      </c>
      <c r="L488" s="67"/>
      <c r="M488" s="34" t="s">
        <v>107</v>
      </c>
      <c r="N488" s="72">
        <f>N486/N487</f>
        <v>0.68714252601514869</v>
      </c>
      <c r="O488" s="72">
        <f>O486/O487</f>
        <v>0</v>
      </c>
      <c r="P488" s="72">
        <f>P486/P487</f>
        <v>0.31285747398485142</v>
      </c>
      <c r="R488" s="106">
        <f t="shared" ref="R488" si="119">IF(N488&gt;0.5,1,0)</f>
        <v>1</v>
      </c>
      <c r="S488" s="106">
        <f t="shared" ref="S488" si="120">IF(O488&gt;0.5,1,0)</f>
        <v>0</v>
      </c>
      <c r="T488" s="106">
        <f>IF(P488&gt;0.5,1,0)</f>
        <v>0</v>
      </c>
      <c r="V488" s="86">
        <v>1</v>
      </c>
      <c r="W488" s="86">
        <v>0</v>
      </c>
      <c r="X488" s="86">
        <v>0</v>
      </c>
      <c r="Y488" s="86">
        <v>0</v>
      </c>
      <c r="Z488" s="86">
        <v>1</v>
      </c>
      <c r="AA488" s="86">
        <v>0</v>
      </c>
      <c r="AB488" s="86">
        <v>0</v>
      </c>
      <c r="AC488" s="86">
        <v>0</v>
      </c>
      <c r="AD488" s="86">
        <v>1</v>
      </c>
      <c r="AE488" s="86">
        <v>0</v>
      </c>
      <c r="AF488" s="86">
        <v>0</v>
      </c>
      <c r="AG488" s="86">
        <v>1</v>
      </c>
      <c r="AH488" s="86">
        <v>0</v>
      </c>
      <c r="AI488" s="86">
        <v>0</v>
      </c>
      <c r="AJ488" s="86">
        <v>1</v>
      </c>
      <c r="AK488" s="86">
        <v>1</v>
      </c>
      <c r="AL488" s="86">
        <v>0</v>
      </c>
      <c r="AM488" s="86">
        <v>0</v>
      </c>
      <c r="AN488" s="86">
        <v>0</v>
      </c>
      <c r="AO488" s="86">
        <v>1</v>
      </c>
      <c r="AP488" s="86">
        <v>1</v>
      </c>
      <c r="AQ488" s="86">
        <v>0</v>
      </c>
      <c r="AR488" s="86">
        <v>0</v>
      </c>
      <c r="AS488" s="86">
        <v>1</v>
      </c>
      <c r="AT488" s="86">
        <v>0</v>
      </c>
      <c r="AU488" s="86">
        <v>-999</v>
      </c>
      <c r="AV488" s="86">
        <v>-999</v>
      </c>
      <c r="AW488" s="86">
        <v>-999</v>
      </c>
      <c r="AX488" s="86">
        <v>-999</v>
      </c>
      <c r="AY488" s="86">
        <v>-999</v>
      </c>
      <c r="AZ488" s="86">
        <v>-999</v>
      </c>
      <c r="BA488" s="86">
        <v>-999</v>
      </c>
      <c r="BB488" s="86">
        <v>-999</v>
      </c>
      <c r="BC488" s="86">
        <v>8</v>
      </c>
      <c r="BD488" s="86">
        <v>1</v>
      </c>
      <c r="BE488" s="86">
        <v>6</v>
      </c>
      <c r="BF488" s="86">
        <v>2</v>
      </c>
      <c r="BG488" s="86">
        <v>5</v>
      </c>
      <c r="BH488" s="86">
        <v>1</v>
      </c>
      <c r="BI488" s="86">
        <v>4</v>
      </c>
      <c r="BJ488" s="86">
        <v>3</v>
      </c>
      <c r="BK488" s="86">
        <v>1</v>
      </c>
      <c r="BL488" s="86">
        <v>5</v>
      </c>
      <c r="BM488" s="86">
        <v>2</v>
      </c>
      <c r="BN488" s="86">
        <v>4</v>
      </c>
      <c r="BO488" s="86">
        <v>3</v>
      </c>
      <c r="BP488" s="86">
        <v>6</v>
      </c>
    </row>
    <row r="489" spans="1:68" x14ac:dyDescent="0.25">
      <c r="A489" s="67"/>
      <c r="B489" s="67"/>
      <c r="C489" s="67"/>
      <c r="D489" s="67"/>
      <c r="E489" s="67"/>
      <c r="F489" s="67"/>
      <c r="G489" s="67"/>
      <c r="H489" s="67"/>
      <c r="I489" s="67"/>
      <c r="J489" s="67"/>
      <c r="K489" s="67"/>
      <c r="L489" s="67"/>
      <c r="M489" s="67"/>
      <c r="N489" s="67"/>
      <c r="O489" s="67"/>
      <c r="P489" s="67"/>
      <c r="R489" s="78">
        <v>0</v>
      </c>
      <c r="S489" s="28">
        <v>0</v>
      </c>
      <c r="T489" s="75">
        <v>0</v>
      </c>
    </row>
    <row r="490" spans="1:68" x14ac:dyDescent="0.25">
      <c r="A490" s="67" t="s">
        <v>133</v>
      </c>
      <c r="B490" s="67"/>
      <c r="C490" s="67" t="s">
        <v>100</v>
      </c>
      <c r="D490" s="67" t="s">
        <v>101</v>
      </c>
      <c r="E490" s="67" t="s">
        <v>101</v>
      </c>
      <c r="F490" s="67" t="s">
        <v>101</v>
      </c>
      <c r="G490" s="67"/>
      <c r="H490" s="67"/>
      <c r="I490" s="67"/>
      <c r="J490" s="67"/>
      <c r="K490" s="67"/>
      <c r="L490" s="67"/>
      <c r="M490" s="67"/>
      <c r="N490" s="67"/>
      <c r="O490" s="67"/>
      <c r="P490" s="67"/>
      <c r="R490" s="78">
        <v>0</v>
      </c>
      <c r="S490" s="28">
        <v>0</v>
      </c>
      <c r="T490" s="75">
        <v>0</v>
      </c>
    </row>
    <row r="491" spans="1:68" x14ac:dyDescent="0.25">
      <c r="A491" s="122">
        <v>62</v>
      </c>
      <c r="B491" s="67">
        <v>-1.0663</v>
      </c>
      <c r="C491" s="67" t="s">
        <v>9</v>
      </c>
      <c r="D491" s="86">
        <v>-1</v>
      </c>
      <c r="E491" s="86">
        <v>0</v>
      </c>
      <c r="F491" s="67">
        <v>0</v>
      </c>
      <c r="G491" s="67"/>
      <c r="H491" s="67"/>
      <c r="I491" s="35" t="s">
        <v>103</v>
      </c>
      <c r="J491" s="35"/>
      <c r="K491" s="35" t="s">
        <v>104</v>
      </c>
      <c r="L491" s="67"/>
      <c r="M491" s="71" t="s">
        <v>102</v>
      </c>
      <c r="N491" s="71" t="s">
        <v>103</v>
      </c>
      <c r="O491" s="71" t="s">
        <v>104</v>
      </c>
      <c r="P491" s="71" t="s">
        <v>105</v>
      </c>
      <c r="R491" s="78">
        <v>0</v>
      </c>
      <c r="S491" s="28">
        <v>0</v>
      </c>
      <c r="T491" s="75">
        <v>0</v>
      </c>
    </row>
    <row r="492" spans="1:68" x14ac:dyDescent="0.25">
      <c r="A492" s="122"/>
      <c r="B492" s="67">
        <v>-0.74165199999999998</v>
      </c>
      <c r="C492" s="67" t="s">
        <v>3</v>
      </c>
      <c r="D492" s="86">
        <v>1</v>
      </c>
      <c r="E492" s="86">
        <v>0</v>
      </c>
      <c r="F492" s="67">
        <v>0</v>
      </c>
      <c r="G492" s="67"/>
      <c r="H492" s="67"/>
      <c r="I492" s="62">
        <f>B491*D491</f>
        <v>1.0663</v>
      </c>
      <c r="J492" s="35"/>
      <c r="K492" s="62">
        <f>B491*E491</f>
        <v>0</v>
      </c>
      <c r="L492" s="67"/>
      <c r="M492" s="71"/>
      <c r="N492" s="71">
        <f>I496</f>
        <v>4.1251829999999998</v>
      </c>
      <c r="O492" s="71">
        <v>0</v>
      </c>
      <c r="P492" s="71">
        <f>B495</f>
        <v>0.45776499999999998</v>
      </c>
      <c r="R492" s="78">
        <v>0</v>
      </c>
      <c r="S492" s="28">
        <v>0</v>
      </c>
      <c r="T492" s="75">
        <v>0</v>
      </c>
    </row>
    <row r="493" spans="1:68" x14ac:dyDescent="0.25">
      <c r="A493" s="122"/>
      <c r="B493" s="67">
        <v>1.4844200000000001</v>
      </c>
      <c r="C493" s="67" t="s">
        <v>38</v>
      </c>
      <c r="D493" s="86">
        <v>1</v>
      </c>
      <c r="E493" s="86">
        <v>0</v>
      </c>
      <c r="F493" s="67">
        <v>0</v>
      </c>
      <c r="G493" s="67"/>
      <c r="H493" s="67"/>
      <c r="I493" s="35">
        <f>B492*D492</f>
        <v>-0.74165199999999998</v>
      </c>
      <c r="J493" s="35"/>
      <c r="K493" s="62">
        <f>B492*E492</f>
        <v>0</v>
      </c>
      <c r="L493" s="67"/>
      <c r="M493" s="86"/>
      <c r="N493" s="86"/>
      <c r="O493" s="86"/>
      <c r="P493" s="86"/>
      <c r="R493" s="78">
        <v>0</v>
      </c>
      <c r="S493" s="28">
        <v>0</v>
      </c>
      <c r="T493" s="75">
        <v>0</v>
      </c>
    </row>
    <row r="494" spans="1:68" x14ac:dyDescent="0.25">
      <c r="A494" s="122"/>
      <c r="B494" s="67">
        <v>9.2644599999999994E-2</v>
      </c>
      <c r="C494" s="67" t="s">
        <v>134</v>
      </c>
      <c r="D494" s="86">
        <v>25</v>
      </c>
      <c r="E494" s="86">
        <v>0</v>
      </c>
      <c r="F494" s="67">
        <v>0</v>
      </c>
      <c r="G494" s="67"/>
      <c r="H494" s="67"/>
      <c r="I494" s="62">
        <f>B493*D493</f>
        <v>1.4844200000000001</v>
      </c>
      <c r="J494" s="35"/>
      <c r="K494" s="62">
        <f>B493*E493</f>
        <v>0</v>
      </c>
      <c r="L494" s="67"/>
      <c r="M494" s="34" t="s">
        <v>106</v>
      </c>
      <c r="N494" s="34">
        <f>EXP(N492)</f>
        <v>61.879132095469423</v>
      </c>
      <c r="O494" s="34">
        <v>0</v>
      </c>
      <c r="P494" s="34">
        <f>EXP(P492)</f>
        <v>1.5805375330951308</v>
      </c>
      <c r="R494" s="78">
        <v>0</v>
      </c>
      <c r="S494" s="28">
        <v>0</v>
      </c>
      <c r="T494" s="75">
        <v>0</v>
      </c>
    </row>
    <row r="495" spans="1:68" x14ac:dyDescent="0.25">
      <c r="A495" s="122"/>
      <c r="B495" s="67">
        <v>0.45776499999999998</v>
      </c>
      <c r="C495" s="67" t="s">
        <v>12</v>
      </c>
      <c r="D495" s="86">
        <v>0</v>
      </c>
      <c r="E495" s="86">
        <v>0</v>
      </c>
      <c r="F495" s="67">
        <v>1</v>
      </c>
      <c r="G495" s="67"/>
      <c r="H495" s="67"/>
      <c r="I495" s="35">
        <f>B494*D494</f>
        <v>2.3161149999999999</v>
      </c>
      <c r="J495" s="35"/>
      <c r="K495" s="35">
        <f>B494*E494</f>
        <v>0</v>
      </c>
      <c r="L495" s="67"/>
      <c r="M495" s="34"/>
      <c r="N495" s="34">
        <f>EXP(N492)+EXP(P492)</f>
        <v>63.459669628564555</v>
      </c>
      <c r="O495" s="34">
        <f>N495</f>
        <v>63.459669628564555</v>
      </c>
      <c r="P495" s="34">
        <f>O495</f>
        <v>63.459669628564555</v>
      </c>
      <c r="R495" s="78">
        <v>0</v>
      </c>
      <c r="S495" s="28">
        <v>0</v>
      </c>
      <c r="T495" s="75">
        <v>0</v>
      </c>
    </row>
    <row r="496" spans="1:68" x14ac:dyDescent="0.25">
      <c r="A496" s="67"/>
      <c r="B496" s="67"/>
      <c r="C496" s="67"/>
      <c r="D496" s="67"/>
      <c r="E496" s="67"/>
      <c r="F496" s="67"/>
      <c r="G496" s="67"/>
      <c r="H496" s="67"/>
      <c r="I496" s="62">
        <f>I492+I493+I494+I495</f>
        <v>4.1251829999999998</v>
      </c>
      <c r="J496" s="35"/>
      <c r="K496" s="62">
        <f>K492+K493+K494+K495</f>
        <v>0</v>
      </c>
      <c r="L496" s="67"/>
      <c r="M496" s="34" t="s">
        <v>107</v>
      </c>
      <c r="N496" s="72">
        <f>N494/N495</f>
        <v>0.97509382664066535</v>
      </c>
      <c r="O496" s="72">
        <f>O494/O495</f>
        <v>0</v>
      </c>
      <c r="P496" s="72">
        <f>P494/P495</f>
        <v>2.4906173359334618E-2</v>
      </c>
      <c r="R496" s="106">
        <f t="shared" ref="R496" si="121">IF(N496&gt;0.5,1,0)</f>
        <v>1</v>
      </c>
      <c r="S496" s="106">
        <f t="shared" ref="S496" si="122">IF(O496&gt;0.5,1,0)</f>
        <v>0</v>
      </c>
      <c r="T496" s="106">
        <f>IF(P496&gt;0.5,1,0)</f>
        <v>0</v>
      </c>
      <c r="V496" s="86">
        <v>0</v>
      </c>
      <c r="W496" s="86">
        <v>1</v>
      </c>
      <c r="X496" s="86">
        <v>0</v>
      </c>
      <c r="Y496" s="86">
        <v>0</v>
      </c>
      <c r="Z496" s="86">
        <v>0</v>
      </c>
      <c r="AA496" s="86">
        <v>0</v>
      </c>
      <c r="AB496" s="86">
        <v>1</v>
      </c>
      <c r="AC496" s="86">
        <v>0</v>
      </c>
      <c r="AD496" s="86">
        <v>1</v>
      </c>
      <c r="AE496" s="86">
        <v>0</v>
      </c>
      <c r="AF496" s="86">
        <v>0</v>
      </c>
      <c r="AG496" s="86">
        <v>1</v>
      </c>
      <c r="AH496" s="86">
        <v>0</v>
      </c>
      <c r="AI496" s="86">
        <v>1</v>
      </c>
      <c r="AJ496" s="86">
        <v>0</v>
      </c>
      <c r="AK496" s="86">
        <v>0</v>
      </c>
      <c r="AL496" s="86">
        <v>0</v>
      </c>
      <c r="AM496" s="86">
        <v>1</v>
      </c>
      <c r="AN496" s="86">
        <v>0</v>
      </c>
      <c r="AO496" s="86">
        <v>0</v>
      </c>
      <c r="AP496" s="86">
        <v>1</v>
      </c>
      <c r="AQ496" s="86">
        <v>0</v>
      </c>
      <c r="AR496" s="86">
        <v>0</v>
      </c>
      <c r="AS496" s="86">
        <v>0</v>
      </c>
      <c r="AT496" s="86">
        <v>1</v>
      </c>
      <c r="AU496" s="86">
        <v>-999</v>
      </c>
      <c r="AV496" s="86">
        <v>-999</v>
      </c>
      <c r="AW496" s="86">
        <v>-999</v>
      </c>
      <c r="AX496" s="86">
        <v>-999</v>
      </c>
      <c r="AY496" s="86">
        <v>-999</v>
      </c>
      <c r="AZ496" s="86">
        <v>-999</v>
      </c>
      <c r="BA496" s="86">
        <v>-999</v>
      </c>
      <c r="BB496" s="86">
        <v>-999</v>
      </c>
      <c r="BC496" s="86">
        <v>8</v>
      </c>
      <c r="BD496" s="86">
        <v>2</v>
      </c>
      <c r="BE496" s="86">
        <v>6</v>
      </c>
      <c r="BF496" s="86">
        <v>7</v>
      </c>
      <c r="BG496" s="86">
        <v>4</v>
      </c>
      <c r="BH496" s="86">
        <v>5</v>
      </c>
      <c r="BI496" s="86">
        <v>3</v>
      </c>
      <c r="BJ496" s="86">
        <v>1</v>
      </c>
      <c r="BK496" s="86">
        <v>6</v>
      </c>
      <c r="BL496" s="86">
        <v>4</v>
      </c>
      <c r="BM496" s="86">
        <v>3</v>
      </c>
      <c r="BN496" s="86">
        <v>5</v>
      </c>
      <c r="BO496" s="86">
        <v>2</v>
      </c>
      <c r="BP496" s="86">
        <v>1</v>
      </c>
    </row>
    <row r="497" spans="1:68" x14ac:dyDescent="0.25">
      <c r="A497" s="67"/>
      <c r="B497" s="67"/>
      <c r="C497" s="67"/>
      <c r="D497" s="67"/>
      <c r="E497" s="67"/>
      <c r="F497" s="67"/>
      <c r="G497" s="67"/>
      <c r="H497" s="67"/>
      <c r="I497" s="67"/>
      <c r="J497" s="67"/>
      <c r="K497" s="67"/>
      <c r="L497" s="67"/>
      <c r="M497" s="67"/>
      <c r="N497" s="67"/>
      <c r="O497" s="67"/>
      <c r="P497" s="67"/>
      <c r="R497" s="78">
        <v>0</v>
      </c>
      <c r="S497" s="28">
        <v>0</v>
      </c>
      <c r="T497" s="75">
        <v>0</v>
      </c>
    </row>
    <row r="498" spans="1:68" x14ac:dyDescent="0.25">
      <c r="A498" s="67" t="s">
        <v>133</v>
      </c>
      <c r="B498" s="67"/>
      <c r="C498" s="67" t="s">
        <v>100</v>
      </c>
      <c r="D498" s="67" t="s">
        <v>101</v>
      </c>
      <c r="E498" s="67" t="s">
        <v>101</v>
      </c>
      <c r="F498" s="67" t="s">
        <v>101</v>
      </c>
      <c r="G498" s="67"/>
      <c r="H498" s="67"/>
      <c r="I498" s="67"/>
      <c r="J498" s="67"/>
      <c r="K498" s="67"/>
      <c r="L498" s="67"/>
      <c r="M498" s="67"/>
      <c r="N498" s="67"/>
      <c r="O498" s="67"/>
      <c r="P498" s="67"/>
      <c r="R498" s="78">
        <v>0</v>
      </c>
      <c r="S498" s="28">
        <v>0</v>
      </c>
      <c r="T498" s="75">
        <v>0</v>
      </c>
    </row>
    <row r="499" spans="1:68" x14ac:dyDescent="0.25">
      <c r="A499" s="122">
        <v>63</v>
      </c>
      <c r="B499" s="67">
        <v>-1.1102399999999999</v>
      </c>
      <c r="C499" s="67" t="s">
        <v>9</v>
      </c>
      <c r="D499" s="86">
        <v>-1</v>
      </c>
      <c r="E499" s="86">
        <v>0</v>
      </c>
      <c r="F499" s="67">
        <v>0</v>
      </c>
      <c r="G499" s="67"/>
      <c r="H499" s="67"/>
      <c r="I499" s="35" t="s">
        <v>103</v>
      </c>
      <c r="J499" s="35"/>
      <c r="K499" s="35" t="s">
        <v>104</v>
      </c>
      <c r="L499" s="67"/>
      <c r="M499" s="71" t="s">
        <v>102</v>
      </c>
      <c r="N499" s="71" t="s">
        <v>103</v>
      </c>
      <c r="O499" s="71" t="s">
        <v>104</v>
      </c>
      <c r="P499" s="71" t="s">
        <v>105</v>
      </c>
      <c r="R499" s="78">
        <v>0</v>
      </c>
      <c r="S499" s="28">
        <v>0</v>
      </c>
      <c r="T499" s="75">
        <v>0</v>
      </c>
    </row>
    <row r="500" spans="1:68" x14ac:dyDescent="0.25">
      <c r="A500" s="122"/>
      <c r="B500" s="67">
        <v>-0.73757200000000001</v>
      </c>
      <c r="C500" s="67" t="s">
        <v>3</v>
      </c>
      <c r="D500" s="86">
        <v>1</v>
      </c>
      <c r="E500" s="86">
        <v>0</v>
      </c>
      <c r="F500" s="67">
        <v>0</v>
      </c>
      <c r="G500" s="67"/>
      <c r="H500" s="67"/>
      <c r="I500" s="62">
        <f>B499*D499</f>
        <v>1.1102399999999999</v>
      </c>
      <c r="J500" s="35"/>
      <c r="K500" s="62">
        <f>B499*E499</f>
        <v>0</v>
      </c>
      <c r="L500" s="67"/>
      <c r="M500" s="71"/>
      <c r="N500" s="71">
        <f>I504</f>
        <v>4.3573579999999996</v>
      </c>
      <c r="O500" s="71">
        <v>0</v>
      </c>
      <c r="P500" s="71">
        <f>B503</f>
        <v>-0.171707</v>
      </c>
      <c r="R500" s="78">
        <v>0</v>
      </c>
      <c r="S500" s="28">
        <v>0</v>
      </c>
      <c r="T500" s="75">
        <v>0</v>
      </c>
    </row>
    <row r="501" spans="1:68" x14ac:dyDescent="0.25">
      <c r="A501" s="122"/>
      <c r="B501" s="67">
        <v>1.8998900000000001</v>
      </c>
      <c r="C501" s="67" t="s">
        <v>38</v>
      </c>
      <c r="D501" s="86">
        <v>1</v>
      </c>
      <c r="E501" s="86">
        <v>0</v>
      </c>
      <c r="F501" s="67">
        <v>0</v>
      </c>
      <c r="G501" s="67"/>
      <c r="H501" s="67"/>
      <c r="I501" s="35">
        <f>B500*D500</f>
        <v>-0.73757200000000001</v>
      </c>
      <c r="J501" s="35"/>
      <c r="K501" s="62">
        <f>B500*E500</f>
        <v>0</v>
      </c>
      <c r="L501" s="67"/>
      <c r="M501" s="86"/>
      <c r="N501" s="86"/>
      <c r="O501" s="86"/>
      <c r="P501" s="86"/>
      <c r="R501" s="78">
        <v>0</v>
      </c>
      <c r="S501" s="28">
        <v>0</v>
      </c>
      <c r="T501" s="75">
        <v>0</v>
      </c>
    </row>
    <row r="502" spans="1:68" x14ac:dyDescent="0.25">
      <c r="A502" s="122"/>
      <c r="B502" s="67">
        <v>8.3391999999999994E-2</v>
      </c>
      <c r="C502" s="67" t="s">
        <v>134</v>
      </c>
      <c r="D502" s="86">
        <v>25</v>
      </c>
      <c r="E502" s="86">
        <v>0</v>
      </c>
      <c r="F502" s="67">
        <v>0</v>
      </c>
      <c r="G502" s="67"/>
      <c r="H502" s="67"/>
      <c r="I502" s="62">
        <f>B501*D501</f>
        <v>1.8998900000000001</v>
      </c>
      <c r="J502" s="35"/>
      <c r="K502" s="62">
        <f>B501*E501</f>
        <v>0</v>
      </c>
      <c r="L502" s="67"/>
      <c r="M502" s="34" t="s">
        <v>106</v>
      </c>
      <c r="N502" s="34">
        <f>EXP(N500)</f>
        <v>78.050651957382399</v>
      </c>
      <c r="O502" s="34">
        <v>0</v>
      </c>
      <c r="P502" s="34">
        <f>EXP(P500)</f>
        <v>0.84222590921130336</v>
      </c>
      <c r="R502" s="78">
        <v>0</v>
      </c>
      <c r="S502" s="28">
        <v>0</v>
      </c>
      <c r="T502" s="75">
        <v>0</v>
      </c>
    </row>
    <row r="503" spans="1:68" x14ac:dyDescent="0.25">
      <c r="A503" s="122"/>
      <c r="B503" s="67">
        <v>-0.171707</v>
      </c>
      <c r="C503" s="67" t="s">
        <v>12</v>
      </c>
      <c r="D503" s="86">
        <v>0</v>
      </c>
      <c r="E503" s="86">
        <v>0</v>
      </c>
      <c r="F503" s="67">
        <v>1</v>
      </c>
      <c r="G503" s="67"/>
      <c r="H503" s="67"/>
      <c r="I503" s="35">
        <f>B502*D502</f>
        <v>2.0848</v>
      </c>
      <c r="J503" s="35"/>
      <c r="K503" s="35">
        <f>B502*E502</f>
        <v>0</v>
      </c>
      <c r="L503" s="67"/>
      <c r="M503" s="34"/>
      <c r="N503" s="34">
        <f>EXP(N500)+EXP(P500)</f>
        <v>78.892877866593707</v>
      </c>
      <c r="O503" s="34">
        <f>N503</f>
        <v>78.892877866593707</v>
      </c>
      <c r="P503" s="34">
        <f>O503</f>
        <v>78.892877866593707</v>
      </c>
      <c r="R503" s="78">
        <v>0</v>
      </c>
      <c r="S503" s="28">
        <v>0</v>
      </c>
      <c r="T503" s="75">
        <v>0</v>
      </c>
    </row>
    <row r="504" spans="1:68" x14ac:dyDescent="0.25">
      <c r="A504" s="67"/>
      <c r="B504" s="67"/>
      <c r="C504" s="67"/>
      <c r="D504" s="67"/>
      <c r="E504" s="67"/>
      <c r="F504" s="67"/>
      <c r="G504" s="67"/>
      <c r="H504" s="67"/>
      <c r="I504" s="62">
        <f>I500+I501+I502+I503</f>
        <v>4.3573579999999996</v>
      </c>
      <c r="J504" s="35"/>
      <c r="K504" s="62">
        <f>K500+K501+K502+K503</f>
        <v>0</v>
      </c>
      <c r="L504" s="67"/>
      <c r="M504" s="34" t="s">
        <v>107</v>
      </c>
      <c r="N504" s="72">
        <f>N502/N503</f>
        <v>0.98932443673007475</v>
      </c>
      <c r="O504" s="72">
        <f>O502/O503</f>
        <v>0</v>
      </c>
      <c r="P504" s="72">
        <f>P502/P503</f>
        <v>1.067556326992521E-2</v>
      </c>
      <c r="R504" s="106">
        <f t="shared" ref="R504" si="123">IF(N504&gt;0.5,1,0)</f>
        <v>1</v>
      </c>
      <c r="S504" s="106">
        <f t="shared" ref="S504" si="124">IF(O504&gt;0.5,1,0)</f>
        <v>0</v>
      </c>
      <c r="T504" s="106">
        <f>IF(P504&gt;0.5,1,0)</f>
        <v>0</v>
      </c>
      <c r="V504" s="86">
        <v>0</v>
      </c>
      <c r="W504" s="86">
        <v>0</v>
      </c>
      <c r="X504" s="86">
        <v>0</v>
      </c>
      <c r="Y504" s="86">
        <v>0</v>
      </c>
      <c r="Z504" s="86">
        <v>0</v>
      </c>
      <c r="AA504" s="86">
        <v>0</v>
      </c>
      <c r="AB504" s="86">
        <v>1</v>
      </c>
      <c r="AC504" s="86">
        <v>0</v>
      </c>
      <c r="AD504" s="86">
        <v>1</v>
      </c>
      <c r="AE504" s="86">
        <v>0</v>
      </c>
      <c r="AF504" s="86">
        <v>0</v>
      </c>
      <c r="AG504" s="86">
        <v>1</v>
      </c>
      <c r="AH504" s="86">
        <v>1</v>
      </c>
      <c r="AI504" s="86">
        <v>1</v>
      </c>
      <c r="AJ504" s="86">
        <v>0</v>
      </c>
      <c r="AK504" s="86">
        <v>1</v>
      </c>
      <c r="AL504" s="86">
        <v>0</v>
      </c>
      <c r="AM504" s="86">
        <v>0</v>
      </c>
      <c r="AN504" s="86">
        <v>0</v>
      </c>
      <c r="AO504" s="86">
        <v>1</v>
      </c>
      <c r="AP504" s="86">
        <v>0</v>
      </c>
      <c r="AQ504" s="86">
        <v>1</v>
      </c>
      <c r="AR504" s="86">
        <v>0</v>
      </c>
      <c r="AS504" s="86">
        <v>1</v>
      </c>
      <c r="AT504" s="86">
        <v>0</v>
      </c>
      <c r="AU504" s="86">
        <v>0</v>
      </c>
      <c r="AV504" s="86">
        <v>0</v>
      </c>
      <c r="AW504" s="86">
        <v>1</v>
      </c>
      <c r="AX504" s="86">
        <v>0</v>
      </c>
      <c r="AY504" s="86">
        <v>0</v>
      </c>
      <c r="AZ504" s="86">
        <v>1</v>
      </c>
      <c r="BA504" s="86">
        <v>1</v>
      </c>
      <c r="BB504" s="86">
        <v>0</v>
      </c>
      <c r="BC504" s="86">
        <v>8</v>
      </c>
      <c r="BD504" s="86">
        <v>3</v>
      </c>
      <c r="BE504" s="86">
        <v>6</v>
      </c>
      <c r="BF504" s="86">
        <v>5</v>
      </c>
      <c r="BG504" s="86">
        <v>1</v>
      </c>
      <c r="BH504" s="86">
        <v>7</v>
      </c>
      <c r="BI504" s="86">
        <v>2</v>
      </c>
      <c r="BJ504" s="86">
        <v>4</v>
      </c>
      <c r="BK504" s="86">
        <v>2</v>
      </c>
      <c r="BL504" s="86">
        <v>4</v>
      </c>
      <c r="BM504" s="86">
        <v>6</v>
      </c>
      <c r="BN504" s="86">
        <v>3</v>
      </c>
      <c r="BO504" s="86">
        <v>5</v>
      </c>
      <c r="BP504" s="86">
        <v>1</v>
      </c>
    </row>
    <row r="505" spans="1:68" x14ac:dyDescent="0.25">
      <c r="R505" s="78">
        <v>0</v>
      </c>
      <c r="S505" s="28">
        <v>0</v>
      </c>
      <c r="T505" s="75">
        <v>0</v>
      </c>
    </row>
    <row r="506" spans="1:68" x14ac:dyDescent="0.25">
      <c r="A506" s="67" t="s">
        <v>133</v>
      </c>
      <c r="B506" s="67"/>
      <c r="C506" s="67" t="s">
        <v>100</v>
      </c>
      <c r="D506" s="67" t="s">
        <v>101</v>
      </c>
      <c r="E506" s="67" t="s">
        <v>101</v>
      </c>
      <c r="F506" s="67" t="s">
        <v>101</v>
      </c>
      <c r="G506" s="67"/>
      <c r="H506" s="67"/>
      <c r="I506" s="67"/>
      <c r="J506" s="67"/>
      <c r="K506" s="67"/>
      <c r="L506" s="67"/>
      <c r="M506" s="67"/>
      <c r="N506" s="67"/>
      <c r="O506" s="67"/>
      <c r="P506" s="67"/>
      <c r="R506" s="78">
        <v>0</v>
      </c>
      <c r="S506" s="28">
        <v>0</v>
      </c>
      <c r="T506" s="75">
        <v>0</v>
      </c>
    </row>
    <row r="507" spans="1:68" x14ac:dyDescent="0.25">
      <c r="A507" s="122">
        <v>64</v>
      </c>
      <c r="B507" s="67">
        <v>-0.67166199999999998</v>
      </c>
      <c r="C507" s="67" t="s">
        <v>9</v>
      </c>
      <c r="D507" s="86">
        <v>-1</v>
      </c>
      <c r="E507" s="86">
        <v>0</v>
      </c>
      <c r="F507" s="67">
        <v>0</v>
      </c>
      <c r="G507" s="67"/>
      <c r="H507" s="67"/>
      <c r="I507" s="35" t="s">
        <v>103</v>
      </c>
      <c r="J507" s="35"/>
      <c r="K507" s="35" t="s">
        <v>104</v>
      </c>
      <c r="L507" s="67"/>
      <c r="M507" s="71" t="s">
        <v>102</v>
      </c>
      <c r="N507" s="71" t="s">
        <v>103</v>
      </c>
      <c r="O507" s="71" t="s">
        <v>104</v>
      </c>
      <c r="P507" s="71" t="s">
        <v>105</v>
      </c>
      <c r="R507" s="78">
        <v>0</v>
      </c>
      <c r="S507" s="28">
        <v>0</v>
      </c>
      <c r="T507" s="75">
        <v>0</v>
      </c>
    </row>
    <row r="508" spans="1:68" x14ac:dyDescent="0.25">
      <c r="A508" s="122"/>
      <c r="B508" s="67">
        <v>-0.656219</v>
      </c>
      <c r="C508" s="67" t="s">
        <v>3</v>
      </c>
      <c r="D508" s="86">
        <v>1</v>
      </c>
      <c r="E508" s="86">
        <v>0</v>
      </c>
      <c r="F508" s="67">
        <v>0</v>
      </c>
      <c r="G508" s="67"/>
      <c r="H508" s="67"/>
      <c r="I508" s="62">
        <f>B507*D507</f>
        <v>0.67166199999999998</v>
      </c>
      <c r="J508" s="35"/>
      <c r="K508" s="62">
        <f>B507*E507</f>
        <v>0</v>
      </c>
      <c r="L508" s="67"/>
      <c r="M508" s="71"/>
      <c r="N508" s="71">
        <f>I512</f>
        <v>1.0880129999999997</v>
      </c>
      <c r="O508" s="71">
        <v>0</v>
      </c>
      <c r="P508" s="71">
        <f>B511</f>
        <v>4.87683</v>
      </c>
      <c r="R508" s="78">
        <v>0</v>
      </c>
      <c r="S508" s="28">
        <v>0</v>
      </c>
      <c r="T508" s="75">
        <v>0</v>
      </c>
    </row>
    <row r="509" spans="1:68" x14ac:dyDescent="0.25">
      <c r="A509" s="122"/>
      <c r="B509" s="67">
        <v>-2.2305299999999999</v>
      </c>
      <c r="C509" s="67" t="s">
        <v>38</v>
      </c>
      <c r="D509" s="86">
        <v>1</v>
      </c>
      <c r="E509" s="86">
        <v>0</v>
      </c>
      <c r="F509" s="67">
        <v>0</v>
      </c>
      <c r="G509" s="67"/>
      <c r="H509" s="67"/>
      <c r="I509" s="35">
        <f>B508*D508</f>
        <v>-0.656219</v>
      </c>
      <c r="J509" s="35"/>
      <c r="K509" s="62">
        <f>B508*E508</f>
        <v>0</v>
      </c>
      <c r="L509" s="67"/>
      <c r="M509" s="86"/>
      <c r="N509" s="86"/>
      <c r="O509" s="86"/>
      <c r="P509" s="86"/>
      <c r="R509" s="78">
        <v>0</v>
      </c>
      <c r="S509" s="28">
        <v>0</v>
      </c>
      <c r="T509" s="75">
        <v>0</v>
      </c>
    </row>
    <row r="510" spans="1:68" x14ac:dyDescent="0.25">
      <c r="A510" s="122"/>
      <c r="B510" s="67">
        <v>0.13212399999999999</v>
      </c>
      <c r="C510" s="67" t="s">
        <v>134</v>
      </c>
      <c r="D510" s="86">
        <v>25</v>
      </c>
      <c r="E510" s="86">
        <v>0</v>
      </c>
      <c r="F510" s="67">
        <v>0</v>
      </c>
      <c r="G510" s="67"/>
      <c r="H510" s="67"/>
      <c r="I510" s="62">
        <f>B509*D509</f>
        <v>-2.2305299999999999</v>
      </c>
      <c r="J510" s="35"/>
      <c r="K510" s="62">
        <f>B509*E509</f>
        <v>0</v>
      </c>
      <c r="L510" s="67"/>
      <c r="M510" s="34" t="s">
        <v>106</v>
      </c>
      <c r="N510" s="34">
        <f>EXP(N508)</f>
        <v>2.9683700575622889</v>
      </c>
      <c r="O510" s="34">
        <v>0</v>
      </c>
      <c r="P510" s="34">
        <f>EXP(P508)</f>
        <v>131.21405535470538</v>
      </c>
      <c r="R510" s="78">
        <v>0</v>
      </c>
      <c r="S510" s="28">
        <v>0</v>
      </c>
      <c r="T510" s="75">
        <v>0</v>
      </c>
    </row>
    <row r="511" spans="1:68" x14ac:dyDescent="0.25">
      <c r="A511" s="122"/>
      <c r="B511" s="67">
        <v>4.87683</v>
      </c>
      <c r="C511" s="67" t="s">
        <v>12</v>
      </c>
      <c r="D511" s="86">
        <v>0</v>
      </c>
      <c r="E511" s="86">
        <v>0</v>
      </c>
      <c r="F511" s="67">
        <v>1</v>
      </c>
      <c r="G511" s="67"/>
      <c r="H511" s="67"/>
      <c r="I511" s="35">
        <f>B510*D510</f>
        <v>3.3030999999999997</v>
      </c>
      <c r="J511" s="35"/>
      <c r="K511" s="35">
        <f>B510*E510</f>
        <v>0</v>
      </c>
      <c r="L511" s="67"/>
      <c r="M511" s="34"/>
      <c r="N511" s="34">
        <f>EXP(N508)+EXP(P508)</f>
        <v>134.18242541226766</v>
      </c>
      <c r="O511" s="34">
        <f>N511</f>
        <v>134.18242541226766</v>
      </c>
      <c r="P511" s="34">
        <f>O511</f>
        <v>134.18242541226766</v>
      </c>
      <c r="R511" s="78">
        <v>0</v>
      </c>
      <c r="S511" s="28">
        <v>0</v>
      </c>
      <c r="T511" s="75">
        <v>0</v>
      </c>
    </row>
    <row r="512" spans="1:68" x14ac:dyDescent="0.25">
      <c r="A512" s="67"/>
      <c r="B512" s="67"/>
      <c r="C512" s="67"/>
      <c r="D512" s="67"/>
      <c r="E512" s="67"/>
      <c r="F512" s="67"/>
      <c r="G512" s="67"/>
      <c r="H512" s="67"/>
      <c r="I512" s="62">
        <f>I508+I509+I510+I511</f>
        <v>1.0880129999999997</v>
      </c>
      <c r="J512" s="35"/>
      <c r="K512" s="62">
        <f>K508+K509+K510+K511</f>
        <v>0</v>
      </c>
      <c r="L512" s="67"/>
      <c r="M512" s="34" t="s">
        <v>107</v>
      </c>
      <c r="N512" s="72">
        <f>N510/N511</f>
        <v>2.2121898962864515E-2</v>
      </c>
      <c r="O512" s="72">
        <f>O510/O511</f>
        <v>0</v>
      </c>
      <c r="P512" s="72">
        <f>P510/P511</f>
        <v>0.97787810103713557</v>
      </c>
      <c r="R512" s="106">
        <f t="shared" ref="R512" si="125">IF(N512&gt;0.5,1,0)</f>
        <v>0</v>
      </c>
      <c r="S512" s="106">
        <f t="shared" ref="S512" si="126">IF(O512&gt;0.5,1,0)</f>
        <v>0</v>
      </c>
      <c r="T512" s="106">
        <f>IF(P512&gt;0.5,1,0)</f>
        <v>1</v>
      </c>
      <c r="V512" s="86">
        <v>0</v>
      </c>
      <c r="W512" s="86">
        <v>0</v>
      </c>
      <c r="X512" s="86">
        <v>1</v>
      </c>
      <c r="Y512" s="86">
        <v>0</v>
      </c>
      <c r="Z512" s="86">
        <v>0</v>
      </c>
      <c r="AA512" s="86">
        <v>0</v>
      </c>
      <c r="AB512" s="86">
        <v>1</v>
      </c>
      <c r="AC512" s="86">
        <v>0</v>
      </c>
      <c r="AD512" s="86">
        <v>1</v>
      </c>
      <c r="AE512" s="86">
        <v>0</v>
      </c>
      <c r="AF512" s="86">
        <v>0</v>
      </c>
      <c r="AG512" s="86">
        <v>1</v>
      </c>
      <c r="AH512" s="86">
        <v>0</v>
      </c>
      <c r="AI512" s="86">
        <v>0</v>
      </c>
      <c r="AJ512" s="86">
        <v>1</v>
      </c>
      <c r="AK512" s="86">
        <v>0</v>
      </c>
      <c r="AL512" s="86">
        <v>0</v>
      </c>
      <c r="AM512" s="86">
        <v>0</v>
      </c>
      <c r="AN512" s="86">
        <v>0</v>
      </c>
      <c r="AO512" s="86">
        <v>1</v>
      </c>
      <c r="AP512" s="86">
        <v>1</v>
      </c>
      <c r="AQ512" s="86">
        <v>0</v>
      </c>
      <c r="AR512" s="86">
        <v>0</v>
      </c>
      <c r="AS512" s="86">
        <v>1</v>
      </c>
      <c r="AT512" s="86">
        <v>0</v>
      </c>
      <c r="AU512" s="86">
        <v>-999</v>
      </c>
      <c r="AV512" s="86">
        <v>-999</v>
      </c>
      <c r="AW512" s="86">
        <v>-999</v>
      </c>
      <c r="AX512" s="86">
        <v>-999</v>
      </c>
      <c r="AY512" s="86">
        <v>-999</v>
      </c>
      <c r="AZ512" s="86">
        <v>-999</v>
      </c>
      <c r="BA512" s="86">
        <v>-999</v>
      </c>
      <c r="BB512" s="86">
        <v>-999</v>
      </c>
      <c r="BC512" s="86">
        <v>5</v>
      </c>
      <c r="BD512" s="86">
        <v>1</v>
      </c>
      <c r="BE512" s="86">
        <v>2</v>
      </c>
      <c r="BF512" s="86">
        <v>4</v>
      </c>
      <c r="BG512" s="86">
        <v>3</v>
      </c>
      <c r="BH512" s="86">
        <v>6</v>
      </c>
      <c r="BI512" s="86">
        <v>8</v>
      </c>
      <c r="BJ512" s="86">
        <v>7</v>
      </c>
      <c r="BK512" s="86">
        <v>2</v>
      </c>
      <c r="BL512" s="86">
        <v>3</v>
      </c>
      <c r="BM512" s="86">
        <v>4</v>
      </c>
      <c r="BN512" s="86">
        <v>6</v>
      </c>
      <c r="BO512" s="86">
        <v>5</v>
      </c>
      <c r="BP512" s="86">
        <v>1</v>
      </c>
    </row>
    <row r="513" spans="1:68" x14ac:dyDescent="0.25">
      <c r="A513" s="67"/>
      <c r="B513" s="67"/>
      <c r="C513" s="67"/>
      <c r="D513" s="67"/>
      <c r="E513" s="67"/>
      <c r="F513" s="67"/>
      <c r="G513" s="67"/>
      <c r="H513" s="67"/>
      <c r="I513" s="67"/>
      <c r="J513" s="67"/>
      <c r="K513" s="67"/>
      <c r="L513" s="67"/>
      <c r="M513" s="67"/>
      <c r="N513" s="67"/>
      <c r="O513" s="67"/>
      <c r="P513" s="67"/>
      <c r="R513" s="78">
        <v>0</v>
      </c>
      <c r="S513" s="28">
        <v>0</v>
      </c>
      <c r="T513" s="75">
        <v>0</v>
      </c>
    </row>
    <row r="514" spans="1:68" x14ac:dyDescent="0.25">
      <c r="A514" s="67" t="s">
        <v>133</v>
      </c>
      <c r="B514" s="67"/>
      <c r="C514" s="67" t="s">
        <v>100</v>
      </c>
      <c r="D514" s="67" t="s">
        <v>101</v>
      </c>
      <c r="E514" s="67" t="s">
        <v>101</v>
      </c>
      <c r="F514" s="67" t="s">
        <v>101</v>
      </c>
      <c r="G514" s="67"/>
      <c r="H514" s="67"/>
      <c r="I514" s="67"/>
      <c r="J514" s="67"/>
      <c r="K514" s="67"/>
      <c r="L514" s="67"/>
      <c r="M514" s="67"/>
      <c r="N514" s="67"/>
      <c r="O514" s="67"/>
      <c r="P514" s="67"/>
      <c r="R514" s="78">
        <v>0</v>
      </c>
      <c r="S514" s="28">
        <v>0</v>
      </c>
      <c r="T514" s="75">
        <v>0</v>
      </c>
    </row>
    <row r="515" spans="1:68" x14ac:dyDescent="0.25">
      <c r="A515" s="122">
        <v>65</v>
      </c>
      <c r="B515" s="67">
        <v>-0.61893100000000001</v>
      </c>
      <c r="C515" s="67" t="s">
        <v>9</v>
      </c>
      <c r="D515" s="86">
        <v>-1</v>
      </c>
      <c r="E515" s="86">
        <v>0</v>
      </c>
      <c r="F515" s="67">
        <v>0</v>
      </c>
      <c r="G515" s="67"/>
      <c r="H515" s="67"/>
      <c r="I515" s="35" t="s">
        <v>103</v>
      </c>
      <c r="J515" s="35"/>
      <c r="K515" s="35" t="s">
        <v>104</v>
      </c>
      <c r="L515" s="67"/>
      <c r="M515" s="71" t="s">
        <v>102</v>
      </c>
      <c r="N515" s="71" t="s">
        <v>103</v>
      </c>
      <c r="O515" s="71" t="s">
        <v>104</v>
      </c>
      <c r="P515" s="71" t="s">
        <v>105</v>
      </c>
      <c r="R515" s="78">
        <v>0</v>
      </c>
      <c r="S515" s="28">
        <v>0</v>
      </c>
      <c r="T515" s="75">
        <v>0</v>
      </c>
    </row>
    <row r="516" spans="1:68" x14ac:dyDescent="0.25">
      <c r="A516" s="122"/>
      <c r="B516" s="67">
        <v>-0.59051799999999999</v>
      </c>
      <c r="C516" s="67" t="s">
        <v>3</v>
      </c>
      <c r="D516" s="86">
        <v>1</v>
      </c>
      <c r="E516" s="86">
        <v>0</v>
      </c>
      <c r="F516" s="67">
        <v>0</v>
      </c>
      <c r="G516" s="67"/>
      <c r="H516" s="67"/>
      <c r="I516" s="62">
        <f>B515*D515</f>
        <v>0.61893100000000001</v>
      </c>
      <c r="J516" s="35"/>
      <c r="K516" s="62">
        <f>B515*E515</f>
        <v>0</v>
      </c>
      <c r="L516" s="67"/>
      <c r="M516" s="71"/>
      <c r="N516" s="71">
        <f>I520</f>
        <v>1.1196879999999996</v>
      </c>
      <c r="O516" s="71">
        <v>0</v>
      </c>
      <c r="P516" s="71">
        <f>B519</f>
        <v>5.49308</v>
      </c>
      <c r="R516" s="78">
        <v>0</v>
      </c>
      <c r="S516" s="28">
        <v>0</v>
      </c>
      <c r="T516" s="75">
        <v>0</v>
      </c>
    </row>
    <row r="517" spans="1:68" x14ac:dyDescent="0.25">
      <c r="A517" s="122"/>
      <c r="B517" s="67">
        <v>-2.4102000000000001</v>
      </c>
      <c r="C517" s="67" t="s">
        <v>38</v>
      </c>
      <c r="D517" s="86">
        <v>1</v>
      </c>
      <c r="E517" s="86">
        <v>0</v>
      </c>
      <c r="F517" s="67">
        <v>0</v>
      </c>
      <c r="G517" s="67"/>
      <c r="H517" s="67"/>
      <c r="I517" s="35">
        <f>B516*D516</f>
        <v>-0.59051799999999999</v>
      </c>
      <c r="J517" s="35"/>
      <c r="K517" s="62">
        <f>B516*E516</f>
        <v>0</v>
      </c>
      <c r="L517" s="67"/>
      <c r="M517" s="86"/>
      <c r="N517" s="86"/>
      <c r="O517" s="86"/>
      <c r="P517" s="86"/>
      <c r="R517" s="78">
        <v>0</v>
      </c>
      <c r="S517" s="28">
        <v>0</v>
      </c>
      <c r="T517" s="75">
        <v>0</v>
      </c>
    </row>
    <row r="518" spans="1:68" x14ac:dyDescent="0.25">
      <c r="A518" s="122"/>
      <c r="B518" s="67">
        <v>0.14005899999999999</v>
      </c>
      <c r="C518" s="67" t="s">
        <v>134</v>
      </c>
      <c r="D518" s="86">
        <v>25</v>
      </c>
      <c r="E518" s="86">
        <v>0</v>
      </c>
      <c r="F518" s="67">
        <v>0</v>
      </c>
      <c r="G518" s="67"/>
      <c r="H518" s="67"/>
      <c r="I518" s="62">
        <f>B517*D517</f>
        <v>-2.4102000000000001</v>
      </c>
      <c r="J518" s="35"/>
      <c r="K518" s="62">
        <f>B517*E517</f>
        <v>0</v>
      </c>
      <c r="L518" s="67"/>
      <c r="M518" s="34" t="s">
        <v>106</v>
      </c>
      <c r="N518" s="34">
        <f>EXP(N516)</f>
        <v>3.0638981179386442</v>
      </c>
      <c r="O518" s="34">
        <v>0</v>
      </c>
      <c r="P518" s="34">
        <f>EXP(P516)</f>
        <v>243.00450931008544</v>
      </c>
      <c r="R518" s="78">
        <v>0</v>
      </c>
      <c r="S518" s="28">
        <v>0</v>
      </c>
      <c r="T518" s="75">
        <v>0</v>
      </c>
    </row>
    <row r="519" spans="1:68" x14ac:dyDescent="0.25">
      <c r="A519" s="122"/>
      <c r="B519" s="67">
        <v>5.49308</v>
      </c>
      <c r="C519" s="67" t="s">
        <v>12</v>
      </c>
      <c r="D519" s="86">
        <v>0</v>
      </c>
      <c r="E519" s="86">
        <v>0</v>
      </c>
      <c r="F519" s="67">
        <v>1</v>
      </c>
      <c r="G519" s="67"/>
      <c r="H519" s="67"/>
      <c r="I519" s="35">
        <f>B518*D518</f>
        <v>3.5014749999999997</v>
      </c>
      <c r="J519" s="35"/>
      <c r="K519" s="35">
        <f>B518*E518</f>
        <v>0</v>
      </c>
      <c r="L519" s="67"/>
      <c r="M519" s="34"/>
      <c r="N519" s="34">
        <f>EXP(N516)+EXP(P516)</f>
        <v>246.06840742802407</v>
      </c>
      <c r="O519" s="34">
        <f>N519</f>
        <v>246.06840742802407</v>
      </c>
      <c r="P519" s="34">
        <f>O519</f>
        <v>246.06840742802407</v>
      </c>
      <c r="R519" s="78">
        <v>0</v>
      </c>
      <c r="S519" s="28">
        <v>0</v>
      </c>
      <c r="T519" s="75">
        <v>0</v>
      </c>
    </row>
    <row r="520" spans="1:68" x14ac:dyDescent="0.25">
      <c r="A520" s="67"/>
      <c r="B520" s="67"/>
      <c r="C520" s="67"/>
      <c r="D520" s="67"/>
      <c r="E520" s="67"/>
      <c r="F520" s="67"/>
      <c r="G520" s="67"/>
      <c r="H520" s="67"/>
      <c r="I520" s="62">
        <f>I516+I517+I518+I519</f>
        <v>1.1196879999999996</v>
      </c>
      <c r="J520" s="35"/>
      <c r="K520" s="62">
        <f>K516+K517+K518+K519</f>
        <v>0</v>
      </c>
      <c r="L520" s="67"/>
      <c r="M520" s="34" t="s">
        <v>107</v>
      </c>
      <c r="N520" s="72">
        <f>N518/N519</f>
        <v>1.2451407923363123E-2</v>
      </c>
      <c r="O520" s="72">
        <f>O518/O519</f>
        <v>0</v>
      </c>
      <c r="P520" s="72">
        <f>P518/P519</f>
        <v>0.98754859207663692</v>
      </c>
      <c r="R520" s="106">
        <f t="shared" ref="R520" si="127">IF(N520&gt;0.5,1,0)</f>
        <v>0</v>
      </c>
      <c r="S520" s="106">
        <f t="shared" ref="S520" si="128">IF(O520&gt;0.5,1,0)</f>
        <v>0</v>
      </c>
      <c r="T520" s="106">
        <f>IF(P520&gt;0.5,1,0)</f>
        <v>1</v>
      </c>
      <c r="V520" s="86">
        <v>0</v>
      </c>
      <c r="W520" s="86">
        <v>0</v>
      </c>
      <c r="X520" s="86">
        <v>1</v>
      </c>
      <c r="Y520" s="86">
        <v>0</v>
      </c>
      <c r="Z520" s="86">
        <v>0</v>
      </c>
      <c r="AA520" s="86">
        <v>0</v>
      </c>
      <c r="AB520" s="86">
        <v>1</v>
      </c>
      <c r="AC520" s="86">
        <v>0</v>
      </c>
      <c r="AD520" s="86">
        <v>1</v>
      </c>
      <c r="AE520" s="86">
        <v>0</v>
      </c>
      <c r="AF520" s="86">
        <v>1</v>
      </c>
      <c r="AG520" s="86">
        <v>0</v>
      </c>
      <c r="AH520" s="86">
        <v>0</v>
      </c>
      <c r="AI520" s="86">
        <v>1</v>
      </c>
      <c r="AJ520" s="86">
        <v>0</v>
      </c>
      <c r="AK520" s="86">
        <v>0</v>
      </c>
      <c r="AL520" s="86">
        <v>0</v>
      </c>
      <c r="AM520" s="86">
        <v>0</v>
      </c>
      <c r="AN520" s="86">
        <v>0</v>
      </c>
      <c r="AO520" s="86">
        <v>1</v>
      </c>
      <c r="AP520" s="86">
        <v>1</v>
      </c>
      <c r="AQ520" s="86">
        <v>0</v>
      </c>
      <c r="AR520" s="86">
        <v>0</v>
      </c>
      <c r="AS520" s="86">
        <v>1</v>
      </c>
      <c r="AT520" s="86">
        <v>0</v>
      </c>
      <c r="AU520" s="86">
        <v>-999</v>
      </c>
      <c r="AV520" s="86">
        <v>-999</v>
      </c>
      <c r="AW520" s="86">
        <v>-999</v>
      </c>
      <c r="AX520" s="86">
        <v>-999</v>
      </c>
      <c r="AY520" s="86">
        <v>-999</v>
      </c>
      <c r="AZ520" s="86">
        <v>-999</v>
      </c>
      <c r="BA520" s="86">
        <v>-999</v>
      </c>
      <c r="BB520" s="86">
        <v>-999</v>
      </c>
      <c r="BC520" s="86">
        <v>8</v>
      </c>
      <c r="BD520" s="86">
        <v>1</v>
      </c>
      <c r="BE520" s="86">
        <v>2</v>
      </c>
      <c r="BF520" s="86">
        <v>3</v>
      </c>
      <c r="BG520" s="86">
        <v>4</v>
      </c>
      <c r="BH520" s="86">
        <v>6</v>
      </c>
      <c r="BI520" s="86">
        <v>5</v>
      </c>
      <c r="BJ520" s="86">
        <v>7</v>
      </c>
      <c r="BK520" s="86">
        <v>1</v>
      </c>
      <c r="BL520" s="86">
        <v>3</v>
      </c>
      <c r="BM520" s="86">
        <v>2</v>
      </c>
      <c r="BN520" s="86">
        <v>4</v>
      </c>
      <c r="BO520" s="86">
        <v>5</v>
      </c>
      <c r="BP520" s="86">
        <v>6</v>
      </c>
    </row>
    <row r="521" spans="1:68" x14ac:dyDescent="0.25">
      <c r="A521" s="67"/>
      <c r="B521" s="67"/>
      <c r="C521" s="67"/>
      <c r="D521" s="67"/>
      <c r="E521" s="67"/>
      <c r="F521" s="67"/>
      <c r="G521" s="67"/>
      <c r="H521" s="67"/>
      <c r="I521" s="67"/>
      <c r="J521" s="67"/>
      <c r="K521" s="67"/>
      <c r="L521" s="67"/>
      <c r="M521" s="67"/>
      <c r="N521" s="67"/>
      <c r="O521" s="67"/>
      <c r="P521" s="67"/>
      <c r="R521" s="78">
        <v>0</v>
      </c>
      <c r="S521" s="28">
        <v>0</v>
      </c>
      <c r="T521" s="75">
        <v>0</v>
      </c>
    </row>
    <row r="522" spans="1:68" x14ac:dyDescent="0.25">
      <c r="A522" s="67" t="s">
        <v>133</v>
      </c>
      <c r="B522" s="67"/>
      <c r="C522" s="67" t="s">
        <v>100</v>
      </c>
      <c r="D522" s="67" t="s">
        <v>101</v>
      </c>
      <c r="E522" s="67" t="s">
        <v>101</v>
      </c>
      <c r="F522" s="67" t="s">
        <v>101</v>
      </c>
      <c r="G522" s="67"/>
      <c r="H522" s="67"/>
      <c r="I522" s="67"/>
      <c r="J522" s="67"/>
      <c r="K522" s="67"/>
      <c r="L522" s="67"/>
      <c r="M522" s="67"/>
      <c r="N522" s="67"/>
      <c r="O522" s="67"/>
      <c r="P522" s="67"/>
      <c r="R522" s="78">
        <v>0</v>
      </c>
      <c r="S522" s="28">
        <v>0</v>
      </c>
      <c r="T522" s="75">
        <v>0</v>
      </c>
    </row>
    <row r="523" spans="1:68" x14ac:dyDescent="0.25">
      <c r="A523" s="122">
        <v>66</v>
      </c>
      <c r="B523" s="67">
        <v>-0.69569999999999999</v>
      </c>
      <c r="C523" s="67" t="s">
        <v>9</v>
      </c>
      <c r="D523" s="86">
        <v>-1</v>
      </c>
      <c r="E523" s="86">
        <v>0</v>
      </c>
      <c r="F523" s="67">
        <v>0</v>
      </c>
      <c r="G523" s="67"/>
      <c r="H523" s="67"/>
      <c r="I523" s="35" t="s">
        <v>103</v>
      </c>
      <c r="J523" s="35"/>
      <c r="K523" s="35" t="s">
        <v>104</v>
      </c>
      <c r="L523" s="67"/>
      <c r="M523" s="71" t="s">
        <v>102</v>
      </c>
      <c r="N523" s="71" t="s">
        <v>103</v>
      </c>
      <c r="O523" s="71" t="s">
        <v>104</v>
      </c>
      <c r="P523" s="71" t="s">
        <v>105</v>
      </c>
      <c r="R523" s="78">
        <v>0</v>
      </c>
      <c r="S523" s="28">
        <v>0</v>
      </c>
      <c r="T523" s="75">
        <v>0</v>
      </c>
    </row>
    <row r="524" spans="1:68" x14ac:dyDescent="0.25">
      <c r="A524" s="122"/>
      <c r="B524" s="67">
        <v>-0.37161699999999998</v>
      </c>
      <c r="C524" s="67" t="s">
        <v>3</v>
      </c>
      <c r="D524" s="86">
        <v>1</v>
      </c>
      <c r="E524" s="86">
        <v>0</v>
      </c>
      <c r="F524" s="67">
        <v>0</v>
      </c>
      <c r="G524" s="67"/>
      <c r="H524" s="67"/>
      <c r="I524" s="62">
        <f>B523*D523</f>
        <v>0.69569999999999999</v>
      </c>
      <c r="J524" s="35"/>
      <c r="K524" s="62">
        <f>B523*E523</f>
        <v>0</v>
      </c>
      <c r="L524" s="67"/>
      <c r="M524" s="71"/>
      <c r="N524" s="71">
        <f>I528</f>
        <v>2.4573869999999998</v>
      </c>
      <c r="O524" s="71">
        <v>0</v>
      </c>
      <c r="P524" s="71">
        <f>B527</f>
        <v>3.5594299999999999</v>
      </c>
      <c r="R524" s="78">
        <v>0</v>
      </c>
      <c r="S524" s="28">
        <v>0</v>
      </c>
      <c r="T524" s="75">
        <v>0</v>
      </c>
    </row>
    <row r="525" spans="1:68" x14ac:dyDescent="0.25">
      <c r="A525" s="122"/>
      <c r="B525" s="67">
        <v>-0.64717100000000005</v>
      </c>
      <c r="C525" s="67" t="s">
        <v>38</v>
      </c>
      <c r="D525" s="86">
        <v>1</v>
      </c>
      <c r="E525" s="86">
        <v>0</v>
      </c>
      <c r="F525" s="67">
        <v>0</v>
      </c>
      <c r="G525" s="67"/>
      <c r="H525" s="67"/>
      <c r="I525" s="35">
        <f>B524*D524</f>
        <v>-0.37161699999999998</v>
      </c>
      <c r="J525" s="35"/>
      <c r="K525" s="62">
        <f>B524*E524</f>
        <v>0</v>
      </c>
      <c r="L525" s="67"/>
      <c r="M525" s="86"/>
      <c r="N525" s="86"/>
      <c r="O525" s="86"/>
      <c r="P525" s="86"/>
      <c r="R525" s="78">
        <v>0</v>
      </c>
      <c r="S525" s="28">
        <v>0</v>
      </c>
      <c r="T525" s="75">
        <v>0</v>
      </c>
    </row>
    <row r="526" spans="1:68" x14ac:dyDescent="0.25">
      <c r="A526" s="122"/>
      <c r="B526" s="67">
        <v>0.111219</v>
      </c>
      <c r="C526" s="67" t="s">
        <v>134</v>
      </c>
      <c r="D526" s="86">
        <v>25</v>
      </c>
      <c r="E526" s="86">
        <v>0</v>
      </c>
      <c r="F526" s="67">
        <v>0</v>
      </c>
      <c r="G526" s="67"/>
      <c r="H526" s="67"/>
      <c r="I526" s="62">
        <f>B525*D525</f>
        <v>-0.64717100000000005</v>
      </c>
      <c r="J526" s="35"/>
      <c r="K526" s="62">
        <f>B525*E525</f>
        <v>0</v>
      </c>
      <c r="L526" s="67"/>
      <c r="M526" s="34" t="s">
        <v>106</v>
      </c>
      <c r="N526" s="34">
        <f>EXP(N524)</f>
        <v>11.674266791520118</v>
      </c>
      <c r="O526" s="34">
        <v>0</v>
      </c>
      <c r="P526" s="34">
        <f>EXP(P524)</f>
        <v>35.143159833910097</v>
      </c>
      <c r="R526" s="78">
        <v>0</v>
      </c>
      <c r="S526" s="28">
        <v>0</v>
      </c>
      <c r="T526" s="75">
        <v>0</v>
      </c>
    </row>
    <row r="527" spans="1:68" x14ac:dyDescent="0.25">
      <c r="A527" s="122"/>
      <c r="B527" s="67">
        <v>3.5594299999999999</v>
      </c>
      <c r="C527" s="67" t="s">
        <v>12</v>
      </c>
      <c r="D527" s="86">
        <v>0</v>
      </c>
      <c r="E527" s="86">
        <v>0</v>
      </c>
      <c r="F527" s="67">
        <v>1</v>
      </c>
      <c r="G527" s="67"/>
      <c r="H527" s="67"/>
      <c r="I527" s="35">
        <f>B526*D526</f>
        <v>2.780475</v>
      </c>
      <c r="J527" s="35"/>
      <c r="K527" s="35">
        <f>B526*E526</f>
        <v>0</v>
      </c>
      <c r="L527" s="67"/>
      <c r="M527" s="34"/>
      <c r="N527" s="34">
        <f>EXP(N524)+EXP(P524)</f>
        <v>46.817426625430215</v>
      </c>
      <c r="O527" s="34">
        <f>N527</f>
        <v>46.817426625430215</v>
      </c>
      <c r="P527" s="34">
        <f>O527</f>
        <v>46.817426625430215</v>
      </c>
      <c r="R527" s="78">
        <v>0</v>
      </c>
      <c r="S527" s="28">
        <v>0</v>
      </c>
      <c r="T527" s="75">
        <v>0</v>
      </c>
    </row>
    <row r="528" spans="1:68" x14ac:dyDescent="0.25">
      <c r="A528" s="67"/>
      <c r="B528" s="67"/>
      <c r="C528" s="67"/>
      <c r="D528" s="67"/>
      <c r="E528" s="67"/>
      <c r="F528" s="67"/>
      <c r="G528" s="67"/>
      <c r="H528" s="67"/>
      <c r="I528" s="62">
        <f>I524+I525+I526+I527</f>
        <v>2.4573869999999998</v>
      </c>
      <c r="J528" s="35"/>
      <c r="K528" s="62">
        <f>K524+K525+K526+K527</f>
        <v>0</v>
      </c>
      <c r="L528" s="67"/>
      <c r="M528" s="34" t="s">
        <v>107</v>
      </c>
      <c r="N528" s="72">
        <f>N526/N527</f>
        <v>0.24935729349077271</v>
      </c>
      <c r="O528" s="72">
        <f>O526/O527</f>
        <v>0</v>
      </c>
      <c r="P528" s="72">
        <f>P526/P527</f>
        <v>0.75064270650922726</v>
      </c>
      <c r="R528" s="106">
        <f t="shared" ref="R528" si="129">IF(N528&gt;0.5,1,0)</f>
        <v>0</v>
      </c>
      <c r="S528" s="106">
        <f t="shared" ref="S528" si="130">IF(O528&gt;0.5,1,0)</f>
        <v>0</v>
      </c>
      <c r="T528" s="106">
        <f>IF(P528&gt;0.5,1,0)</f>
        <v>1</v>
      </c>
      <c r="V528" s="86">
        <v>0</v>
      </c>
      <c r="W528" s="86">
        <v>0</v>
      </c>
      <c r="X528" s="86">
        <v>1</v>
      </c>
      <c r="Y528" s="86">
        <v>0</v>
      </c>
      <c r="Z528" s="86">
        <v>0</v>
      </c>
      <c r="AA528" s="86">
        <v>1</v>
      </c>
      <c r="AB528" s="86">
        <v>0</v>
      </c>
      <c r="AC528" s="86">
        <v>1</v>
      </c>
      <c r="AD528" s="86">
        <v>0</v>
      </c>
      <c r="AE528" s="86">
        <v>0</v>
      </c>
      <c r="AF528" s="86">
        <v>1</v>
      </c>
      <c r="AG528" s="86">
        <v>0</v>
      </c>
      <c r="AH528" s="86">
        <v>0</v>
      </c>
      <c r="AI528" s="86">
        <v>1</v>
      </c>
      <c r="AJ528" s="86">
        <v>0</v>
      </c>
      <c r="AK528" s="86">
        <v>0</v>
      </c>
      <c r="AL528" s="86">
        <v>0</v>
      </c>
      <c r="AM528" s="86">
        <v>0</v>
      </c>
      <c r="AN528" s="86">
        <v>0</v>
      </c>
      <c r="AO528" s="86">
        <v>1</v>
      </c>
      <c r="AP528" s="86">
        <v>1</v>
      </c>
      <c r="AQ528" s="86">
        <v>0</v>
      </c>
      <c r="AR528" s="86">
        <v>0</v>
      </c>
      <c r="AS528" s="86">
        <v>0</v>
      </c>
      <c r="AT528" s="86">
        <v>1</v>
      </c>
      <c r="AU528" s="86">
        <v>-999</v>
      </c>
      <c r="AV528" s="86">
        <v>-999</v>
      </c>
      <c r="AW528" s="86">
        <v>-999</v>
      </c>
      <c r="AX528" s="86">
        <v>-999</v>
      </c>
      <c r="AY528" s="86">
        <v>-999</v>
      </c>
      <c r="AZ528" s="86">
        <v>-999</v>
      </c>
      <c r="BA528" s="86">
        <v>-999</v>
      </c>
      <c r="BB528" s="86">
        <v>-999</v>
      </c>
      <c r="BC528" s="86">
        <v>8</v>
      </c>
      <c r="BD528" s="86">
        <v>1</v>
      </c>
      <c r="BE528" s="86">
        <v>2</v>
      </c>
      <c r="BF528" s="86">
        <v>3</v>
      </c>
      <c r="BG528" s="86">
        <v>4</v>
      </c>
      <c r="BH528" s="86">
        <v>7</v>
      </c>
      <c r="BI528" s="86">
        <v>5</v>
      </c>
      <c r="BJ528" s="86">
        <v>6</v>
      </c>
      <c r="BK528" s="86">
        <v>1</v>
      </c>
      <c r="BL528" s="86">
        <v>2</v>
      </c>
      <c r="BM528" s="86">
        <v>6</v>
      </c>
      <c r="BN528" s="86">
        <v>5</v>
      </c>
      <c r="BO528" s="86">
        <v>3</v>
      </c>
      <c r="BP528" s="86">
        <v>4</v>
      </c>
    </row>
    <row r="529" spans="1:68" x14ac:dyDescent="0.25">
      <c r="A529" s="67"/>
      <c r="B529" s="67"/>
      <c r="C529" s="67"/>
      <c r="D529" s="67"/>
      <c r="E529" s="67"/>
      <c r="F529" s="67"/>
      <c r="G529" s="67"/>
      <c r="H529" s="67"/>
      <c r="I529" s="67"/>
      <c r="J529" s="67"/>
      <c r="K529" s="67"/>
      <c r="L529" s="67"/>
      <c r="M529" s="67"/>
      <c r="N529" s="67"/>
      <c r="O529" s="67"/>
      <c r="P529" s="67"/>
      <c r="R529" s="78">
        <v>0</v>
      </c>
      <c r="S529" s="28">
        <v>0</v>
      </c>
      <c r="T529" s="75">
        <v>0</v>
      </c>
    </row>
    <row r="530" spans="1:68" x14ac:dyDescent="0.25">
      <c r="A530" s="67" t="s">
        <v>133</v>
      </c>
      <c r="B530" s="67"/>
      <c r="C530" s="67" t="s">
        <v>100</v>
      </c>
      <c r="D530" s="67" t="s">
        <v>101</v>
      </c>
      <c r="E530" s="67" t="s">
        <v>101</v>
      </c>
      <c r="F530" s="67" t="s">
        <v>101</v>
      </c>
      <c r="G530" s="67"/>
      <c r="H530" s="67"/>
      <c r="I530" s="67"/>
      <c r="J530" s="67"/>
      <c r="K530" s="67"/>
      <c r="L530" s="67"/>
      <c r="M530" s="67"/>
      <c r="N530" s="67"/>
      <c r="O530" s="67"/>
      <c r="P530" s="67"/>
      <c r="R530" s="78">
        <v>0</v>
      </c>
      <c r="S530" s="28">
        <v>0</v>
      </c>
      <c r="T530" s="75">
        <v>0</v>
      </c>
    </row>
    <row r="531" spans="1:68" x14ac:dyDescent="0.25">
      <c r="A531" s="122">
        <v>67</v>
      </c>
      <c r="B531" s="67">
        <v>-0.75027100000000002</v>
      </c>
      <c r="C531" s="67" t="s">
        <v>9</v>
      </c>
      <c r="D531" s="86">
        <v>-1</v>
      </c>
      <c r="E531" s="86">
        <v>0</v>
      </c>
      <c r="F531" s="67">
        <v>0</v>
      </c>
      <c r="G531" s="67"/>
      <c r="H531" s="67"/>
      <c r="I531" s="35" t="s">
        <v>103</v>
      </c>
      <c r="J531" s="35"/>
      <c r="K531" s="35" t="s">
        <v>104</v>
      </c>
      <c r="L531" s="67"/>
      <c r="M531" s="71" t="s">
        <v>102</v>
      </c>
      <c r="N531" s="71" t="s">
        <v>103</v>
      </c>
      <c r="O531" s="71" t="s">
        <v>104</v>
      </c>
      <c r="P531" s="71" t="s">
        <v>105</v>
      </c>
      <c r="R531" s="78">
        <v>0</v>
      </c>
      <c r="S531" s="28">
        <v>0</v>
      </c>
      <c r="T531" s="75">
        <v>0</v>
      </c>
    </row>
    <row r="532" spans="1:68" x14ac:dyDescent="0.25">
      <c r="A532" s="122"/>
      <c r="B532" s="67">
        <v>-0.60031199999999996</v>
      </c>
      <c r="C532" s="67" t="s">
        <v>3</v>
      </c>
      <c r="D532" s="86">
        <v>1</v>
      </c>
      <c r="E532" s="86">
        <v>0</v>
      </c>
      <c r="F532" s="67">
        <v>0</v>
      </c>
      <c r="G532" s="67"/>
      <c r="H532" s="67"/>
      <c r="I532" s="62">
        <f>B531*D531</f>
        <v>0.75027100000000002</v>
      </c>
      <c r="J532" s="35"/>
      <c r="K532" s="62">
        <f>B531*E531</f>
        <v>0</v>
      </c>
      <c r="L532" s="67"/>
      <c r="M532" s="71"/>
      <c r="N532" s="71">
        <f>I536</f>
        <v>2.4402110000000001</v>
      </c>
      <c r="O532" s="71">
        <v>0</v>
      </c>
      <c r="P532" s="71">
        <f>B535</f>
        <v>4.0634100000000002</v>
      </c>
      <c r="R532" s="78">
        <v>0</v>
      </c>
      <c r="S532" s="28">
        <v>0</v>
      </c>
      <c r="T532" s="75">
        <v>0</v>
      </c>
    </row>
    <row r="533" spans="1:68" x14ac:dyDescent="0.25">
      <c r="A533" s="122"/>
      <c r="B533" s="67">
        <v>-0.979298</v>
      </c>
      <c r="C533" s="67" t="s">
        <v>38</v>
      </c>
      <c r="D533" s="86">
        <v>1</v>
      </c>
      <c r="E533" s="86">
        <v>0</v>
      </c>
      <c r="F533" s="67">
        <v>0</v>
      </c>
      <c r="G533" s="67"/>
      <c r="H533" s="67"/>
      <c r="I533" s="35">
        <f>B532*D532</f>
        <v>-0.60031199999999996</v>
      </c>
      <c r="J533" s="35"/>
      <c r="K533" s="62">
        <f>B532*E532</f>
        <v>0</v>
      </c>
      <c r="L533" s="67"/>
      <c r="M533" s="86"/>
      <c r="N533" s="86"/>
      <c r="O533" s="86"/>
      <c r="P533" s="86"/>
      <c r="R533" s="78">
        <v>0</v>
      </c>
      <c r="S533" s="28">
        <v>0</v>
      </c>
      <c r="T533" s="75">
        <v>0</v>
      </c>
    </row>
    <row r="534" spans="1:68" x14ac:dyDescent="0.25">
      <c r="A534" s="122"/>
      <c r="B534" s="67">
        <v>0.13078200000000001</v>
      </c>
      <c r="C534" s="67" t="s">
        <v>134</v>
      </c>
      <c r="D534" s="86">
        <v>25</v>
      </c>
      <c r="E534" s="86">
        <v>0</v>
      </c>
      <c r="F534" s="67">
        <v>0</v>
      </c>
      <c r="G534" s="67"/>
      <c r="H534" s="67"/>
      <c r="I534" s="62">
        <f>B533*D533</f>
        <v>-0.979298</v>
      </c>
      <c r="J534" s="35"/>
      <c r="K534" s="62">
        <f>B533*E533</f>
        <v>0</v>
      </c>
      <c r="L534" s="67"/>
      <c r="M534" s="34" t="s">
        <v>106</v>
      </c>
      <c r="N534" s="34">
        <f>EXP(N532)</f>
        <v>11.475461809805152</v>
      </c>
      <c r="O534" s="34">
        <v>0</v>
      </c>
      <c r="P534" s="34">
        <f>EXP(P532)</f>
        <v>58.172340928739892</v>
      </c>
      <c r="R534" s="78">
        <v>0</v>
      </c>
      <c r="S534" s="28">
        <v>0</v>
      </c>
      <c r="T534" s="75">
        <v>0</v>
      </c>
    </row>
    <row r="535" spans="1:68" x14ac:dyDescent="0.25">
      <c r="A535" s="122"/>
      <c r="B535" s="67">
        <v>4.0634100000000002</v>
      </c>
      <c r="C535" s="67" t="s">
        <v>12</v>
      </c>
      <c r="D535" s="86">
        <v>0</v>
      </c>
      <c r="E535" s="86">
        <v>0</v>
      </c>
      <c r="F535" s="67">
        <v>1</v>
      </c>
      <c r="G535" s="67"/>
      <c r="H535" s="67"/>
      <c r="I535" s="35">
        <f>B534*D534</f>
        <v>3.2695500000000002</v>
      </c>
      <c r="J535" s="35"/>
      <c r="K535" s="35">
        <f>B534*E534</f>
        <v>0</v>
      </c>
      <c r="L535" s="67"/>
      <c r="M535" s="34"/>
      <c r="N535" s="34">
        <f>EXP(N532)+EXP(P532)</f>
        <v>69.647802738545039</v>
      </c>
      <c r="O535" s="34">
        <f>N535</f>
        <v>69.647802738545039</v>
      </c>
      <c r="P535" s="34">
        <f>O535</f>
        <v>69.647802738545039</v>
      </c>
      <c r="R535" s="78">
        <v>0</v>
      </c>
      <c r="S535" s="28">
        <v>0</v>
      </c>
      <c r="T535" s="75">
        <v>0</v>
      </c>
    </row>
    <row r="536" spans="1:68" x14ac:dyDescent="0.25">
      <c r="A536" s="67"/>
      <c r="B536" s="67"/>
      <c r="C536" s="67"/>
      <c r="D536" s="67"/>
      <c r="E536" s="67"/>
      <c r="F536" s="67"/>
      <c r="G536" s="67"/>
      <c r="H536" s="67"/>
      <c r="I536" s="62">
        <f>I532+I533+I534+I535</f>
        <v>2.4402110000000001</v>
      </c>
      <c r="J536" s="35"/>
      <c r="K536" s="62">
        <f>K532+K533+K534+K535</f>
        <v>0</v>
      </c>
      <c r="L536" s="67"/>
      <c r="M536" s="34" t="s">
        <v>107</v>
      </c>
      <c r="N536" s="72">
        <f>N534/N535</f>
        <v>0.16476416137467478</v>
      </c>
      <c r="O536" s="72">
        <f>O534/O535</f>
        <v>0</v>
      </c>
      <c r="P536" s="72">
        <f>P534/P535</f>
        <v>0.83523583862532524</v>
      </c>
      <c r="R536" s="106">
        <f t="shared" ref="R536" si="131">IF(N536&gt;0.5,1,0)</f>
        <v>0</v>
      </c>
      <c r="S536" s="106">
        <f t="shared" ref="S536" si="132">IF(O536&gt;0.5,1,0)</f>
        <v>0</v>
      </c>
      <c r="T536" s="106">
        <f>IF(P536&gt;0.5,1,0)</f>
        <v>1</v>
      </c>
      <c r="V536" s="86">
        <v>0</v>
      </c>
      <c r="W536" s="86">
        <v>0</v>
      </c>
      <c r="X536" s="86">
        <v>0</v>
      </c>
      <c r="Y536" s="86">
        <v>0</v>
      </c>
      <c r="Z536" s="86">
        <v>0</v>
      </c>
      <c r="AA536" s="86">
        <v>1</v>
      </c>
      <c r="AB536" s="86">
        <v>0</v>
      </c>
      <c r="AC536" s="86">
        <v>0</v>
      </c>
      <c r="AD536" s="86">
        <v>0</v>
      </c>
      <c r="AE536" s="86">
        <v>1</v>
      </c>
      <c r="AF536" s="86">
        <v>0</v>
      </c>
      <c r="AG536" s="86">
        <v>1</v>
      </c>
      <c r="AH536" s="86">
        <v>0</v>
      </c>
      <c r="AI536" s="86">
        <v>0</v>
      </c>
      <c r="AJ536" s="86">
        <v>1</v>
      </c>
      <c r="AK536" s="86">
        <v>0</v>
      </c>
      <c r="AL536" s="86">
        <v>0</v>
      </c>
      <c r="AM536" s="86">
        <v>0</v>
      </c>
      <c r="AN536" s="86">
        <v>0</v>
      </c>
      <c r="AO536" s="86">
        <v>1</v>
      </c>
      <c r="AP536" s="86">
        <v>0</v>
      </c>
      <c r="AQ536" s="86">
        <v>1</v>
      </c>
      <c r="AR536" s="86">
        <v>0</v>
      </c>
      <c r="AS536" s="86">
        <v>1</v>
      </c>
      <c r="AT536" s="86">
        <v>0</v>
      </c>
      <c r="AU536" s="86">
        <v>-999</v>
      </c>
      <c r="AV536" s="86">
        <v>-999</v>
      </c>
      <c r="AW536" s="86">
        <v>-999</v>
      </c>
      <c r="AX536" s="86">
        <v>-999</v>
      </c>
      <c r="AY536" s="86">
        <v>-999</v>
      </c>
      <c r="AZ536" s="86">
        <v>-999</v>
      </c>
      <c r="BA536" s="86">
        <v>-999</v>
      </c>
      <c r="BB536" s="86">
        <v>-999</v>
      </c>
      <c r="BC536" s="86">
        <v>8</v>
      </c>
      <c r="BD536" s="86">
        <v>1</v>
      </c>
      <c r="BE536" s="86">
        <v>2</v>
      </c>
      <c r="BF536" s="86">
        <v>3</v>
      </c>
      <c r="BG536" s="86">
        <v>5</v>
      </c>
      <c r="BH536" s="86">
        <v>7</v>
      </c>
      <c r="BI536" s="86">
        <v>4</v>
      </c>
      <c r="BJ536" s="86">
        <v>6</v>
      </c>
      <c r="BK536" s="86">
        <v>6</v>
      </c>
      <c r="BL536" s="86">
        <v>2</v>
      </c>
      <c r="BM536" s="86">
        <v>1</v>
      </c>
      <c r="BN536" s="86">
        <v>5</v>
      </c>
      <c r="BO536" s="86">
        <v>3</v>
      </c>
      <c r="BP536" s="86">
        <v>4</v>
      </c>
    </row>
    <row r="537" spans="1:68" x14ac:dyDescent="0.25">
      <c r="A537" s="67"/>
      <c r="B537" s="67"/>
      <c r="C537" s="67"/>
      <c r="D537" s="67"/>
      <c r="E537" s="67"/>
      <c r="F537" s="67"/>
      <c r="G537" s="67"/>
      <c r="H537" s="67"/>
      <c r="I537" s="67"/>
      <c r="J537" s="67"/>
      <c r="K537" s="67"/>
      <c r="L537" s="67"/>
      <c r="M537" s="67"/>
      <c r="N537" s="67"/>
      <c r="O537" s="67"/>
      <c r="P537" s="67"/>
      <c r="R537" s="78">
        <v>0</v>
      </c>
      <c r="S537" s="28">
        <v>0</v>
      </c>
      <c r="T537" s="75">
        <v>0</v>
      </c>
    </row>
    <row r="538" spans="1:68" x14ac:dyDescent="0.25">
      <c r="A538" s="67" t="s">
        <v>133</v>
      </c>
      <c r="B538" s="67"/>
      <c r="C538" s="67" t="s">
        <v>100</v>
      </c>
      <c r="D538" s="67" t="s">
        <v>101</v>
      </c>
      <c r="E538" s="67" t="s">
        <v>101</v>
      </c>
      <c r="F538" s="67" t="s">
        <v>101</v>
      </c>
      <c r="G538" s="67"/>
      <c r="H538" s="67"/>
      <c r="I538" s="67"/>
      <c r="J538" s="67"/>
      <c r="K538" s="67"/>
      <c r="L538" s="67"/>
      <c r="M538" s="67"/>
      <c r="N538" s="67"/>
      <c r="O538" s="67"/>
      <c r="P538" s="67"/>
      <c r="R538" s="78">
        <v>0</v>
      </c>
      <c r="S538" s="28">
        <v>0</v>
      </c>
      <c r="T538" s="75">
        <v>0</v>
      </c>
    </row>
    <row r="539" spans="1:68" x14ac:dyDescent="0.25">
      <c r="A539" s="122">
        <v>68</v>
      </c>
      <c r="B539" s="67">
        <v>-1.11853</v>
      </c>
      <c r="C539" s="67" t="s">
        <v>9</v>
      </c>
      <c r="D539" s="86">
        <v>-1</v>
      </c>
      <c r="E539" s="86">
        <v>0</v>
      </c>
      <c r="F539" s="67">
        <v>0</v>
      </c>
      <c r="G539" s="67"/>
      <c r="H539" s="67"/>
      <c r="I539" s="35" t="s">
        <v>103</v>
      </c>
      <c r="J539" s="35"/>
      <c r="K539" s="35" t="s">
        <v>104</v>
      </c>
      <c r="L539" s="67"/>
      <c r="M539" s="71" t="s">
        <v>102</v>
      </c>
      <c r="N539" s="71" t="s">
        <v>103</v>
      </c>
      <c r="O539" s="71" t="s">
        <v>104</v>
      </c>
      <c r="P539" s="71" t="s">
        <v>105</v>
      </c>
      <c r="R539" s="78">
        <v>0</v>
      </c>
      <c r="S539" s="28">
        <v>0</v>
      </c>
      <c r="T539" s="75">
        <v>0</v>
      </c>
    </row>
    <row r="540" spans="1:68" x14ac:dyDescent="0.25">
      <c r="A540" s="122"/>
      <c r="B540" s="67">
        <v>-0.68981099999999995</v>
      </c>
      <c r="C540" s="67" t="s">
        <v>3</v>
      </c>
      <c r="D540" s="86">
        <v>1</v>
      </c>
      <c r="E540" s="86">
        <v>0</v>
      </c>
      <c r="F540" s="67">
        <v>0</v>
      </c>
      <c r="G540" s="67"/>
      <c r="H540" s="67"/>
      <c r="I540" s="62">
        <f>B539*D539</f>
        <v>1.11853</v>
      </c>
      <c r="J540" s="35"/>
      <c r="K540" s="62">
        <f>B539*E539</f>
        <v>0</v>
      </c>
      <c r="L540" s="67"/>
      <c r="M540" s="71"/>
      <c r="N540" s="71">
        <f>I544</f>
        <v>3.6564065000000001</v>
      </c>
      <c r="O540" s="71">
        <v>0</v>
      </c>
      <c r="P540" s="71">
        <f>B543</f>
        <v>-0.284835</v>
      </c>
      <c r="R540" s="78">
        <v>0</v>
      </c>
      <c r="S540" s="28">
        <v>0</v>
      </c>
      <c r="T540" s="75">
        <v>0</v>
      </c>
    </row>
    <row r="541" spans="1:68" x14ac:dyDescent="0.25">
      <c r="A541" s="122"/>
      <c r="B541" s="67">
        <v>1.4906600000000001</v>
      </c>
      <c r="C541" s="67" t="s">
        <v>38</v>
      </c>
      <c r="D541" s="86">
        <v>1</v>
      </c>
      <c r="E541" s="86">
        <v>0</v>
      </c>
      <c r="F541" s="67">
        <v>0</v>
      </c>
      <c r="G541" s="67"/>
      <c r="H541" s="67"/>
      <c r="I541" s="35">
        <f>B540*D540</f>
        <v>-0.68981099999999995</v>
      </c>
      <c r="J541" s="35"/>
      <c r="K541" s="62">
        <f>B540*E540</f>
        <v>0</v>
      </c>
      <c r="L541" s="67"/>
      <c r="M541" s="86"/>
      <c r="N541" s="86"/>
      <c r="O541" s="86"/>
      <c r="P541" s="86"/>
      <c r="R541" s="78">
        <v>0</v>
      </c>
      <c r="S541" s="28">
        <v>0</v>
      </c>
      <c r="T541" s="75">
        <v>0</v>
      </c>
    </row>
    <row r="542" spans="1:68" x14ac:dyDescent="0.25">
      <c r="A542" s="122"/>
      <c r="B542" s="67">
        <v>6.9481100000000004E-2</v>
      </c>
      <c r="C542" s="67" t="s">
        <v>134</v>
      </c>
      <c r="D542" s="86">
        <v>25</v>
      </c>
      <c r="E542" s="86">
        <v>0</v>
      </c>
      <c r="F542" s="67">
        <v>0</v>
      </c>
      <c r="G542" s="67"/>
      <c r="H542" s="67"/>
      <c r="I542" s="62">
        <f>B541*D541</f>
        <v>1.4906600000000001</v>
      </c>
      <c r="J542" s="35"/>
      <c r="K542" s="62">
        <f>B541*E541</f>
        <v>0</v>
      </c>
      <c r="L542" s="67"/>
      <c r="M542" s="34" t="s">
        <v>106</v>
      </c>
      <c r="N542" s="34">
        <f>EXP(N540)</f>
        <v>38.721945248409561</v>
      </c>
      <c r="O542" s="34">
        <v>0</v>
      </c>
      <c r="P542" s="34">
        <f>EXP(P540)</f>
        <v>0.7521383469087024</v>
      </c>
      <c r="R542" s="78">
        <v>0</v>
      </c>
      <c r="S542" s="28">
        <v>0</v>
      </c>
      <c r="T542" s="75">
        <v>0</v>
      </c>
    </row>
    <row r="543" spans="1:68" x14ac:dyDescent="0.25">
      <c r="A543" s="122"/>
      <c r="B543" s="67">
        <v>-0.284835</v>
      </c>
      <c r="C543" s="67" t="s">
        <v>12</v>
      </c>
      <c r="D543" s="86">
        <v>0</v>
      </c>
      <c r="E543" s="86">
        <v>0</v>
      </c>
      <c r="F543" s="67">
        <v>1</v>
      </c>
      <c r="G543" s="67"/>
      <c r="H543" s="67"/>
      <c r="I543" s="35">
        <f>B542*D542</f>
        <v>1.7370275000000002</v>
      </c>
      <c r="J543" s="35"/>
      <c r="K543" s="35">
        <f>B542*E542</f>
        <v>0</v>
      </c>
      <c r="L543" s="67"/>
      <c r="M543" s="34"/>
      <c r="N543" s="34">
        <f>EXP(N540)+EXP(P540)</f>
        <v>39.474083595318262</v>
      </c>
      <c r="O543" s="34">
        <f>N543</f>
        <v>39.474083595318262</v>
      </c>
      <c r="P543" s="34">
        <f>O543</f>
        <v>39.474083595318262</v>
      </c>
      <c r="R543" s="78">
        <v>0</v>
      </c>
      <c r="S543" s="28">
        <v>0</v>
      </c>
      <c r="T543" s="75">
        <v>0</v>
      </c>
    </row>
    <row r="544" spans="1:68" x14ac:dyDescent="0.25">
      <c r="A544" s="67"/>
      <c r="B544" s="67"/>
      <c r="C544" s="67"/>
      <c r="D544" s="67"/>
      <c r="E544" s="67"/>
      <c r="F544" s="67"/>
      <c r="G544" s="67"/>
      <c r="H544" s="67"/>
      <c r="I544" s="62">
        <f>I540+I541+I542+I543</f>
        <v>3.6564065000000001</v>
      </c>
      <c r="J544" s="35"/>
      <c r="K544" s="62">
        <f>K540+K541+K542+K543</f>
        <v>0</v>
      </c>
      <c r="L544" s="67"/>
      <c r="M544" s="34" t="s">
        <v>107</v>
      </c>
      <c r="N544" s="72">
        <f>N542/N543</f>
        <v>0.9809460213283353</v>
      </c>
      <c r="O544" s="72">
        <f>O542/O543</f>
        <v>0</v>
      </c>
      <c r="P544" s="72">
        <f>P542/P543</f>
        <v>1.9053978671664671E-2</v>
      </c>
      <c r="R544" s="106">
        <f t="shared" ref="R544" si="133">IF(N544&gt;0.5,1,0)</f>
        <v>1</v>
      </c>
      <c r="S544" s="106">
        <f t="shared" ref="S544" si="134">IF(O544&gt;0.5,1,0)</f>
        <v>0</v>
      </c>
      <c r="T544" s="106">
        <f>IF(P544&gt;0.5,1,0)</f>
        <v>0</v>
      </c>
      <c r="V544" s="86">
        <v>0</v>
      </c>
      <c r="W544" s="86">
        <v>0</v>
      </c>
      <c r="X544" s="86">
        <v>0</v>
      </c>
      <c r="Y544" s="86">
        <v>0</v>
      </c>
      <c r="Z544" s="86">
        <v>0</v>
      </c>
      <c r="AA544" s="86">
        <v>1</v>
      </c>
      <c r="AB544" s="86">
        <v>0</v>
      </c>
      <c r="AC544" s="86">
        <v>1</v>
      </c>
      <c r="AD544" s="86">
        <v>0</v>
      </c>
      <c r="AE544" s="86">
        <v>0</v>
      </c>
      <c r="AF544" s="86">
        <v>1</v>
      </c>
      <c r="AG544" s="86">
        <v>0</v>
      </c>
      <c r="AH544" s="86">
        <v>1</v>
      </c>
      <c r="AI544" s="86">
        <v>1</v>
      </c>
      <c r="AJ544" s="86">
        <v>0</v>
      </c>
      <c r="AK544" s="86">
        <v>0</v>
      </c>
      <c r="AL544" s="86">
        <v>0</v>
      </c>
      <c r="AM544" s="86">
        <v>0</v>
      </c>
      <c r="AN544" s="86">
        <v>0</v>
      </c>
      <c r="AO544" s="86">
        <v>1</v>
      </c>
      <c r="AP544" s="86">
        <v>1</v>
      </c>
      <c r="AQ544" s="86">
        <v>0</v>
      </c>
      <c r="AR544" s="86">
        <v>0</v>
      </c>
      <c r="AS544" s="86">
        <v>1</v>
      </c>
      <c r="AT544" s="86">
        <v>0</v>
      </c>
      <c r="AU544" s="86">
        <v>0</v>
      </c>
      <c r="AV544" s="86">
        <v>0</v>
      </c>
      <c r="AW544" s="86">
        <v>1</v>
      </c>
      <c r="AX544" s="86">
        <v>0</v>
      </c>
      <c r="AY544" s="86">
        <v>1</v>
      </c>
      <c r="AZ544" s="86">
        <v>0</v>
      </c>
      <c r="BA544" s="86">
        <v>0</v>
      </c>
      <c r="BB544" s="86">
        <v>0</v>
      </c>
      <c r="BC544" s="86">
        <v>-999</v>
      </c>
      <c r="BD544" s="86">
        <v>-999</v>
      </c>
      <c r="BE544" s="86">
        <v>-999</v>
      </c>
      <c r="BF544" s="86">
        <v>-999</v>
      </c>
      <c r="BG544" s="86">
        <v>-999</v>
      </c>
      <c r="BH544" s="86">
        <v>-999</v>
      </c>
      <c r="BI544" s="86">
        <v>-999</v>
      </c>
      <c r="BJ544" s="86">
        <v>-999</v>
      </c>
      <c r="BK544" s="86">
        <v>-999</v>
      </c>
      <c r="BL544" s="86">
        <v>-999</v>
      </c>
      <c r="BM544" s="86">
        <v>-999</v>
      </c>
      <c r="BN544" s="86">
        <v>-999</v>
      </c>
      <c r="BO544" s="86">
        <v>-999</v>
      </c>
      <c r="BP544" s="86">
        <v>-999</v>
      </c>
    </row>
    <row r="545" spans="1:68" x14ac:dyDescent="0.25">
      <c r="A545" s="67"/>
      <c r="B545" s="67"/>
      <c r="C545" s="67"/>
      <c r="D545" s="67"/>
      <c r="E545" s="67"/>
      <c r="F545" s="67"/>
      <c r="G545" s="67"/>
      <c r="H545" s="67"/>
      <c r="I545" s="67"/>
      <c r="J545" s="67"/>
      <c r="K545" s="67"/>
      <c r="L545" s="67"/>
      <c r="M545" s="67"/>
      <c r="N545" s="67"/>
      <c r="O545" s="67"/>
      <c r="P545" s="67"/>
      <c r="R545" s="78">
        <v>0</v>
      </c>
      <c r="S545" s="28">
        <v>0</v>
      </c>
      <c r="T545" s="75">
        <v>0</v>
      </c>
    </row>
    <row r="546" spans="1:68" x14ac:dyDescent="0.25">
      <c r="A546" s="67" t="s">
        <v>133</v>
      </c>
      <c r="B546" s="67"/>
      <c r="C546" s="67" t="s">
        <v>100</v>
      </c>
      <c r="D546" s="67" t="s">
        <v>101</v>
      </c>
      <c r="E546" s="67" t="s">
        <v>101</v>
      </c>
      <c r="F546" s="67" t="s">
        <v>101</v>
      </c>
      <c r="G546" s="67"/>
      <c r="H546" s="67"/>
      <c r="I546" s="67"/>
      <c r="J546" s="67"/>
      <c r="K546" s="67"/>
      <c r="L546" s="67"/>
      <c r="M546" s="67"/>
      <c r="N546" s="67"/>
      <c r="O546" s="67"/>
      <c r="P546" s="67"/>
      <c r="R546" s="78">
        <v>0</v>
      </c>
      <c r="S546" s="28">
        <v>0</v>
      </c>
      <c r="T546" s="75">
        <v>0</v>
      </c>
    </row>
    <row r="547" spans="1:68" x14ac:dyDescent="0.25">
      <c r="A547" s="122">
        <v>69</v>
      </c>
      <c r="B547" s="67">
        <v>-1.04155</v>
      </c>
      <c r="C547" s="67" t="s">
        <v>9</v>
      </c>
      <c r="D547" s="86">
        <v>-1</v>
      </c>
      <c r="E547" s="86">
        <v>0</v>
      </c>
      <c r="F547" s="67">
        <v>0</v>
      </c>
      <c r="G547" s="67"/>
      <c r="H547" s="67"/>
      <c r="I547" s="35" t="s">
        <v>103</v>
      </c>
      <c r="J547" s="35"/>
      <c r="K547" s="35" t="s">
        <v>104</v>
      </c>
      <c r="L547" s="67"/>
      <c r="M547" s="71" t="s">
        <v>102</v>
      </c>
      <c r="N547" s="71" t="s">
        <v>103</v>
      </c>
      <c r="O547" s="71" t="s">
        <v>104</v>
      </c>
      <c r="P547" s="71" t="s">
        <v>105</v>
      </c>
      <c r="R547" s="78">
        <v>0</v>
      </c>
      <c r="S547" s="28">
        <v>0</v>
      </c>
      <c r="T547" s="75">
        <v>0</v>
      </c>
    </row>
    <row r="548" spans="1:68" x14ac:dyDescent="0.25">
      <c r="A548" s="122"/>
      <c r="B548" s="67">
        <v>-0.586233</v>
      </c>
      <c r="C548" s="67" t="s">
        <v>3</v>
      </c>
      <c r="D548" s="86">
        <v>1</v>
      </c>
      <c r="E548" s="86">
        <v>0</v>
      </c>
      <c r="F548" s="67">
        <v>0</v>
      </c>
      <c r="G548" s="67"/>
      <c r="H548" s="67"/>
      <c r="I548" s="62">
        <f>B547*D547</f>
        <v>1.04155</v>
      </c>
      <c r="J548" s="35"/>
      <c r="K548" s="62">
        <f>B547*E547</f>
        <v>0</v>
      </c>
      <c r="L548" s="67"/>
      <c r="M548" s="71"/>
      <c r="N548" s="71">
        <f>I552</f>
        <v>2.8460099999999997</v>
      </c>
      <c r="O548" s="71">
        <v>0</v>
      </c>
      <c r="P548" s="71">
        <f>B551</f>
        <v>0.51336999999999999</v>
      </c>
      <c r="R548" s="78">
        <v>0</v>
      </c>
      <c r="S548" s="28">
        <v>0</v>
      </c>
      <c r="T548" s="75">
        <v>0</v>
      </c>
    </row>
    <row r="549" spans="1:68" x14ac:dyDescent="0.25">
      <c r="A549" s="122"/>
      <c r="B549" s="67">
        <v>0.72447300000000003</v>
      </c>
      <c r="C549" s="67" t="s">
        <v>38</v>
      </c>
      <c r="D549" s="86">
        <v>1</v>
      </c>
      <c r="E549" s="86">
        <v>0</v>
      </c>
      <c r="F549" s="67">
        <v>0</v>
      </c>
      <c r="G549" s="67"/>
      <c r="H549" s="67"/>
      <c r="I549" s="35">
        <f>B548*D548</f>
        <v>-0.586233</v>
      </c>
      <c r="J549" s="35"/>
      <c r="K549" s="62">
        <f>B548*E548</f>
        <v>0</v>
      </c>
      <c r="L549" s="67"/>
      <c r="M549" s="86"/>
      <c r="N549" s="86"/>
      <c r="O549" s="86"/>
      <c r="P549" s="86"/>
      <c r="R549" s="78">
        <v>0</v>
      </c>
      <c r="S549" s="28">
        <v>0</v>
      </c>
      <c r="T549" s="75">
        <v>0</v>
      </c>
    </row>
    <row r="550" spans="1:68" x14ac:dyDescent="0.25">
      <c r="A550" s="122"/>
      <c r="B550" s="67">
        <v>6.6648799999999994E-2</v>
      </c>
      <c r="C550" s="67" t="s">
        <v>134</v>
      </c>
      <c r="D550" s="86">
        <v>25</v>
      </c>
      <c r="E550" s="86">
        <v>0</v>
      </c>
      <c r="F550" s="67">
        <v>0</v>
      </c>
      <c r="G550" s="67"/>
      <c r="H550" s="67"/>
      <c r="I550" s="62">
        <f>B549*D549</f>
        <v>0.72447300000000003</v>
      </c>
      <c r="J550" s="35"/>
      <c r="K550" s="62">
        <f>B549*E549</f>
        <v>0</v>
      </c>
      <c r="L550" s="67"/>
      <c r="M550" s="34" t="s">
        <v>106</v>
      </c>
      <c r="N550" s="34">
        <f>EXP(N548)</f>
        <v>17.218941019790591</v>
      </c>
      <c r="O550" s="34">
        <v>0</v>
      </c>
      <c r="P550" s="34">
        <f>EXP(P548)</f>
        <v>1.6709126931771419</v>
      </c>
      <c r="R550" s="78">
        <v>0</v>
      </c>
      <c r="S550" s="28">
        <v>0</v>
      </c>
      <c r="T550" s="75">
        <v>0</v>
      </c>
    </row>
    <row r="551" spans="1:68" x14ac:dyDescent="0.25">
      <c r="A551" s="122"/>
      <c r="B551" s="67">
        <v>0.51336999999999999</v>
      </c>
      <c r="C551" s="67" t="s">
        <v>12</v>
      </c>
      <c r="D551" s="86">
        <v>0</v>
      </c>
      <c r="E551" s="86">
        <v>0</v>
      </c>
      <c r="F551" s="67">
        <v>1</v>
      </c>
      <c r="G551" s="67"/>
      <c r="H551" s="67"/>
      <c r="I551" s="35">
        <f>B550*D550</f>
        <v>1.6662199999999998</v>
      </c>
      <c r="J551" s="35"/>
      <c r="K551" s="35">
        <f>B550*E550</f>
        <v>0</v>
      </c>
      <c r="L551" s="67"/>
      <c r="M551" s="34"/>
      <c r="N551" s="34">
        <f>EXP(N548)+EXP(P548)</f>
        <v>18.889853712967735</v>
      </c>
      <c r="O551" s="34">
        <f>N551</f>
        <v>18.889853712967735</v>
      </c>
      <c r="P551" s="34">
        <f>O551</f>
        <v>18.889853712967735</v>
      </c>
      <c r="R551" s="78">
        <v>0</v>
      </c>
      <c r="S551" s="28">
        <v>0</v>
      </c>
      <c r="T551" s="75">
        <v>0</v>
      </c>
    </row>
    <row r="552" spans="1:68" x14ac:dyDescent="0.25">
      <c r="A552" s="67"/>
      <c r="B552" s="67"/>
      <c r="C552" s="67"/>
      <c r="D552" s="67"/>
      <c r="E552" s="67"/>
      <c r="F552" s="67"/>
      <c r="G552" s="67"/>
      <c r="H552" s="67"/>
      <c r="I552" s="62">
        <f>I548+I549+I550+I551</f>
        <v>2.8460099999999997</v>
      </c>
      <c r="J552" s="35"/>
      <c r="K552" s="62">
        <f>K548+K549+K550+K551</f>
        <v>0</v>
      </c>
      <c r="L552" s="67"/>
      <c r="M552" s="34" t="s">
        <v>107</v>
      </c>
      <c r="N552" s="72">
        <f>N550/N551</f>
        <v>0.91154443445847999</v>
      </c>
      <c r="O552" s="72">
        <f>O550/O551</f>
        <v>0</v>
      </c>
      <c r="P552" s="72">
        <f>P550/P551</f>
        <v>8.8455565541519968E-2</v>
      </c>
      <c r="R552" s="106">
        <f t="shared" ref="R552" si="135">IF(N552&gt;0.5,1,0)</f>
        <v>1</v>
      </c>
      <c r="S552" s="106">
        <f t="shared" ref="S552" si="136">IF(O552&gt;0.5,1,0)</f>
        <v>0</v>
      </c>
      <c r="T552" s="106">
        <f>IF(P552&gt;0.5,1,0)</f>
        <v>0</v>
      </c>
      <c r="V552" s="86">
        <v>0</v>
      </c>
      <c r="W552" s="86">
        <v>0</v>
      </c>
      <c r="X552" s="86">
        <v>0</v>
      </c>
      <c r="Y552" s="86">
        <v>0</v>
      </c>
      <c r="Z552" s="86">
        <v>0</v>
      </c>
      <c r="AA552" s="86">
        <v>1</v>
      </c>
      <c r="AB552" s="86">
        <v>0</v>
      </c>
      <c r="AC552" s="86">
        <v>0</v>
      </c>
      <c r="AD552" s="86">
        <v>1</v>
      </c>
      <c r="AE552" s="86">
        <v>0</v>
      </c>
      <c r="AF552" s="86">
        <v>1</v>
      </c>
      <c r="AG552" s="86">
        <v>0</v>
      </c>
      <c r="AH552" s="86">
        <v>0</v>
      </c>
      <c r="AI552" s="86">
        <v>0</v>
      </c>
      <c r="AJ552" s="86">
        <v>1</v>
      </c>
      <c r="AK552" s="86">
        <v>1</v>
      </c>
      <c r="AL552" s="86">
        <v>0</v>
      </c>
      <c r="AM552" s="86">
        <v>0</v>
      </c>
      <c r="AN552" s="86">
        <v>0</v>
      </c>
      <c r="AO552" s="86">
        <v>1</v>
      </c>
      <c r="AP552" s="86">
        <v>0</v>
      </c>
      <c r="AQ552" s="86">
        <v>1</v>
      </c>
      <c r="AR552" s="86">
        <v>0</v>
      </c>
      <c r="AS552" s="86">
        <v>1</v>
      </c>
      <c r="AT552" s="86">
        <v>0</v>
      </c>
      <c r="AU552" s="86">
        <v>-999</v>
      </c>
      <c r="AV552" s="86">
        <v>-999</v>
      </c>
      <c r="AW552" s="86">
        <v>-999</v>
      </c>
      <c r="AX552" s="86">
        <v>-999</v>
      </c>
      <c r="AY552" s="86">
        <v>-999</v>
      </c>
      <c r="AZ552" s="86">
        <v>-999</v>
      </c>
      <c r="BA552" s="86">
        <v>-999</v>
      </c>
      <c r="BB552" s="86">
        <v>-999</v>
      </c>
      <c r="BC552" s="86">
        <v>8</v>
      </c>
      <c r="BD552" s="86">
        <v>7</v>
      </c>
      <c r="BE552" s="86">
        <v>6</v>
      </c>
      <c r="BF552" s="86">
        <v>1</v>
      </c>
      <c r="BG552" s="86">
        <v>2</v>
      </c>
      <c r="BH552" s="86">
        <v>3</v>
      </c>
      <c r="BI552" s="86">
        <v>4</v>
      </c>
      <c r="BJ552" s="86">
        <v>5</v>
      </c>
      <c r="BK552" s="86">
        <v>1</v>
      </c>
      <c r="BL552" s="86">
        <v>2</v>
      </c>
      <c r="BM552" s="86">
        <v>3</v>
      </c>
      <c r="BN552" s="86">
        <v>4</v>
      </c>
      <c r="BO552" s="86">
        <v>5</v>
      </c>
      <c r="BP552" s="86">
        <v>6</v>
      </c>
    </row>
    <row r="553" spans="1:68" x14ac:dyDescent="0.25">
      <c r="A553" s="67"/>
      <c r="B553" s="67"/>
      <c r="C553" s="67"/>
      <c r="D553" s="67"/>
      <c r="E553" s="67"/>
      <c r="F553" s="67"/>
      <c r="G553" s="67"/>
      <c r="H553" s="67"/>
      <c r="I553" s="67"/>
      <c r="J553" s="67"/>
      <c r="K553" s="67"/>
      <c r="L553" s="67"/>
      <c r="M553" s="67"/>
      <c r="N553" s="67"/>
      <c r="O553" s="67"/>
      <c r="P553" s="67"/>
      <c r="R553" s="78">
        <v>0</v>
      </c>
      <c r="S553" s="28">
        <v>0</v>
      </c>
      <c r="T553" s="75">
        <v>0</v>
      </c>
    </row>
    <row r="554" spans="1:68" x14ac:dyDescent="0.25">
      <c r="A554" s="67" t="s">
        <v>133</v>
      </c>
      <c r="B554" s="67"/>
      <c r="C554" s="67" t="s">
        <v>100</v>
      </c>
      <c r="D554" s="67" t="s">
        <v>101</v>
      </c>
      <c r="E554" s="67" t="s">
        <v>101</v>
      </c>
      <c r="F554" s="67" t="s">
        <v>101</v>
      </c>
      <c r="G554" s="67"/>
      <c r="H554" s="67"/>
      <c r="I554" s="67"/>
      <c r="J554" s="67"/>
      <c r="K554" s="67"/>
      <c r="L554" s="67"/>
      <c r="M554" s="67"/>
      <c r="N554" s="67"/>
      <c r="O554" s="67"/>
      <c r="P554" s="67"/>
      <c r="R554" s="78">
        <v>0</v>
      </c>
      <c r="S554" s="28">
        <v>0</v>
      </c>
      <c r="T554" s="75">
        <v>0</v>
      </c>
    </row>
    <row r="555" spans="1:68" x14ac:dyDescent="0.25">
      <c r="A555" s="122">
        <v>70</v>
      </c>
      <c r="B555" s="67">
        <v>-0.75165400000000004</v>
      </c>
      <c r="C555" s="67" t="s">
        <v>9</v>
      </c>
      <c r="D555" s="86">
        <v>-1</v>
      </c>
      <c r="E555" s="86">
        <v>0</v>
      </c>
      <c r="F555" s="67">
        <v>0</v>
      </c>
      <c r="G555" s="67"/>
      <c r="H555" s="67"/>
      <c r="I555" s="35" t="s">
        <v>103</v>
      </c>
      <c r="J555" s="35"/>
      <c r="K555" s="35" t="s">
        <v>104</v>
      </c>
      <c r="L555" s="67"/>
      <c r="M555" s="71" t="s">
        <v>102</v>
      </c>
      <c r="N555" s="71" t="s">
        <v>103</v>
      </c>
      <c r="O555" s="71" t="s">
        <v>104</v>
      </c>
      <c r="P555" s="71" t="s">
        <v>105</v>
      </c>
      <c r="R555" s="78">
        <v>0</v>
      </c>
      <c r="S555" s="28">
        <v>0</v>
      </c>
      <c r="T555" s="75">
        <v>0</v>
      </c>
    </row>
    <row r="556" spans="1:68" x14ac:dyDescent="0.25">
      <c r="A556" s="122"/>
      <c r="B556" s="67">
        <v>-0.60152300000000003</v>
      </c>
      <c r="C556" s="67" t="s">
        <v>3</v>
      </c>
      <c r="D556" s="86">
        <v>1</v>
      </c>
      <c r="E556" s="86">
        <v>0</v>
      </c>
      <c r="F556" s="67">
        <v>0</v>
      </c>
      <c r="G556" s="67"/>
      <c r="H556" s="67"/>
      <c r="I556" s="62">
        <f>B555*D555</f>
        <v>0.75165400000000004</v>
      </c>
      <c r="J556" s="35"/>
      <c r="K556" s="62">
        <f>B555*E555</f>
        <v>0</v>
      </c>
      <c r="L556" s="67"/>
      <c r="M556" s="71"/>
      <c r="N556" s="71">
        <f>I560</f>
        <v>2.4486330000000001</v>
      </c>
      <c r="O556" s="71">
        <v>0</v>
      </c>
      <c r="P556" s="71">
        <f>B559</f>
        <v>4.0708599999999997</v>
      </c>
      <c r="R556" s="78">
        <v>0</v>
      </c>
      <c r="S556" s="28">
        <v>0</v>
      </c>
      <c r="T556" s="75">
        <v>0</v>
      </c>
    </row>
    <row r="557" spans="1:68" x14ac:dyDescent="0.25">
      <c r="A557" s="122"/>
      <c r="B557" s="67">
        <v>-0.97617299999999996</v>
      </c>
      <c r="C557" s="67" t="s">
        <v>38</v>
      </c>
      <c r="D557" s="86">
        <v>1</v>
      </c>
      <c r="E557" s="86">
        <v>0</v>
      </c>
      <c r="F557" s="67">
        <v>0</v>
      </c>
      <c r="G557" s="67"/>
      <c r="H557" s="67"/>
      <c r="I557" s="35">
        <f>B556*D556</f>
        <v>-0.60152300000000003</v>
      </c>
      <c r="J557" s="35"/>
      <c r="K557" s="62">
        <f>B556*E556</f>
        <v>0</v>
      </c>
      <c r="L557" s="67"/>
      <c r="M557" s="86"/>
      <c r="N557" s="86"/>
      <c r="O557" s="86"/>
      <c r="P557" s="86"/>
      <c r="R557" s="78">
        <v>0</v>
      </c>
      <c r="S557" s="28">
        <v>0</v>
      </c>
      <c r="T557" s="75">
        <v>0</v>
      </c>
    </row>
    <row r="558" spans="1:68" x14ac:dyDescent="0.25">
      <c r="A558" s="122"/>
      <c r="B558" s="67">
        <v>0.13098699999999999</v>
      </c>
      <c r="C558" s="67" t="s">
        <v>134</v>
      </c>
      <c r="D558" s="86">
        <v>25</v>
      </c>
      <c r="E558" s="86">
        <v>0</v>
      </c>
      <c r="F558" s="67">
        <v>0</v>
      </c>
      <c r="G558" s="67"/>
      <c r="H558" s="67"/>
      <c r="I558" s="62">
        <f>B557*D557</f>
        <v>-0.97617299999999996</v>
      </c>
      <c r="J558" s="35"/>
      <c r="K558" s="62">
        <f>B557*E557</f>
        <v>0</v>
      </c>
      <c r="L558" s="67"/>
      <c r="M558" s="34" t="s">
        <v>106</v>
      </c>
      <c r="N558" s="34">
        <f>EXP(N556)</f>
        <v>11.572516271834184</v>
      </c>
      <c r="O558" s="34">
        <v>0</v>
      </c>
      <c r="P558" s="34">
        <f>EXP(P556)</f>
        <v>58.607343240295066</v>
      </c>
      <c r="R558" s="78">
        <v>0</v>
      </c>
      <c r="S558" s="28">
        <v>0</v>
      </c>
      <c r="T558" s="75">
        <v>0</v>
      </c>
    </row>
    <row r="559" spans="1:68" x14ac:dyDescent="0.25">
      <c r="A559" s="122"/>
      <c r="B559" s="67">
        <v>4.0708599999999997</v>
      </c>
      <c r="C559" s="67" t="s">
        <v>12</v>
      </c>
      <c r="D559" s="86">
        <v>0</v>
      </c>
      <c r="E559" s="86">
        <v>0</v>
      </c>
      <c r="F559" s="67">
        <v>1</v>
      </c>
      <c r="G559" s="67"/>
      <c r="H559" s="67"/>
      <c r="I559" s="35">
        <f>B558*D558</f>
        <v>3.2746749999999998</v>
      </c>
      <c r="J559" s="35"/>
      <c r="K559" s="35">
        <f>B558*E558</f>
        <v>0</v>
      </c>
      <c r="L559" s="67"/>
      <c r="M559" s="34"/>
      <c r="N559" s="34">
        <f>EXP(N556)+EXP(P556)</f>
        <v>70.179859512129255</v>
      </c>
      <c r="O559" s="34">
        <f>N559</f>
        <v>70.179859512129255</v>
      </c>
      <c r="P559" s="34">
        <f>O559</f>
        <v>70.179859512129255</v>
      </c>
      <c r="R559" s="78">
        <v>0</v>
      </c>
      <c r="S559" s="28">
        <v>0</v>
      </c>
      <c r="T559" s="75">
        <v>0</v>
      </c>
    </row>
    <row r="560" spans="1:68" x14ac:dyDescent="0.25">
      <c r="A560" s="67"/>
      <c r="B560" s="67"/>
      <c r="C560" s="67"/>
      <c r="D560" s="67"/>
      <c r="E560" s="67"/>
      <c r="F560" s="67"/>
      <c r="G560" s="67"/>
      <c r="H560" s="67"/>
      <c r="I560" s="62">
        <f>I556+I557+I558+I559</f>
        <v>2.4486330000000001</v>
      </c>
      <c r="J560" s="35"/>
      <c r="K560" s="62">
        <f>K556+K557+K558+K559</f>
        <v>0</v>
      </c>
      <c r="L560" s="67"/>
      <c r="M560" s="34" t="s">
        <v>107</v>
      </c>
      <c r="N560" s="72">
        <f>N558/N559</f>
        <v>0.16489796862352074</v>
      </c>
      <c r="O560" s="72">
        <f>O558/O559</f>
        <v>0</v>
      </c>
      <c r="P560" s="72">
        <f>P558/P559</f>
        <v>0.8351020313764792</v>
      </c>
      <c r="R560" s="106">
        <f t="shared" ref="R560" si="137">IF(N560&gt;0.5,1,0)</f>
        <v>0</v>
      </c>
      <c r="S560" s="106">
        <f t="shared" ref="S560" si="138">IF(O560&gt;0.5,1,0)</f>
        <v>0</v>
      </c>
      <c r="T560" s="106">
        <f>IF(P560&gt;0.5,1,0)</f>
        <v>1</v>
      </c>
      <c r="V560" s="86">
        <v>0</v>
      </c>
      <c r="W560" s="86">
        <v>0</v>
      </c>
      <c r="X560" s="86">
        <v>0</v>
      </c>
      <c r="Y560" s="86">
        <v>0</v>
      </c>
      <c r="Z560" s="86">
        <v>1</v>
      </c>
      <c r="AA560" s="86">
        <v>0</v>
      </c>
      <c r="AB560" s="86">
        <v>0</v>
      </c>
      <c r="AC560" s="86">
        <v>1</v>
      </c>
      <c r="AD560" s="86">
        <v>0</v>
      </c>
      <c r="AE560" s="86">
        <v>0</v>
      </c>
      <c r="AF560" s="86">
        <v>0</v>
      </c>
      <c r="AG560" s="86">
        <v>1</v>
      </c>
      <c r="AH560" s="86">
        <v>0</v>
      </c>
      <c r="AI560" s="86">
        <v>1</v>
      </c>
      <c r="AJ560" s="86">
        <v>0</v>
      </c>
      <c r="AK560" s="86">
        <v>0</v>
      </c>
      <c r="AL560" s="86">
        <v>0</v>
      </c>
      <c r="AM560" s="86">
        <v>0</v>
      </c>
      <c r="AN560" s="86">
        <v>1</v>
      </c>
      <c r="AO560" s="86">
        <v>0</v>
      </c>
      <c r="AP560" s="86">
        <v>1</v>
      </c>
      <c r="AQ560" s="86">
        <v>0</v>
      </c>
      <c r="AR560" s="86">
        <v>0</v>
      </c>
      <c r="AS560" s="86">
        <v>0</v>
      </c>
      <c r="AT560" s="86">
        <v>0</v>
      </c>
      <c r="AU560" s="86">
        <v>-999</v>
      </c>
      <c r="AV560" s="86">
        <v>-999</v>
      </c>
      <c r="AW560" s="86">
        <v>-999</v>
      </c>
      <c r="AX560" s="86">
        <v>-999</v>
      </c>
      <c r="AY560" s="86">
        <v>-999</v>
      </c>
      <c r="AZ560" s="86">
        <v>-999</v>
      </c>
      <c r="BA560" s="86">
        <v>-999</v>
      </c>
      <c r="BB560" s="86">
        <v>-999</v>
      </c>
      <c r="BC560" s="86">
        <v>7</v>
      </c>
      <c r="BD560" s="86">
        <v>2</v>
      </c>
      <c r="BE560" s="86">
        <v>4</v>
      </c>
      <c r="BF560" s="86">
        <v>6</v>
      </c>
      <c r="BG560" s="86">
        <v>5</v>
      </c>
      <c r="BH560" s="86">
        <v>3</v>
      </c>
      <c r="BI560" s="86">
        <v>1</v>
      </c>
      <c r="BJ560" s="86">
        <v>6</v>
      </c>
      <c r="BK560" s="86">
        <v>5</v>
      </c>
      <c r="BL560" s="86">
        <v>6</v>
      </c>
      <c r="BM560" s="86">
        <v>4</v>
      </c>
      <c r="BN560" s="86">
        <v>3</v>
      </c>
      <c r="BO560" s="86">
        <v>2</v>
      </c>
      <c r="BP560" s="86">
        <v>1</v>
      </c>
    </row>
    <row r="561" spans="1:68" x14ac:dyDescent="0.25">
      <c r="R561" s="78">
        <v>0</v>
      </c>
      <c r="S561" s="28">
        <v>0</v>
      </c>
      <c r="T561" s="75">
        <v>0</v>
      </c>
    </row>
    <row r="562" spans="1:68" x14ac:dyDescent="0.25">
      <c r="A562" s="67" t="s">
        <v>133</v>
      </c>
      <c r="B562" s="67"/>
      <c r="C562" s="67" t="s">
        <v>100</v>
      </c>
      <c r="D562" s="67" t="s">
        <v>101</v>
      </c>
      <c r="E562" s="67" t="s">
        <v>101</v>
      </c>
      <c r="F562" s="67" t="s">
        <v>101</v>
      </c>
      <c r="G562" s="67"/>
      <c r="H562" s="67"/>
      <c r="I562" s="67"/>
      <c r="J562" s="67"/>
      <c r="K562" s="67"/>
      <c r="L562" s="67"/>
      <c r="M562" s="67"/>
      <c r="N562" s="67"/>
      <c r="O562" s="67"/>
      <c r="P562" s="67"/>
      <c r="R562" s="78">
        <v>0</v>
      </c>
      <c r="S562" s="28">
        <v>0</v>
      </c>
      <c r="T562" s="75">
        <v>0</v>
      </c>
    </row>
    <row r="563" spans="1:68" x14ac:dyDescent="0.25">
      <c r="A563" s="122">
        <v>71</v>
      </c>
      <c r="B563" s="67">
        <v>-0.61177099999999995</v>
      </c>
      <c r="C563" s="67" t="s">
        <v>9</v>
      </c>
      <c r="D563" s="86">
        <v>-1</v>
      </c>
      <c r="E563" s="86">
        <v>0</v>
      </c>
      <c r="F563" s="67">
        <v>0</v>
      </c>
      <c r="G563" s="67"/>
      <c r="H563" s="67"/>
      <c r="I563" s="35" t="s">
        <v>103</v>
      </c>
      <c r="J563" s="35"/>
      <c r="K563" s="35" t="s">
        <v>104</v>
      </c>
      <c r="L563" s="67"/>
      <c r="M563" s="71" t="s">
        <v>102</v>
      </c>
      <c r="N563" s="71" t="s">
        <v>103</v>
      </c>
      <c r="O563" s="71" t="s">
        <v>104</v>
      </c>
      <c r="P563" s="71" t="s">
        <v>105</v>
      </c>
      <c r="R563" s="78">
        <v>0</v>
      </c>
      <c r="S563" s="28">
        <v>0</v>
      </c>
      <c r="T563" s="75">
        <v>0</v>
      </c>
    </row>
    <row r="564" spans="1:68" x14ac:dyDescent="0.25">
      <c r="A564" s="122"/>
      <c r="B564" s="67">
        <v>-0.58416999999999997</v>
      </c>
      <c r="C564" s="67" t="s">
        <v>3</v>
      </c>
      <c r="D564" s="86">
        <v>1</v>
      </c>
      <c r="E564" s="86">
        <v>0</v>
      </c>
      <c r="F564" s="67">
        <v>0</v>
      </c>
      <c r="G564" s="67"/>
      <c r="H564" s="67"/>
      <c r="I564" s="62">
        <f>B563*D563</f>
        <v>0.61177099999999995</v>
      </c>
      <c r="J564" s="35"/>
      <c r="K564" s="62">
        <f>B563*E563</f>
        <v>0</v>
      </c>
      <c r="L564" s="67"/>
      <c r="M564" s="71"/>
      <c r="N564" s="71">
        <f>I568</f>
        <v>1.3881009999999994</v>
      </c>
      <c r="O564" s="71">
        <v>0</v>
      </c>
      <c r="P564" s="71">
        <f>B567</f>
        <v>5.5540099999999999</v>
      </c>
      <c r="R564" s="78">
        <v>0</v>
      </c>
      <c r="S564" s="28">
        <v>0</v>
      </c>
      <c r="T564" s="75">
        <v>0</v>
      </c>
    </row>
    <row r="565" spans="1:68" x14ac:dyDescent="0.25">
      <c r="A565" s="122"/>
      <c r="B565" s="67">
        <v>-2.2507000000000001</v>
      </c>
      <c r="C565" s="67" t="s">
        <v>38</v>
      </c>
      <c r="D565" s="86">
        <v>1</v>
      </c>
      <c r="E565" s="86">
        <v>0</v>
      </c>
      <c r="F565" s="67">
        <v>0</v>
      </c>
      <c r="G565" s="67"/>
      <c r="H565" s="67"/>
      <c r="I565" s="35">
        <f>B564*D564</f>
        <v>-0.58416999999999997</v>
      </c>
      <c r="J565" s="35"/>
      <c r="K565" s="62">
        <f>B564*E564</f>
        <v>0</v>
      </c>
      <c r="L565" s="67"/>
      <c r="M565" s="86"/>
      <c r="N565" s="86"/>
      <c r="O565" s="86"/>
      <c r="P565" s="86"/>
      <c r="R565" s="78">
        <v>0</v>
      </c>
      <c r="S565" s="28">
        <v>0</v>
      </c>
      <c r="T565" s="75">
        <v>0</v>
      </c>
    </row>
    <row r="566" spans="1:68" x14ac:dyDescent="0.25">
      <c r="A566" s="122"/>
      <c r="B566" s="67">
        <v>0.14444799999999999</v>
      </c>
      <c r="C566" s="67" t="s">
        <v>134</v>
      </c>
      <c r="D566" s="86">
        <v>25</v>
      </c>
      <c r="E566" s="86">
        <v>0</v>
      </c>
      <c r="F566" s="67">
        <v>0</v>
      </c>
      <c r="G566" s="67"/>
      <c r="H566" s="67"/>
      <c r="I566" s="62">
        <f>B565*D565</f>
        <v>-2.2507000000000001</v>
      </c>
      <c r="J566" s="35"/>
      <c r="K566" s="62">
        <f>B565*E565</f>
        <v>0</v>
      </c>
      <c r="L566" s="67"/>
      <c r="M566" s="34" t="s">
        <v>106</v>
      </c>
      <c r="N566" s="34">
        <f>EXP(N564)</f>
        <v>4.0072330873414765</v>
      </c>
      <c r="O566" s="34">
        <v>0</v>
      </c>
      <c r="P566" s="34">
        <f>EXP(P564)</f>
        <v>258.27114947503964</v>
      </c>
      <c r="R566" s="78">
        <v>0</v>
      </c>
      <c r="S566" s="28">
        <v>0</v>
      </c>
      <c r="T566" s="75">
        <v>0</v>
      </c>
    </row>
    <row r="567" spans="1:68" x14ac:dyDescent="0.25">
      <c r="A567" s="122"/>
      <c r="B567" s="67">
        <v>5.5540099999999999</v>
      </c>
      <c r="C567" s="67" t="s">
        <v>12</v>
      </c>
      <c r="D567" s="86">
        <v>0</v>
      </c>
      <c r="E567" s="86">
        <v>0</v>
      </c>
      <c r="F567" s="67">
        <v>1</v>
      </c>
      <c r="G567" s="67"/>
      <c r="H567" s="67"/>
      <c r="I567" s="35">
        <f>B566*D566</f>
        <v>3.6111999999999997</v>
      </c>
      <c r="J567" s="35"/>
      <c r="K567" s="35">
        <f>B566*E566</f>
        <v>0</v>
      </c>
      <c r="L567" s="67"/>
      <c r="M567" s="34"/>
      <c r="N567" s="34">
        <f>EXP(N564)+EXP(P564)</f>
        <v>262.27838256238113</v>
      </c>
      <c r="O567" s="34">
        <f>N567</f>
        <v>262.27838256238113</v>
      </c>
      <c r="P567" s="34">
        <f>O567</f>
        <v>262.27838256238113</v>
      </c>
      <c r="R567" s="78">
        <v>0</v>
      </c>
      <c r="S567" s="28">
        <v>0</v>
      </c>
      <c r="T567" s="75">
        <v>0</v>
      </c>
    </row>
    <row r="568" spans="1:68" x14ac:dyDescent="0.25">
      <c r="A568" s="67"/>
      <c r="B568" s="67"/>
      <c r="C568" s="67"/>
      <c r="D568" s="67"/>
      <c r="E568" s="67"/>
      <c r="F568" s="67"/>
      <c r="G568" s="67"/>
      <c r="H568" s="67"/>
      <c r="I568" s="62">
        <f>I564+I565+I566+I567</f>
        <v>1.3881009999999994</v>
      </c>
      <c r="J568" s="35"/>
      <c r="K568" s="62">
        <f>K564+K565+K566+K567</f>
        <v>0</v>
      </c>
      <c r="L568" s="67"/>
      <c r="M568" s="34" t="s">
        <v>107</v>
      </c>
      <c r="N568" s="72">
        <f>N566/N567</f>
        <v>1.5278548876929967E-2</v>
      </c>
      <c r="O568" s="72">
        <f>O566/O567</f>
        <v>0</v>
      </c>
      <c r="P568" s="72">
        <f>P566/P567</f>
        <v>0.98472145112306997</v>
      </c>
      <c r="R568" s="106">
        <f t="shared" ref="R568" si="139">IF(N568&gt;0.5,1,0)</f>
        <v>0</v>
      </c>
      <c r="S568" s="106">
        <f t="shared" ref="S568" si="140">IF(O568&gt;0.5,1,0)</f>
        <v>0</v>
      </c>
      <c r="T568" s="106">
        <f>IF(P568&gt;0.5,1,0)</f>
        <v>1</v>
      </c>
      <c r="V568" s="86">
        <v>0</v>
      </c>
      <c r="W568" s="86">
        <v>0</v>
      </c>
      <c r="X568" s="86">
        <v>0</v>
      </c>
      <c r="Y568" s="86">
        <v>0</v>
      </c>
      <c r="Z568" s="86">
        <v>0</v>
      </c>
      <c r="AA568" s="86">
        <v>0</v>
      </c>
      <c r="AB568" s="86">
        <v>1</v>
      </c>
      <c r="AC568" s="86">
        <v>0</v>
      </c>
      <c r="AD568" s="86">
        <v>0</v>
      </c>
      <c r="AE568" s="86">
        <v>1</v>
      </c>
      <c r="AF568" s="86">
        <v>0</v>
      </c>
      <c r="AG568" s="86">
        <v>1</v>
      </c>
      <c r="AH568" s="86">
        <v>0</v>
      </c>
      <c r="AI568" s="86">
        <v>0</v>
      </c>
      <c r="AJ568" s="86">
        <v>1</v>
      </c>
      <c r="AK568" s="86">
        <v>0</v>
      </c>
      <c r="AL568" s="86">
        <v>0</v>
      </c>
      <c r="AM568" s="86">
        <v>0</v>
      </c>
      <c r="AN568" s="86">
        <v>0</v>
      </c>
      <c r="AO568" s="86">
        <v>1</v>
      </c>
      <c r="AP568" s="86">
        <v>1</v>
      </c>
      <c r="AQ568" s="86">
        <v>0</v>
      </c>
      <c r="AR568" s="86">
        <v>0</v>
      </c>
      <c r="AS568" s="86">
        <v>1</v>
      </c>
      <c r="AT568" s="86">
        <v>0</v>
      </c>
      <c r="AU568" s="86">
        <v>-999</v>
      </c>
      <c r="AV568" s="86">
        <v>-999</v>
      </c>
      <c r="AW568" s="86">
        <v>-999</v>
      </c>
      <c r="AX568" s="86">
        <v>-999</v>
      </c>
      <c r="AY568" s="86">
        <v>-999</v>
      </c>
      <c r="AZ568" s="86">
        <v>-999</v>
      </c>
      <c r="BA568" s="86">
        <v>-999</v>
      </c>
      <c r="BB568" s="86">
        <v>-999</v>
      </c>
      <c r="BC568" s="86">
        <v>8</v>
      </c>
      <c r="BD568" s="86">
        <v>6</v>
      </c>
      <c r="BE568" s="86">
        <v>7</v>
      </c>
      <c r="BF568" s="86">
        <v>3</v>
      </c>
      <c r="BG568" s="86">
        <v>2</v>
      </c>
      <c r="BH568" s="86">
        <v>5</v>
      </c>
      <c r="BI568" s="86">
        <v>4</v>
      </c>
      <c r="BJ568" s="86">
        <v>1</v>
      </c>
      <c r="BK568" s="86">
        <v>1</v>
      </c>
      <c r="BL568" s="86">
        <v>2</v>
      </c>
      <c r="BM568" s="86">
        <v>3</v>
      </c>
      <c r="BN568" s="86">
        <v>4</v>
      </c>
      <c r="BO568" s="86">
        <v>5</v>
      </c>
      <c r="BP568" s="86">
        <v>6</v>
      </c>
    </row>
    <row r="569" spans="1:68" x14ac:dyDescent="0.25">
      <c r="A569" s="67"/>
      <c r="B569" s="67"/>
      <c r="C569" s="67"/>
      <c r="D569" s="67"/>
      <c r="E569" s="67"/>
      <c r="F569" s="67"/>
      <c r="G569" s="67"/>
      <c r="H569" s="67"/>
      <c r="I569" s="67"/>
      <c r="J569" s="67"/>
      <c r="K569" s="67"/>
      <c r="L569" s="67"/>
      <c r="M569" s="67"/>
      <c r="N569" s="67"/>
      <c r="O569" s="67"/>
      <c r="P569" s="67"/>
      <c r="R569" s="78">
        <v>0</v>
      </c>
      <c r="S569" s="28">
        <v>0</v>
      </c>
      <c r="T569" s="75">
        <v>0</v>
      </c>
    </row>
    <row r="570" spans="1:68" x14ac:dyDescent="0.25">
      <c r="A570" s="67" t="s">
        <v>133</v>
      </c>
      <c r="B570" s="67"/>
      <c r="C570" s="67" t="s">
        <v>100</v>
      </c>
      <c r="D570" s="67" t="s">
        <v>101</v>
      </c>
      <c r="E570" s="67" t="s">
        <v>101</v>
      </c>
      <c r="F570" s="67" t="s">
        <v>101</v>
      </c>
      <c r="G570" s="67"/>
      <c r="H570" s="67"/>
      <c r="I570" s="67"/>
      <c r="J570" s="67"/>
      <c r="K570" s="67"/>
      <c r="L570" s="67"/>
      <c r="M570" s="67"/>
      <c r="N570" s="67"/>
      <c r="O570" s="67"/>
      <c r="P570" s="67"/>
      <c r="R570" s="78">
        <v>0</v>
      </c>
      <c r="S570" s="28">
        <v>0</v>
      </c>
      <c r="T570" s="75">
        <v>0</v>
      </c>
    </row>
    <row r="571" spans="1:68" x14ac:dyDescent="0.25">
      <c r="A571" s="122">
        <v>72</v>
      </c>
      <c r="B571" s="67">
        <v>-0.979792</v>
      </c>
      <c r="C571" s="67" t="s">
        <v>9</v>
      </c>
      <c r="D571" s="86">
        <v>-1</v>
      </c>
      <c r="E571" s="86">
        <v>0</v>
      </c>
      <c r="F571" s="67">
        <v>0</v>
      </c>
      <c r="G571" s="67"/>
      <c r="H571" s="67"/>
      <c r="I571" s="35" t="s">
        <v>103</v>
      </c>
      <c r="J571" s="35"/>
      <c r="K571" s="35" t="s">
        <v>104</v>
      </c>
      <c r="L571" s="67"/>
      <c r="M571" s="71" t="s">
        <v>102</v>
      </c>
      <c r="N571" s="71" t="s">
        <v>103</v>
      </c>
      <c r="O571" s="71" t="s">
        <v>104</v>
      </c>
      <c r="P571" s="71" t="s">
        <v>105</v>
      </c>
      <c r="R571" s="78">
        <v>0</v>
      </c>
      <c r="S571" s="28">
        <v>0</v>
      </c>
      <c r="T571" s="75">
        <v>0</v>
      </c>
    </row>
    <row r="572" spans="1:68" x14ac:dyDescent="0.25">
      <c r="A572" s="122"/>
      <c r="B572" s="67">
        <v>-0.74336599999999997</v>
      </c>
      <c r="C572" s="67" t="s">
        <v>3</v>
      </c>
      <c r="D572" s="86">
        <v>1</v>
      </c>
      <c r="E572" s="86">
        <v>0</v>
      </c>
      <c r="F572" s="67">
        <v>0</v>
      </c>
      <c r="G572" s="67"/>
      <c r="H572" s="67"/>
      <c r="I572" s="62">
        <f>B571*D571</f>
        <v>0.979792</v>
      </c>
      <c r="J572" s="35"/>
      <c r="K572" s="62">
        <f>B571*E571</f>
        <v>0</v>
      </c>
      <c r="L572" s="67"/>
      <c r="M572" s="71"/>
      <c r="N572" s="71">
        <f>I576</f>
        <v>2.8962060000000003</v>
      </c>
      <c r="O572" s="71">
        <v>0</v>
      </c>
      <c r="P572" s="71">
        <f>B575</f>
        <v>1.5289299999999999</v>
      </c>
      <c r="R572" s="78">
        <v>0</v>
      </c>
      <c r="S572" s="28">
        <v>0</v>
      </c>
      <c r="T572" s="75">
        <v>0</v>
      </c>
    </row>
    <row r="573" spans="1:68" x14ac:dyDescent="0.25">
      <c r="A573" s="122"/>
      <c r="B573" s="67">
        <v>0.24087500000000001</v>
      </c>
      <c r="C573" s="67" t="s">
        <v>38</v>
      </c>
      <c r="D573" s="86">
        <v>1</v>
      </c>
      <c r="E573" s="86">
        <v>0</v>
      </c>
      <c r="F573" s="67">
        <v>0</v>
      </c>
      <c r="G573" s="67"/>
      <c r="H573" s="67"/>
      <c r="I573" s="35">
        <f>B572*D572</f>
        <v>-0.74336599999999997</v>
      </c>
      <c r="J573" s="35"/>
      <c r="K573" s="62">
        <f>B572*E572</f>
        <v>0</v>
      </c>
      <c r="L573" s="67"/>
      <c r="M573" s="86"/>
      <c r="N573" s="86"/>
      <c r="O573" s="86"/>
      <c r="P573" s="86"/>
      <c r="R573" s="78">
        <v>0</v>
      </c>
      <c r="S573" s="28">
        <v>0</v>
      </c>
      <c r="T573" s="75">
        <v>0</v>
      </c>
    </row>
    <row r="574" spans="1:68" x14ac:dyDescent="0.25">
      <c r="A574" s="122"/>
      <c r="B574" s="67">
        <v>9.6756200000000001E-2</v>
      </c>
      <c r="C574" s="67" t="s">
        <v>134</v>
      </c>
      <c r="D574" s="86">
        <v>25</v>
      </c>
      <c r="E574" s="86">
        <v>0</v>
      </c>
      <c r="F574" s="67">
        <v>0</v>
      </c>
      <c r="G574" s="67"/>
      <c r="H574" s="67"/>
      <c r="I574" s="62">
        <f>B573*D573</f>
        <v>0.24087500000000001</v>
      </c>
      <c r="J574" s="35"/>
      <c r="K574" s="62">
        <f>B573*E573</f>
        <v>0</v>
      </c>
      <c r="L574" s="67"/>
      <c r="M574" s="34" t="s">
        <v>106</v>
      </c>
      <c r="N574" s="34">
        <f>EXP(N572)</f>
        <v>18.105323299931815</v>
      </c>
      <c r="O574" s="34">
        <v>0</v>
      </c>
      <c r="P574" s="34">
        <f>EXP(P572)</f>
        <v>4.6132380158325832</v>
      </c>
      <c r="R574" s="78">
        <v>0</v>
      </c>
      <c r="S574" s="28">
        <v>0</v>
      </c>
      <c r="T574" s="75">
        <v>0</v>
      </c>
    </row>
    <row r="575" spans="1:68" x14ac:dyDescent="0.25">
      <c r="A575" s="122"/>
      <c r="B575" s="67">
        <v>1.5289299999999999</v>
      </c>
      <c r="C575" s="67" t="s">
        <v>12</v>
      </c>
      <c r="D575" s="86">
        <v>0</v>
      </c>
      <c r="E575" s="86">
        <v>0</v>
      </c>
      <c r="F575" s="67">
        <v>1</v>
      </c>
      <c r="G575" s="67"/>
      <c r="H575" s="67"/>
      <c r="I575" s="35">
        <f>B574*D574</f>
        <v>2.4189050000000001</v>
      </c>
      <c r="J575" s="35"/>
      <c r="K575" s="35">
        <f>B574*E574</f>
        <v>0</v>
      </c>
      <c r="L575" s="67"/>
      <c r="M575" s="34"/>
      <c r="N575" s="34">
        <f>EXP(N572)+EXP(P572)</f>
        <v>22.718561315764397</v>
      </c>
      <c r="O575" s="34">
        <f>N575</f>
        <v>22.718561315764397</v>
      </c>
      <c r="P575" s="34">
        <f>O575</f>
        <v>22.718561315764397</v>
      </c>
      <c r="R575" s="78">
        <v>0</v>
      </c>
      <c r="S575" s="28">
        <v>0</v>
      </c>
      <c r="T575" s="75">
        <v>0</v>
      </c>
    </row>
    <row r="576" spans="1:68" x14ac:dyDescent="0.25">
      <c r="A576" s="67"/>
      <c r="B576" s="67"/>
      <c r="C576" s="67"/>
      <c r="D576" s="67"/>
      <c r="E576" s="67"/>
      <c r="F576" s="67"/>
      <c r="G576" s="67"/>
      <c r="H576" s="67"/>
      <c r="I576" s="62">
        <f>I572+I573+I574+I575</f>
        <v>2.8962060000000003</v>
      </c>
      <c r="J576" s="35"/>
      <c r="K576" s="62">
        <f>K572+K573+K574+K575</f>
        <v>0</v>
      </c>
      <c r="L576" s="67"/>
      <c r="M576" s="34" t="s">
        <v>107</v>
      </c>
      <c r="N576" s="72">
        <f>N574/N575</f>
        <v>0.79693969386030361</v>
      </c>
      <c r="O576" s="72">
        <f>O574/O575</f>
        <v>0</v>
      </c>
      <c r="P576" s="72">
        <f>P574/P575</f>
        <v>0.20306030613969644</v>
      </c>
      <c r="R576" s="106">
        <f t="shared" ref="R576" si="141">IF(N576&gt;0.5,1,0)</f>
        <v>1</v>
      </c>
      <c r="S576" s="106">
        <f t="shared" ref="S576" si="142">IF(O576&gt;0.5,1,0)</f>
        <v>0</v>
      </c>
      <c r="T576" s="106">
        <f>IF(P576&gt;0.5,1,0)</f>
        <v>0</v>
      </c>
      <c r="V576" s="86">
        <v>1</v>
      </c>
      <c r="W576" s="86">
        <v>0</v>
      </c>
      <c r="X576" s="86">
        <v>0</v>
      </c>
      <c r="Y576" s="86">
        <v>0</v>
      </c>
      <c r="Z576" s="86">
        <v>0</v>
      </c>
      <c r="AA576" s="86">
        <v>1</v>
      </c>
      <c r="AB576" s="86">
        <v>0</v>
      </c>
      <c r="AC576" s="86">
        <v>0</v>
      </c>
      <c r="AD576" s="86">
        <v>1</v>
      </c>
      <c r="AE576" s="86">
        <v>0</v>
      </c>
      <c r="AF576" s="86">
        <v>0</v>
      </c>
      <c r="AG576" s="86">
        <v>1</v>
      </c>
      <c r="AH576" s="86">
        <v>0</v>
      </c>
      <c r="AI576" s="86">
        <v>0</v>
      </c>
      <c r="AJ576" s="86">
        <v>1</v>
      </c>
      <c r="AK576" s="86">
        <v>0</v>
      </c>
      <c r="AL576" s="86">
        <v>0</v>
      </c>
      <c r="AM576" s="86">
        <v>0</v>
      </c>
      <c r="AN576" s="86">
        <v>0</v>
      </c>
      <c r="AO576" s="86">
        <v>1</v>
      </c>
      <c r="AP576" s="86">
        <v>1</v>
      </c>
      <c r="AQ576" s="86">
        <v>0</v>
      </c>
      <c r="AR576" s="86">
        <v>0</v>
      </c>
      <c r="AS576" s="86">
        <v>0</v>
      </c>
      <c r="AT576" s="86">
        <v>1</v>
      </c>
      <c r="AU576" s="86">
        <v>-999</v>
      </c>
      <c r="AV576" s="86">
        <v>-999</v>
      </c>
      <c r="AW576" s="86">
        <v>-999</v>
      </c>
      <c r="AX576" s="86">
        <v>-999</v>
      </c>
      <c r="AY576" s="86">
        <v>-999</v>
      </c>
      <c r="AZ576" s="86">
        <v>-999</v>
      </c>
      <c r="BA576" s="86">
        <v>-999</v>
      </c>
      <c r="BB576" s="86">
        <v>-999</v>
      </c>
      <c r="BC576" s="86">
        <v>2</v>
      </c>
      <c r="BD576" s="86">
        <v>1</v>
      </c>
      <c r="BE576" s="86">
        <v>5</v>
      </c>
      <c r="BF576" s="86">
        <v>7</v>
      </c>
      <c r="BG576" s="86">
        <v>4</v>
      </c>
      <c r="BH576" s="86">
        <v>6</v>
      </c>
      <c r="BI576" s="86">
        <v>8</v>
      </c>
      <c r="BJ576" s="86">
        <v>3</v>
      </c>
      <c r="BK576" s="86">
        <v>2</v>
      </c>
      <c r="BL576" s="86">
        <v>6</v>
      </c>
      <c r="BM576" s="86">
        <v>1</v>
      </c>
      <c r="BN576" s="86">
        <v>5</v>
      </c>
      <c r="BO576" s="86">
        <v>4</v>
      </c>
      <c r="BP576" s="86">
        <v>3</v>
      </c>
    </row>
    <row r="577" spans="1:68" x14ac:dyDescent="0.25">
      <c r="A577" s="67"/>
      <c r="B577" s="67"/>
      <c r="C577" s="67"/>
      <c r="D577" s="67"/>
      <c r="E577" s="67"/>
      <c r="F577" s="67"/>
      <c r="G577" s="67"/>
      <c r="H577" s="67"/>
      <c r="I577" s="67"/>
      <c r="J577" s="67"/>
      <c r="K577" s="67"/>
      <c r="L577" s="67"/>
      <c r="M577" s="67"/>
      <c r="N577" s="67"/>
      <c r="O577" s="67"/>
      <c r="P577" s="67"/>
      <c r="R577" s="78">
        <v>0</v>
      </c>
      <c r="S577" s="28">
        <v>0</v>
      </c>
      <c r="T577" s="75">
        <v>0</v>
      </c>
    </row>
    <row r="578" spans="1:68" x14ac:dyDescent="0.25">
      <c r="A578" s="67" t="s">
        <v>133</v>
      </c>
      <c r="B578" s="67"/>
      <c r="C578" s="67" t="s">
        <v>100</v>
      </c>
      <c r="D578" s="67" t="s">
        <v>101</v>
      </c>
      <c r="E578" s="67" t="s">
        <v>101</v>
      </c>
      <c r="F578" s="67" t="s">
        <v>101</v>
      </c>
      <c r="G578" s="67"/>
      <c r="H578" s="67"/>
      <c r="I578" s="67"/>
      <c r="J578" s="67"/>
      <c r="K578" s="67"/>
      <c r="L578" s="67"/>
      <c r="M578" s="67"/>
      <c r="N578" s="67"/>
      <c r="O578" s="67"/>
      <c r="P578" s="67"/>
      <c r="R578" s="78">
        <v>0</v>
      </c>
      <c r="S578" s="28">
        <v>0</v>
      </c>
      <c r="T578" s="75">
        <v>0</v>
      </c>
    </row>
    <row r="579" spans="1:68" x14ac:dyDescent="0.25">
      <c r="A579" s="122">
        <v>73</v>
      </c>
      <c r="B579" s="67">
        <v>-0.93915000000000004</v>
      </c>
      <c r="C579" s="67" t="s">
        <v>9</v>
      </c>
      <c r="D579" s="86">
        <v>-1</v>
      </c>
      <c r="E579" s="86">
        <v>0</v>
      </c>
      <c r="F579" s="67">
        <v>0</v>
      </c>
      <c r="G579" s="67"/>
      <c r="H579" s="67"/>
      <c r="I579" s="35" t="s">
        <v>103</v>
      </c>
      <c r="J579" s="35"/>
      <c r="K579" s="35" t="s">
        <v>104</v>
      </c>
      <c r="L579" s="67"/>
      <c r="M579" s="71" t="s">
        <v>102</v>
      </c>
      <c r="N579" s="71" t="s">
        <v>103</v>
      </c>
      <c r="O579" s="71" t="s">
        <v>104</v>
      </c>
      <c r="P579" s="71" t="s">
        <v>105</v>
      </c>
      <c r="R579" s="78">
        <v>0</v>
      </c>
      <c r="S579" s="28">
        <v>0</v>
      </c>
      <c r="T579" s="75">
        <v>0</v>
      </c>
    </row>
    <row r="580" spans="1:68" x14ac:dyDescent="0.25">
      <c r="A580" s="122"/>
      <c r="B580" s="67">
        <v>-0.83055500000000004</v>
      </c>
      <c r="C580" s="67" t="s">
        <v>3</v>
      </c>
      <c r="D580" s="86">
        <v>1</v>
      </c>
      <c r="E580" s="86">
        <v>0</v>
      </c>
      <c r="F580" s="67">
        <v>0</v>
      </c>
      <c r="G580" s="67"/>
      <c r="H580" s="67"/>
      <c r="I580" s="62">
        <f>B579*D579</f>
        <v>0.93915000000000004</v>
      </c>
      <c r="J580" s="35"/>
      <c r="K580" s="62">
        <f>B579*E579</f>
        <v>0</v>
      </c>
      <c r="L580" s="67"/>
      <c r="M580" s="71"/>
      <c r="N580" s="71">
        <f>I584</f>
        <v>2.0355850000000002</v>
      </c>
      <c r="O580" s="71">
        <v>0</v>
      </c>
      <c r="P580" s="71">
        <f>B583</f>
        <v>1.8479099999999999</v>
      </c>
      <c r="R580" s="78">
        <v>0</v>
      </c>
      <c r="S580" s="28">
        <v>0</v>
      </c>
      <c r="T580" s="75">
        <v>0</v>
      </c>
    </row>
    <row r="581" spans="1:68" x14ac:dyDescent="0.25">
      <c r="A581" s="122"/>
      <c r="B581" s="67">
        <v>-0.492315</v>
      </c>
      <c r="C581" s="67" t="s">
        <v>38</v>
      </c>
      <c r="D581" s="86">
        <v>1</v>
      </c>
      <c r="E581" s="86">
        <v>0</v>
      </c>
      <c r="F581" s="67">
        <v>0</v>
      </c>
      <c r="G581" s="67"/>
      <c r="H581" s="67"/>
      <c r="I581" s="35">
        <f>B580*D580</f>
        <v>-0.83055500000000004</v>
      </c>
      <c r="J581" s="35"/>
      <c r="K581" s="62">
        <f>B580*E580</f>
        <v>0</v>
      </c>
      <c r="L581" s="67"/>
      <c r="M581" s="86"/>
      <c r="N581" s="86"/>
      <c r="O581" s="86"/>
      <c r="P581" s="86"/>
      <c r="R581" s="78">
        <v>0</v>
      </c>
      <c r="S581" s="28">
        <v>0</v>
      </c>
      <c r="T581" s="75">
        <v>0</v>
      </c>
    </row>
    <row r="582" spans="1:68" x14ac:dyDescent="0.25">
      <c r="A582" s="122"/>
      <c r="B582" s="67">
        <v>9.6772200000000003E-2</v>
      </c>
      <c r="C582" s="67" t="s">
        <v>134</v>
      </c>
      <c r="D582" s="86">
        <v>25</v>
      </c>
      <c r="E582" s="86">
        <v>0</v>
      </c>
      <c r="F582" s="67">
        <v>0</v>
      </c>
      <c r="G582" s="67"/>
      <c r="H582" s="67"/>
      <c r="I582" s="62">
        <f>B581*D581</f>
        <v>-0.492315</v>
      </c>
      <c r="J582" s="35"/>
      <c r="K582" s="62">
        <f>B581*E581</f>
        <v>0</v>
      </c>
      <c r="L582" s="67"/>
      <c r="M582" s="34" t="s">
        <v>106</v>
      </c>
      <c r="N582" s="34">
        <f>EXP(N580)</f>
        <v>7.6567300026234077</v>
      </c>
      <c r="O582" s="34">
        <v>0</v>
      </c>
      <c r="P582" s="34">
        <f>EXP(P580)</f>
        <v>6.3465413802916615</v>
      </c>
      <c r="R582" s="78">
        <v>0</v>
      </c>
      <c r="S582" s="28">
        <v>0</v>
      </c>
      <c r="T582" s="75">
        <v>0</v>
      </c>
    </row>
    <row r="583" spans="1:68" x14ac:dyDescent="0.25">
      <c r="A583" s="122"/>
      <c r="B583" s="67">
        <v>1.8479099999999999</v>
      </c>
      <c r="C583" s="67" t="s">
        <v>12</v>
      </c>
      <c r="D583" s="86">
        <v>0</v>
      </c>
      <c r="E583" s="86">
        <v>0</v>
      </c>
      <c r="F583" s="67">
        <v>1</v>
      </c>
      <c r="G583" s="67"/>
      <c r="H583" s="67"/>
      <c r="I583" s="35">
        <f>B582*D582</f>
        <v>2.419305</v>
      </c>
      <c r="J583" s="35"/>
      <c r="K583" s="35">
        <f>B582*E582</f>
        <v>0</v>
      </c>
      <c r="L583" s="67"/>
      <c r="M583" s="34"/>
      <c r="N583" s="34">
        <f>EXP(N580)+EXP(P580)</f>
        <v>14.00327138291507</v>
      </c>
      <c r="O583" s="34">
        <f>N583</f>
        <v>14.00327138291507</v>
      </c>
      <c r="P583" s="34">
        <f>O583</f>
        <v>14.00327138291507</v>
      </c>
      <c r="R583" s="78">
        <v>0</v>
      </c>
      <c r="S583" s="28">
        <v>0</v>
      </c>
      <c r="T583" s="75">
        <v>0</v>
      </c>
    </row>
    <row r="584" spans="1:68" x14ac:dyDescent="0.25">
      <c r="A584" s="67"/>
      <c r="B584" s="67"/>
      <c r="C584" s="67"/>
      <c r="D584" s="67"/>
      <c r="E584" s="67"/>
      <c r="F584" s="67"/>
      <c r="G584" s="67"/>
      <c r="H584" s="67"/>
      <c r="I584" s="62">
        <f>I580+I581+I582+I583</f>
        <v>2.0355850000000002</v>
      </c>
      <c r="J584" s="35"/>
      <c r="K584" s="62">
        <f>K580+K581+K582+K583</f>
        <v>0</v>
      </c>
      <c r="L584" s="67"/>
      <c r="M584" s="34" t="s">
        <v>107</v>
      </c>
      <c r="N584" s="72">
        <f>N582/N583</f>
        <v>0.54678151935019492</v>
      </c>
      <c r="O584" s="72">
        <f>O582/O583</f>
        <v>0</v>
      </c>
      <c r="P584" s="72">
        <f>P582/P583</f>
        <v>0.45321848064980497</v>
      </c>
      <c r="R584" s="106">
        <f t="shared" ref="R584" si="143">IF(N584&gt;0.5,1,0)</f>
        <v>1</v>
      </c>
      <c r="S584" s="106">
        <f t="shared" ref="S584" si="144">IF(O584&gt;0.5,1,0)</f>
        <v>0</v>
      </c>
      <c r="T584" s="106">
        <f>IF(P584&gt;0.5,1,0)</f>
        <v>0</v>
      </c>
      <c r="V584" s="86">
        <v>1</v>
      </c>
      <c r="W584" s="86">
        <v>0</v>
      </c>
      <c r="X584" s="86">
        <v>1</v>
      </c>
      <c r="Y584" s="86">
        <v>0</v>
      </c>
      <c r="Z584" s="86">
        <v>0</v>
      </c>
      <c r="AA584" s="86">
        <v>0</v>
      </c>
      <c r="AB584" s="86">
        <v>1</v>
      </c>
      <c r="AC584" s="86">
        <v>1</v>
      </c>
      <c r="AD584" s="86">
        <v>0</v>
      </c>
      <c r="AE584" s="86">
        <v>0</v>
      </c>
      <c r="AF584" s="86">
        <v>1</v>
      </c>
      <c r="AG584" s="86">
        <v>0</v>
      </c>
      <c r="AH584" s="86">
        <v>1</v>
      </c>
      <c r="AI584" s="86">
        <v>0</v>
      </c>
      <c r="AJ584" s="86">
        <v>1</v>
      </c>
      <c r="AK584" s="86">
        <v>0</v>
      </c>
      <c r="AL584" s="86">
        <v>0</v>
      </c>
      <c r="AM584" s="86">
        <v>0</v>
      </c>
      <c r="AN584" s="86">
        <v>0</v>
      </c>
      <c r="AO584" s="86">
        <v>1</v>
      </c>
      <c r="AP584" s="86">
        <v>1</v>
      </c>
      <c r="AQ584" s="86">
        <v>0</v>
      </c>
      <c r="AR584" s="86">
        <v>0</v>
      </c>
      <c r="AS584" s="86">
        <v>1</v>
      </c>
      <c r="AT584" s="86">
        <v>0</v>
      </c>
      <c r="AU584" s="86">
        <v>0</v>
      </c>
      <c r="AV584" s="86">
        <v>0</v>
      </c>
      <c r="AW584" s="86">
        <v>0</v>
      </c>
      <c r="AX584" s="86">
        <v>0</v>
      </c>
      <c r="AY584" s="86">
        <v>0</v>
      </c>
      <c r="AZ584" s="86">
        <v>0</v>
      </c>
      <c r="BA584" s="86">
        <v>1</v>
      </c>
      <c r="BB584" s="86">
        <v>0</v>
      </c>
      <c r="BC584" s="86">
        <v>1</v>
      </c>
      <c r="BD584" s="86">
        <v>2</v>
      </c>
      <c r="BE584" s="86">
        <v>8</v>
      </c>
      <c r="BF584" s="86">
        <v>7</v>
      </c>
      <c r="BG584" s="86">
        <v>4</v>
      </c>
      <c r="BH584" s="86">
        <v>3</v>
      </c>
      <c r="BI584" s="86">
        <v>5</v>
      </c>
      <c r="BJ584" s="86">
        <v>6</v>
      </c>
      <c r="BK584" s="86">
        <v>4</v>
      </c>
      <c r="BL584" s="86">
        <v>2</v>
      </c>
      <c r="BM584" s="86">
        <v>3</v>
      </c>
      <c r="BN584" s="86">
        <v>5</v>
      </c>
      <c r="BO584" s="86">
        <v>6</v>
      </c>
      <c r="BP584" s="86">
        <v>1</v>
      </c>
    </row>
    <row r="585" spans="1:68" x14ac:dyDescent="0.25">
      <c r="A585" s="67"/>
      <c r="B585" s="67"/>
      <c r="C585" s="67"/>
      <c r="D585" s="67"/>
      <c r="E585" s="67"/>
      <c r="F585" s="67"/>
      <c r="G585" s="67"/>
      <c r="H585" s="67"/>
      <c r="I585" s="67"/>
      <c r="J585" s="67"/>
      <c r="K585" s="67"/>
      <c r="L585" s="67"/>
      <c r="M585" s="67"/>
      <c r="N585" s="67"/>
      <c r="O585" s="67"/>
      <c r="P585" s="67"/>
      <c r="R585" s="78">
        <v>0</v>
      </c>
      <c r="S585" s="28">
        <v>0</v>
      </c>
      <c r="T585" s="75">
        <v>0</v>
      </c>
    </row>
    <row r="586" spans="1:68" x14ac:dyDescent="0.25">
      <c r="A586" s="67" t="s">
        <v>133</v>
      </c>
      <c r="B586" s="67"/>
      <c r="C586" s="67" t="s">
        <v>100</v>
      </c>
      <c r="D586" s="67" t="s">
        <v>101</v>
      </c>
      <c r="E586" s="67" t="s">
        <v>101</v>
      </c>
      <c r="F586" s="67" t="s">
        <v>101</v>
      </c>
      <c r="G586" s="67"/>
      <c r="H586" s="67"/>
      <c r="I586" s="67"/>
      <c r="J586" s="67"/>
      <c r="K586" s="67"/>
      <c r="L586" s="67"/>
      <c r="M586" s="67"/>
      <c r="N586" s="67"/>
      <c r="O586" s="67"/>
      <c r="P586" s="67"/>
      <c r="R586" s="78">
        <v>0</v>
      </c>
      <c r="S586" s="28">
        <v>0</v>
      </c>
      <c r="T586" s="75">
        <v>0</v>
      </c>
    </row>
    <row r="587" spans="1:68" x14ac:dyDescent="0.25">
      <c r="A587" s="122">
        <v>74</v>
      </c>
      <c r="B587" s="67">
        <v>-1.0845199999999999</v>
      </c>
      <c r="C587" s="67" t="s">
        <v>9</v>
      </c>
      <c r="D587" s="86">
        <v>-1</v>
      </c>
      <c r="E587" s="86">
        <v>0</v>
      </c>
      <c r="F587" s="67">
        <v>0</v>
      </c>
      <c r="G587" s="67"/>
      <c r="H587" s="67"/>
      <c r="I587" s="35" t="s">
        <v>103</v>
      </c>
      <c r="J587" s="35"/>
      <c r="K587" s="35" t="s">
        <v>104</v>
      </c>
      <c r="L587" s="67"/>
      <c r="M587" s="71" t="s">
        <v>102</v>
      </c>
      <c r="N587" s="71" t="s">
        <v>103</v>
      </c>
      <c r="O587" s="71" t="s">
        <v>104</v>
      </c>
      <c r="P587" s="71" t="s">
        <v>105</v>
      </c>
      <c r="R587" s="78">
        <v>0</v>
      </c>
      <c r="S587" s="28">
        <v>0</v>
      </c>
      <c r="T587" s="75">
        <v>0</v>
      </c>
    </row>
    <row r="588" spans="1:68" x14ac:dyDescent="0.25">
      <c r="A588" s="122"/>
      <c r="B588" s="67">
        <v>-0.73423000000000005</v>
      </c>
      <c r="C588" s="67" t="s">
        <v>3</v>
      </c>
      <c r="D588" s="86">
        <v>1</v>
      </c>
      <c r="E588" s="86">
        <v>0</v>
      </c>
      <c r="F588" s="67">
        <v>0</v>
      </c>
      <c r="G588" s="67"/>
      <c r="H588" s="67"/>
      <c r="I588" s="62">
        <f>B587*D587</f>
        <v>1.0845199999999999</v>
      </c>
      <c r="J588" s="35"/>
      <c r="K588" s="62">
        <f>B587*E587</f>
        <v>0</v>
      </c>
      <c r="L588" s="67"/>
      <c r="M588" s="71"/>
      <c r="N588" s="71">
        <f>I592</f>
        <v>3.7680949999999998</v>
      </c>
      <c r="O588" s="71">
        <v>0</v>
      </c>
      <c r="P588" s="71">
        <f>B591</f>
        <v>0.190414</v>
      </c>
      <c r="R588" s="78">
        <v>0</v>
      </c>
      <c r="S588" s="28">
        <v>0</v>
      </c>
      <c r="T588" s="75">
        <v>0</v>
      </c>
    </row>
    <row r="589" spans="1:68" x14ac:dyDescent="0.25">
      <c r="A589" s="122"/>
      <c r="B589" s="67">
        <v>1.3625400000000001</v>
      </c>
      <c r="C589" s="67" t="s">
        <v>38</v>
      </c>
      <c r="D589" s="86">
        <v>1</v>
      </c>
      <c r="E589" s="86">
        <v>0</v>
      </c>
      <c r="F589" s="67">
        <v>0</v>
      </c>
      <c r="G589" s="67"/>
      <c r="H589" s="67"/>
      <c r="I589" s="35">
        <f>B588*D588</f>
        <v>-0.73423000000000005</v>
      </c>
      <c r="J589" s="35"/>
      <c r="K589" s="62">
        <f>B588*E588</f>
        <v>0</v>
      </c>
      <c r="L589" s="67"/>
      <c r="M589" s="86"/>
      <c r="N589" s="86"/>
      <c r="O589" s="86"/>
      <c r="P589" s="86"/>
      <c r="R589" s="78">
        <v>0</v>
      </c>
      <c r="S589" s="28">
        <v>0</v>
      </c>
      <c r="T589" s="75">
        <v>0</v>
      </c>
    </row>
    <row r="590" spans="1:68" x14ac:dyDescent="0.25">
      <c r="A590" s="122"/>
      <c r="B590" s="67">
        <v>8.2210599999999995E-2</v>
      </c>
      <c r="C590" s="67" t="s">
        <v>134</v>
      </c>
      <c r="D590" s="86">
        <v>25</v>
      </c>
      <c r="E590" s="86">
        <v>0</v>
      </c>
      <c r="F590" s="67">
        <v>0</v>
      </c>
      <c r="G590" s="67"/>
      <c r="H590" s="67"/>
      <c r="I590" s="62">
        <f>B589*D589</f>
        <v>1.3625400000000001</v>
      </c>
      <c r="J590" s="35"/>
      <c r="K590" s="62">
        <f>B589*E589</f>
        <v>0</v>
      </c>
      <c r="L590" s="67"/>
      <c r="M590" s="34" t="s">
        <v>106</v>
      </c>
      <c r="N590" s="34">
        <f>EXP(N588)</f>
        <v>43.297504476049816</v>
      </c>
      <c r="O590" s="34">
        <v>0</v>
      </c>
      <c r="P590" s="34">
        <f>EXP(P588)</f>
        <v>1.2097503306352559</v>
      </c>
      <c r="R590" s="78">
        <v>0</v>
      </c>
      <c r="S590" s="28">
        <v>0</v>
      </c>
      <c r="T590" s="75">
        <v>0</v>
      </c>
    </row>
    <row r="591" spans="1:68" x14ac:dyDescent="0.25">
      <c r="A591" s="122"/>
      <c r="B591" s="67">
        <v>0.190414</v>
      </c>
      <c r="C591" s="67" t="s">
        <v>12</v>
      </c>
      <c r="D591" s="86">
        <v>0</v>
      </c>
      <c r="E591" s="86">
        <v>0</v>
      </c>
      <c r="F591" s="67">
        <v>1</v>
      </c>
      <c r="G591" s="67"/>
      <c r="H591" s="67"/>
      <c r="I591" s="35">
        <f>B590*D590</f>
        <v>2.0552649999999999</v>
      </c>
      <c r="J591" s="35"/>
      <c r="K591" s="35">
        <f>B590*E590</f>
        <v>0</v>
      </c>
      <c r="L591" s="67"/>
      <c r="M591" s="34"/>
      <c r="N591" s="34">
        <f>EXP(N588)+EXP(P588)</f>
        <v>44.507254806685076</v>
      </c>
      <c r="O591" s="34">
        <f>N591</f>
        <v>44.507254806685076</v>
      </c>
      <c r="P591" s="34">
        <f>O591</f>
        <v>44.507254806685076</v>
      </c>
      <c r="R591" s="78">
        <v>0</v>
      </c>
      <c r="S591" s="28">
        <v>0</v>
      </c>
      <c r="T591" s="75">
        <v>0</v>
      </c>
    </row>
    <row r="592" spans="1:68" x14ac:dyDescent="0.25">
      <c r="A592" s="67"/>
      <c r="B592" s="67"/>
      <c r="C592" s="67"/>
      <c r="D592" s="67"/>
      <c r="E592" s="67"/>
      <c r="F592" s="67"/>
      <c r="G592" s="67"/>
      <c r="H592" s="67"/>
      <c r="I592" s="62">
        <f>I588+I589+I590+I591</f>
        <v>3.7680949999999998</v>
      </c>
      <c r="J592" s="35"/>
      <c r="K592" s="62">
        <f>K588+K589+K590+K591</f>
        <v>0</v>
      </c>
      <c r="L592" s="67"/>
      <c r="M592" s="34" t="s">
        <v>107</v>
      </c>
      <c r="N592" s="72">
        <f>N590/N591</f>
        <v>0.97281903060771224</v>
      </c>
      <c r="O592" s="72">
        <f>O590/O591</f>
        <v>0</v>
      </c>
      <c r="P592" s="72">
        <f>P590/P591</f>
        <v>2.7180969392287684E-2</v>
      </c>
      <c r="R592" s="106">
        <f t="shared" ref="R592" si="145">IF(N592&gt;0.5,1,0)</f>
        <v>1</v>
      </c>
      <c r="S592" s="106">
        <f t="shared" ref="S592" si="146">IF(O592&gt;0.5,1,0)</f>
        <v>0</v>
      </c>
      <c r="T592" s="106">
        <f>IF(P592&gt;0.5,1,0)</f>
        <v>0</v>
      </c>
      <c r="V592" s="86">
        <v>0</v>
      </c>
      <c r="W592" s="86">
        <v>0</v>
      </c>
      <c r="X592" s="86">
        <v>1</v>
      </c>
      <c r="Y592" s="86">
        <v>0</v>
      </c>
      <c r="Z592" s="86">
        <v>0</v>
      </c>
      <c r="AA592" s="86">
        <v>0</v>
      </c>
      <c r="AB592" s="86">
        <v>1</v>
      </c>
      <c r="AC592" s="86">
        <v>0</v>
      </c>
      <c r="AD592" s="86">
        <v>1</v>
      </c>
      <c r="AE592" s="86">
        <v>0</v>
      </c>
      <c r="AF592" s="86">
        <v>1</v>
      </c>
      <c r="AG592" s="86">
        <v>0</v>
      </c>
      <c r="AH592" s="86">
        <v>1</v>
      </c>
      <c r="AI592" s="86">
        <v>0</v>
      </c>
      <c r="AJ592" s="86">
        <v>1</v>
      </c>
      <c r="AK592" s="86">
        <v>0</v>
      </c>
      <c r="AL592" s="86">
        <v>0</v>
      </c>
      <c r="AM592" s="86">
        <v>0</v>
      </c>
      <c r="AN592" s="86">
        <v>0</v>
      </c>
      <c r="AO592" s="86">
        <v>1</v>
      </c>
      <c r="AP592" s="86">
        <v>1</v>
      </c>
      <c r="AQ592" s="86">
        <v>0</v>
      </c>
      <c r="AR592" s="86">
        <v>0</v>
      </c>
      <c r="AS592" s="86">
        <v>1</v>
      </c>
      <c r="AT592" s="86">
        <v>0</v>
      </c>
      <c r="AU592" s="86">
        <v>0</v>
      </c>
      <c r="AV592" s="86">
        <v>0</v>
      </c>
      <c r="AW592" s="86">
        <v>1</v>
      </c>
      <c r="AX592" s="86">
        <v>0</v>
      </c>
      <c r="AY592" s="86">
        <v>1</v>
      </c>
      <c r="AZ592" s="86">
        <v>0</v>
      </c>
      <c r="BA592" s="86">
        <v>0</v>
      </c>
      <c r="BB592" s="86">
        <v>0</v>
      </c>
      <c r="BC592" s="86">
        <v>1</v>
      </c>
      <c r="BD592" s="86">
        <v>2</v>
      </c>
      <c r="BE592" s="86">
        <v>3</v>
      </c>
      <c r="BF592" s="86">
        <v>4</v>
      </c>
      <c r="BG592" s="86">
        <v>5</v>
      </c>
      <c r="BH592" s="86">
        <v>6</v>
      </c>
      <c r="BI592" s="86">
        <v>7</v>
      </c>
      <c r="BJ592" s="86">
        <v>8</v>
      </c>
      <c r="BK592" s="86">
        <v>4</v>
      </c>
      <c r="BL592" s="86">
        <v>3</v>
      </c>
      <c r="BM592" s="86">
        <v>5</v>
      </c>
      <c r="BN592" s="86">
        <v>6</v>
      </c>
      <c r="BO592" s="86">
        <v>2</v>
      </c>
      <c r="BP592" s="86">
        <v>1</v>
      </c>
    </row>
    <row r="593" spans="1:68" x14ac:dyDescent="0.25">
      <c r="A593" s="67"/>
      <c r="B593" s="67"/>
      <c r="C593" s="67"/>
      <c r="D593" s="67"/>
      <c r="E593" s="67"/>
      <c r="F593" s="67"/>
      <c r="G593" s="67"/>
      <c r="H593" s="67"/>
      <c r="I593" s="67"/>
      <c r="J593" s="67"/>
      <c r="K593" s="67"/>
      <c r="L593" s="67"/>
      <c r="M593" s="67"/>
      <c r="N593" s="67"/>
      <c r="O593" s="67"/>
      <c r="P593" s="67"/>
      <c r="R593" s="78">
        <v>0</v>
      </c>
      <c r="S593" s="28">
        <v>0</v>
      </c>
      <c r="T593" s="75">
        <v>0</v>
      </c>
    </row>
    <row r="594" spans="1:68" x14ac:dyDescent="0.25">
      <c r="A594" s="67" t="s">
        <v>133</v>
      </c>
      <c r="B594" s="67"/>
      <c r="C594" s="67" t="s">
        <v>100</v>
      </c>
      <c r="D594" s="67" t="s">
        <v>101</v>
      </c>
      <c r="E594" s="67" t="s">
        <v>101</v>
      </c>
      <c r="F594" s="67" t="s">
        <v>101</v>
      </c>
      <c r="G594" s="67"/>
      <c r="H594" s="67"/>
      <c r="I594" s="67"/>
      <c r="J594" s="67"/>
      <c r="K594" s="67"/>
      <c r="L594" s="67"/>
      <c r="M594" s="67"/>
      <c r="N594" s="67"/>
      <c r="O594" s="67"/>
      <c r="P594" s="67"/>
      <c r="R594" s="78">
        <v>0</v>
      </c>
      <c r="S594" s="28">
        <v>0</v>
      </c>
      <c r="T594" s="75">
        <v>0</v>
      </c>
    </row>
    <row r="595" spans="1:68" x14ac:dyDescent="0.25">
      <c r="A595" s="122">
        <v>75</v>
      </c>
      <c r="B595" s="67">
        <v>-1.0612999999999999</v>
      </c>
      <c r="C595" s="67" t="s">
        <v>9</v>
      </c>
      <c r="D595" s="86">
        <v>-1</v>
      </c>
      <c r="E595" s="86">
        <v>0</v>
      </c>
      <c r="F595" s="67">
        <v>0</v>
      </c>
      <c r="G595" s="67"/>
      <c r="H595" s="67"/>
      <c r="I595" s="35" t="s">
        <v>103</v>
      </c>
      <c r="J595" s="35"/>
      <c r="K595" s="35" t="s">
        <v>104</v>
      </c>
      <c r="L595" s="67"/>
      <c r="M595" s="71" t="s">
        <v>102</v>
      </c>
      <c r="N595" s="71" t="s">
        <v>103</v>
      </c>
      <c r="O595" s="71" t="s">
        <v>104</v>
      </c>
      <c r="P595" s="71" t="s">
        <v>105</v>
      </c>
      <c r="R595" s="78">
        <v>0</v>
      </c>
      <c r="S595" s="28">
        <v>0</v>
      </c>
      <c r="T595" s="75">
        <v>0</v>
      </c>
    </row>
    <row r="596" spans="1:68" x14ac:dyDescent="0.25">
      <c r="A596" s="122"/>
      <c r="B596" s="67">
        <v>-0.782057</v>
      </c>
      <c r="C596" s="67" t="s">
        <v>3</v>
      </c>
      <c r="D596" s="86">
        <v>1</v>
      </c>
      <c r="E596" s="86">
        <v>0</v>
      </c>
      <c r="F596" s="67">
        <v>0</v>
      </c>
      <c r="G596" s="67"/>
      <c r="H596" s="67"/>
      <c r="I596" s="62">
        <f>B595*D595</f>
        <v>1.0612999999999999</v>
      </c>
      <c r="J596" s="35"/>
      <c r="K596" s="62">
        <f>B595*E595</f>
        <v>0</v>
      </c>
      <c r="L596" s="67"/>
      <c r="M596" s="71"/>
      <c r="N596" s="71">
        <f>I600</f>
        <v>4.5949779999999993</v>
      </c>
      <c r="O596" s="71">
        <v>0</v>
      </c>
      <c r="P596" s="71">
        <f>B599</f>
        <v>0.48491499999999998</v>
      </c>
      <c r="R596" s="78">
        <v>0</v>
      </c>
      <c r="S596" s="28">
        <v>0</v>
      </c>
      <c r="T596" s="75">
        <v>0</v>
      </c>
    </row>
    <row r="597" spans="1:68" x14ac:dyDescent="0.25">
      <c r="A597" s="122"/>
      <c r="B597" s="67">
        <v>1.7804599999999999</v>
      </c>
      <c r="C597" s="67" t="s">
        <v>38</v>
      </c>
      <c r="D597" s="86">
        <v>1</v>
      </c>
      <c r="E597" s="86">
        <v>0</v>
      </c>
      <c r="F597" s="67">
        <v>0</v>
      </c>
      <c r="G597" s="67"/>
      <c r="H597" s="67"/>
      <c r="I597" s="35">
        <f>B596*D596</f>
        <v>-0.782057</v>
      </c>
      <c r="J597" s="35"/>
      <c r="K597" s="62">
        <f>B596*E596</f>
        <v>0</v>
      </c>
      <c r="L597" s="67"/>
      <c r="M597" s="86"/>
      <c r="N597" s="86"/>
      <c r="O597" s="86"/>
      <c r="P597" s="86"/>
      <c r="R597" s="78">
        <v>0</v>
      </c>
      <c r="S597" s="28">
        <v>0</v>
      </c>
      <c r="T597" s="75">
        <v>0</v>
      </c>
    </row>
    <row r="598" spans="1:68" x14ac:dyDescent="0.25">
      <c r="A598" s="122"/>
      <c r="B598" s="67">
        <v>0.101411</v>
      </c>
      <c r="C598" s="67" t="s">
        <v>134</v>
      </c>
      <c r="D598" s="86">
        <v>25</v>
      </c>
      <c r="E598" s="86">
        <v>0</v>
      </c>
      <c r="F598" s="67">
        <v>0</v>
      </c>
      <c r="G598" s="67"/>
      <c r="H598" s="67"/>
      <c r="I598" s="62">
        <f>B597*D597</f>
        <v>1.7804599999999999</v>
      </c>
      <c r="J598" s="35"/>
      <c r="K598" s="62">
        <f>B597*E597</f>
        <v>0</v>
      </c>
      <c r="L598" s="67"/>
      <c r="M598" s="34" t="s">
        <v>106</v>
      </c>
      <c r="N598" s="34">
        <f>EXP(N596)</f>
        <v>98.985957832640736</v>
      </c>
      <c r="O598" s="34">
        <v>0</v>
      </c>
      <c r="P598" s="34">
        <f>EXP(P596)</f>
        <v>1.6240369598356437</v>
      </c>
      <c r="R598" s="78">
        <v>0</v>
      </c>
      <c r="S598" s="28">
        <v>0</v>
      </c>
      <c r="T598" s="75">
        <v>0</v>
      </c>
    </row>
    <row r="599" spans="1:68" x14ac:dyDescent="0.25">
      <c r="A599" s="122"/>
      <c r="B599" s="67">
        <v>0.48491499999999998</v>
      </c>
      <c r="C599" s="67" t="s">
        <v>12</v>
      </c>
      <c r="D599" s="86">
        <v>0</v>
      </c>
      <c r="E599" s="86">
        <v>0</v>
      </c>
      <c r="F599" s="67">
        <v>1</v>
      </c>
      <c r="G599" s="67"/>
      <c r="H599" s="67"/>
      <c r="I599" s="35">
        <f>B598*D598</f>
        <v>2.5352749999999999</v>
      </c>
      <c r="J599" s="35"/>
      <c r="K599" s="35">
        <f>B598*E598</f>
        <v>0</v>
      </c>
      <c r="L599" s="67"/>
      <c r="M599" s="34"/>
      <c r="N599" s="34">
        <f>EXP(N596)+EXP(P596)</f>
        <v>100.60999479247639</v>
      </c>
      <c r="O599" s="34">
        <f>N599</f>
        <v>100.60999479247639</v>
      </c>
      <c r="P599" s="34">
        <f>O599</f>
        <v>100.60999479247639</v>
      </c>
      <c r="R599" s="78">
        <v>0</v>
      </c>
      <c r="S599" s="28">
        <v>0</v>
      </c>
      <c r="T599" s="75">
        <v>0</v>
      </c>
    </row>
    <row r="600" spans="1:68" x14ac:dyDescent="0.25">
      <c r="A600" s="67"/>
      <c r="B600" s="67"/>
      <c r="C600" s="67"/>
      <c r="D600" s="67"/>
      <c r="E600" s="67"/>
      <c r="F600" s="67"/>
      <c r="G600" s="67"/>
      <c r="H600" s="67"/>
      <c r="I600" s="62">
        <f>I596+I597+I598+I599</f>
        <v>4.5949779999999993</v>
      </c>
      <c r="J600" s="35"/>
      <c r="K600" s="62">
        <f>K596+K597+K598+K599</f>
        <v>0</v>
      </c>
      <c r="L600" s="67"/>
      <c r="M600" s="34" t="s">
        <v>107</v>
      </c>
      <c r="N600" s="72">
        <f>N598/N599</f>
        <v>0.98385809518044931</v>
      </c>
      <c r="O600" s="72">
        <f>O598/O599</f>
        <v>0</v>
      </c>
      <c r="P600" s="72">
        <f>P598/P599</f>
        <v>1.6141904819550683E-2</v>
      </c>
      <c r="R600" s="106">
        <f t="shared" ref="R600" si="147">IF(N600&gt;0.5,1,0)</f>
        <v>1</v>
      </c>
      <c r="S600" s="106">
        <f t="shared" ref="S600" si="148">IF(O600&gt;0.5,1,0)</f>
        <v>0</v>
      </c>
      <c r="T600" s="106">
        <f>IF(P600&gt;0.5,1,0)</f>
        <v>0</v>
      </c>
      <c r="V600" s="86">
        <v>0</v>
      </c>
      <c r="W600" s="86">
        <v>0</v>
      </c>
      <c r="X600" s="86">
        <v>0</v>
      </c>
      <c r="Y600" s="86">
        <v>0</v>
      </c>
      <c r="Z600" s="86">
        <v>0</v>
      </c>
      <c r="AA600" s="86">
        <v>1</v>
      </c>
      <c r="AB600" s="86">
        <v>0</v>
      </c>
      <c r="AC600" s="86">
        <v>0</v>
      </c>
      <c r="AD600" s="86">
        <v>1</v>
      </c>
      <c r="AE600" s="86">
        <v>0</v>
      </c>
      <c r="AF600" s="86">
        <v>1</v>
      </c>
      <c r="AG600" s="86">
        <v>0</v>
      </c>
      <c r="AH600" s="86">
        <v>1</v>
      </c>
      <c r="AI600" s="86">
        <v>0</v>
      </c>
      <c r="AJ600" s="86">
        <v>1</v>
      </c>
      <c r="AK600" s="86">
        <v>0</v>
      </c>
      <c r="AL600" s="86">
        <v>0</v>
      </c>
      <c r="AM600" s="86">
        <v>0</v>
      </c>
      <c r="AN600" s="86">
        <v>0</v>
      </c>
      <c r="AO600" s="86">
        <v>1</v>
      </c>
      <c r="AP600" s="86">
        <v>0</v>
      </c>
      <c r="AQ600" s="86">
        <v>1</v>
      </c>
      <c r="AR600" s="86">
        <v>0</v>
      </c>
      <c r="AS600" s="86">
        <v>1</v>
      </c>
      <c r="AT600" s="86">
        <v>0</v>
      </c>
      <c r="AU600" s="86">
        <v>0</v>
      </c>
      <c r="AV600" s="86">
        <v>0</v>
      </c>
      <c r="AW600" s="86">
        <v>1</v>
      </c>
      <c r="AX600" s="86">
        <v>1</v>
      </c>
      <c r="AY600" s="86">
        <v>0</v>
      </c>
      <c r="AZ600" s="86">
        <v>0</v>
      </c>
      <c r="BA600" s="86">
        <v>1</v>
      </c>
      <c r="BB600" s="86">
        <v>0</v>
      </c>
      <c r="BC600" s="86">
        <v>8</v>
      </c>
      <c r="BD600" s="86">
        <v>1</v>
      </c>
      <c r="BE600" s="86">
        <v>4</v>
      </c>
      <c r="BF600" s="86">
        <v>2</v>
      </c>
      <c r="BG600" s="86">
        <v>3</v>
      </c>
      <c r="BH600" s="86">
        <v>5</v>
      </c>
      <c r="BI600" s="86">
        <v>6</v>
      </c>
      <c r="BJ600" s="86">
        <v>7</v>
      </c>
      <c r="BK600" s="86">
        <v>1</v>
      </c>
      <c r="BL600" s="86">
        <v>2</v>
      </c>
      <c r="BM600" s="86">
        <v>3</v>
      </c>
      <c r="BN600" s="86">
        <v>4</v>
      </c>
      <c r="BO600" s="86">
        <v>5</v>
      </c>
      <c r="BP600" s="86">
        <v>6</v>
      </c>
    </row>
    <row r="601" spans="1:68" x14ac:dyDescent="0.25">
      <c r="A601" s="67"/>
      <c r="B601" s="67"/>
      <c r="C601" s="67"/>
      <c r="D601" s="67"/>
      <c r="E601" s="67"/>
      <c r="F601" s="67"/>
      <c r="G601" s="67"/>
      <c r="H601" s="67"/>
      <c r="I601" s="67"/>
      <c r="J601" s="67"/>
      <c r="K601" s="67"/>
      <c r="L601" s="67"/>
      <c r="M601" s="67"/>
      <c r="N601" s="67"/>
      <c r="O601" s="67"/>
      <c r="P601" s="67"/>
      <c r="R601" s="78">
        <v>0</v>
      </c>
      <c r="S601" s="28">
        <v>0</v>
      </c>
      <c r="T601" s="75">
        <v>0</v>
      </c>
    </row>
    <row r="602" spans="1:68" x14ac:dyDescent="0.25">
      <c r="A602" s="67" t="s">
        <v>133</v>
      </c>
      <c r="B602" s="67"/>
      <c r="C602" s="67" t="s">
        <v>100</v>
      </c>
      <c r="D602" s="67" t="s">
        <v>101</v>
      </c>
      <c r="E602" s="67" t="s">
        <v>101</v>
      </c>
      <c r="F602" s="67" t="s">
        <v>101</v>
      </c>
      <c r="G602" s="67"/>
      <c r="H602" s="67"/>
      <c r="I602" s="67"/>
      <c r="J602" s="67"/>
      <c r="K602" s="67"/>
      <c r="L602" s="67"/>
      <c r="M602" s="67"/>
      <c r="N602" s="67"/>
      <c r="O602" s="67"/>
      <c r="P602" s="67"/>
      <c r="R602" s="78">
        <v>0</v>
      </c>
      <c r="S602" s="28">
        <v>0</v>
      </c>
      <c r="T602" s="75">
        <v>0</v>
      </c>
    </row>
    <row r="603" spans="1:68" x14ac:dyDescent="0.25">
      <c r="A603" s="122">
        <v>76</v>
      </c>
      <c r="B603" s="67">
        <v>-0.91783099999999995</v>
      </c>
      <c r="C603" s="67" t="s">
        <v>9</v>
      </c>
      <c r="D603" s="86">
        <v>-1</v>
      </c>
      <c r="E603" s="86">
        <v>0</v>
      </c>
      <c r="F603" s="67">
        <v>0</v>
      </c>
      <c r="G603" s="67"/>
      <c r="H603" s="67"/>
      <c r="I603" s="35" t="s">
        <v>103</v>
      </c>
      <c r="J603" s="35"/>
      <c r="K603" s="35" t="s">
        <v>104</v>
      </c>
      <c r="L603" s="67"/>
      <c r="M603" s="71" t="s">
        <v>102</v>
      </c>
      <c r="N603" s="71" t="s">
        <v>103</v>
      </c>
      <c r="O603" s="71" t="s">
        <v>104</v>
      </c>
      <c r="P603" s="71" t="s">
        <v>105</v>
      </c>
      <c r="R603" s="78">
        <v>0</v>
      </c>
      <c r="S603" s="28">
        <v>0</v>
      </c>
      <c r="T603" s="75">
        <v>0</v>
      </c>
    </row>
    <row r="604" spans="1:68" x14ac:dyDescent="0.25">
      <c r="A604" s="122"/>
      <c r="B604" s="67">
        <v>-0.71671899999999999</v>
      </c>
      <c r="C604" s="67" t="s">
        <v>3</v>
      </c>
      <c r="D604" s="86">
        <v>1</v>
      </c>
      <c r="E604" s="86">
        <v>0</v>
      </c>
      <c r="F604" s="67">
        <v>0</v>
      </c>
      <c r="G604" s="67"/>
      <c r="H604" s="67"/>
      <c r="I604" s="62">
        <f>B603*D603</f>
        <v>0.91783099999999995</v>
      </c>
      <c r="J604" s="35"/>
      <c r="K604" s="62">
        <f>B603*E603</f>
        <v>0</v>
      </c>
      <c r="L604" s="67"/>
      <c r="M604" s="71"/>
      <c r="N604" s="71">
        <f>I608</f>
        <v>1.3956110000000002</v>
      </c>
      <c r="O604" s="71">
        <v>0</v>
      </c>
      <c r="P604" s="71">
        <f>B607</f>
        <v>1.97536</v>
      </c>
      <c r="R604" s="78">
        <v>0</v>
      </c>
      <c r="S604" s="28">
        <v>0</v>
      </c>
      <c r="T604" s="75">
        <v>0</v>
      </c>
    </row>
    <row r="605" spans="1:68" x14ac:dyDescent="0.25">
      <c r="A605" s="122"/>
      <c r="B605" s="67">
        <v>-0.86736599999999997</v>
      </c>
      <c r="C605" s="67" t="s">
        <v>38</v>
      </c>
      <c r="D605" s="86">
        <v>1</v>
      </c>
      <c r="E605" s="86">
        <v>0</v>
      </c>
      <c r="F605" s="67">
        <v>0</v>
      </c>
      <c r="G605" s="67"/>
      <c r="H605" s="67"/>
      <c r="I605" s="35">
        <f>B604*D604</f>
        <v>-0.71671899999999999</v>
      </c>
      <c r="J605" s="35"/>
      <c r="K605" s="62">
        <f>B604*E604</f>
        <v>0</v>
      </c>
      <c r="L605" s="67"/>
      <c r="M605" s="86"/>
      <c r="N605" s="86"/>
      <c r="O605" s="86"/>
      <c r="P605" s="86"/>
      <c r="R605" s="78">
        <v>0</v>
      </c>
      <c r="S605" s="28">
        <v>0</v>
      </c>
      <c r="T605" s="75">
        <v>0</v>
      </c>
    </row>
    <row r="606" spans="1:68" x14ac:dyDescent="0.25">
      <c r="A606" s="122"/>
      <c r="B606" s="67">
        <v>8.2474599999999995E-2</v>
      </c>
      <c r="C606" s="67" t="s">
        <v>134</v>
      </c>
      <c r="D606" s="86">
        <v>25</v>
      </c>
      <c r="E606" s="86">
        <v>0</v>
      </c>
      <c r="F606" s="67">
        <v>0</v>
      </c>
      <c r="G606" s="67"/>
      <c r="H606" s="67"/>
      <c r="I606" s="62">
        <f>B605*D605</f>
        <v>-0.86736599999999997</v>
      </c>
      <c r="J606" s="35"/>
      <c r="K606" s="62">
        <f>B605*E605</f>
        <v>0</v>
      </c>
      <c r="L606" s="67"/>
      <c r="M606" s="34" t="s">
        <v>106</v>
      </c>
      <c r="N606" s="34">
        <f>EXP(N604)</f>
        <v>4.037440695419872</v>
      </c>
      <c r="O606" s="34">
        <v>0</v>
      </c>
      <c r="P606" s="34">
        <f>EXP(P604)</f>
        <v>7.2092145039408404</v>
      </c>
      <c r="R606" s="78">
        <v>0</v>
      </c>
      <c r="S606" s="28">
        <v>0</v>
      </c>
      <c r="T606" s="75">
        <v>0</v>
      </c>
    </row>
    <row r="607" spans="1:68" x14ac:dyDescent="0.25">
      <c r="A607" s="122"/>
      <c r="B607" s="67">
        <v>1.97536</v>
      </c>
      <c r="C607" s="67" t="s">
        <v>12</v>
      </c>
      <c r="D607" s="86">
        <v>0</v>
      </c>
      <c r="E607" s="86">
        <v>0</v>
      </c>
      <c r="F607" s="67">
        <v>1</v>
      </c>
      <c r="G607" s="67"/>
      <c r="H607" s="67"/>
      <c r="I607" s="35">
        <f>B606*D606</f>
        <v>2.0618650000000001</v>
      </c>
      <c r="J607" s="35"/>
      <c r="K607" s="35">
        <f>B606*E606</f>
        <v>0</v>
      </c>
      <c r="L607" s="67"/>
      <c r="M607" s="34"/>
      <c r="N607" s="34">
        <f>EXP(N604)+EXP(P604)</f>
        <v>11.246655199360713</v>
      </c>
      <c r="O607" s="34">
        <f>N607</f>
        <v>11.246655199360713</v>
      </c>
      <c r="P607" s="34">
        <f>O607</f>
        <v>11.246655199360713</v>
      </c>
      <c r="R607" s="78">
        <v>0</v>
      </c>
      <c r="S607" s="28">
        <v>0</v>
      </c>
      <c r="T607" s="75">
        <v>0</v>
      </c>
    </row>
    <row r="608" spans="1:68" x14ac:dyDescent="0.25">
      <c r="A608" s="67"/>
      <c r="B608" s="67"/>
      <c r="C608" s="67"/>
      <c r="D608" s="67"/>
      <c r="E608" s="67"/>
      <c r="F608" s="67"/>
      <c r="G608" s="67"/>
      <c r="H608" s="67"/>
      <c r="I608" s="62">
        <f>I604+I605+I606+I607</f>
        <v>1.3956110000000002</v>
      </c>
      <c r="J608" s="35"/>
      <c r="K608" s="62">
        <f>K604+K605+K606+K607</f>
        <v>0</v>
      </c>
      <c r="L608" s="67"/>
      <c r="M608" s="34" t="s">
        <v>107</v>
      </c>
      <c r="N608" s="72">
        <f>N606/N607</f>
        <v>0.35899035080664427</v>
      </c>
      <c r="O608" s="72">
        <f>O606/O607</f>
        <v>0</v>
      </c>
      <c r="P608" s="72">
        <f>P606/P607</f>
        <v>0.64100964919335568</v>
      </c>
      <c r="R608" s="106">
        <f t="shared" ref="R608" si="149">IF(N608&gt;0.5,1,0)</f>
        <v>0</v>
      </c>
      <c r="S608" s="106">
        <f t="shared" ref="S608" si="150">IF(O608&gt;0.5,1,0)</f>
        <v>0</v>
      </c>
      <c r="T608" s="106">
        <f>IF(P608&gt;0.5,1,0)</f>
        <v>1</v>
      </c>
      <c r="V608" s="86">
        <v>0</v>
      </c>
      <c r="W608" s="86">
        <v>0</v>
      </c>
      <c r="X608" s="86">
        <v>0</v>
      </c>
      <c r="Y608" s="86">
        <v>0</v>
      </c>
      <c r="Z608" s="86">
        <v>0</v>
      </c>
      <c r="AA608" s="86">
        <v>1</v>
      </c>
      <c r="AB608" s="86">
        <v>0</v>
      </c>
      <c r="AC608" s="86">
        <v>1</v>
      </c>
      <c r="AD608" s="86">
        <v>0</v>
      </c>
      <c r="AE608" s="86">
        <v>0</v>
      </c>
      <c r="AF608" s="86">
        <v>1</v>
      </c>
      <c r="AG608" s="86">
        <v>0</v>
      </c>
      <c r="AH608" s="86">
        <v>0</v>
      </c>
      <c r="AI608" s="86">
        <v>0</v>
      </c>
      <c r="AJ608" s="86">
        <v>1</v>
      </c>
      <c r="AK608" s="86">
        <v>0</v>
      </c>
      <c r="AL608" s="86">
        <v>0</v>
      </c>
      <c r="AM608" s="86">
        <v>0</v>
      </c>
      <c r="AN608" s="86">
        <v>0</v>
      </c>
      <c r="AO608" s="86">
        <v>1</v>
      </c>
      <c r="AP608" s="86">
        <v>1</v>
      </c>
      <c r="AQ608" s="86">
        <v>0</v>
      </c>
      <c r="AR608" s="86">
        <v>0</v>
      </c>
      <c r="AS608" s="86">
        <v>1</v>
      </c>
      <c r="AT608" s="86">
        <v>0</v>
      </c>
      <c r="AU608" s="86">
        <v>-999</v>
      </c>
      <c r="AV608" s="86">
        <v>-999</v>
      </c>
      <c r="AW608" s="86">
        <v>-999</v>
      </c>
      <c r="AX608" s="86">
        <v>-999</v>
      </c>
      <c r="AY608" s="86">
        <v>-999</v>
      </c>
      <c r="AZ608" s="86">
        <v>-999</v>
      </c>
      <c r="BA608" s="86">
        <v>-999</v>
      </c>
      <c r="BB608" s="86">
        <v>-999</v>
      </c>
      <c r="BC608" s="86">
        <v>5</v>
      </c>
      <c r="BD608" s="86">
        <v>4</v>
      </c>
      <c r="BE608" s="86">
        <v>3</v>
      </c>
      <c r="BF608" s="86">
        <v>6</v>
      </c>
      <c r="BG608" s="86">
        <v>7</v>
      </c>
      <c r="BH608" s="86">
        <v>8</v>
      </c>
      <c r="BI608" s="86">
        <v>2</v>
      </c>
      <c r="BJ608" s="86">
        <v>1</v>
      </c>
      <c r="BK608" s="86">
        <v>1</v>
      </c>
      <c r="BL608" s="86">
        <v>5</v>
      </c>
      <c r="BM608" s="86">
        <v>6</v>
      </c>
      <c r="BN608" s="86">
        <v>2</v>
      </c>
      <c r="BO608" s="86">
        <v>3</v>
      </c>
      <c r="BP608" s="86">
        <v>4</v>
      </c>
    </row>
    <row r="609" spans="1:68" x14ac:dyDescent="0.25">
      <c r="A609" s="67"/>
      <c r="B609" s="67"/>
      <c r="C609" s="67"/>
      <c r="D609" s="67"/>
      <c r="E609" s="67"/>
      <c r="F609" s="67"/>
      <c r="G609" s="67"/>
      <c r="H609" s="67"/>
      <c r="I609" s="67"/>
      <c r="J609" s="67"/>
      <c r="K609" s="67"/>
      <c r="L609" s="67"/>
      <c r="M609" s="67"/>
      <c r="N609" s="67"/>
      <c r="O609" s="67"/>
      <c r="P609" s="67"/>
      <c r="R609" s="78">
        <v>0</v>
      </c>
      <c r="S609" s="28">
        <v>0</v>
      </c>
      <c r="T609" s="75">
        <v>0</v>
      </c>
    </row>
    <row r="610" spans="1:68" x14ac:dyDescent="0.25">
      <c r="A610" s="67" t="s">
        <v>133</v>
      </c>
      <c r="B610" s="67"/>
      <c r="C610" s="67" t="s">
        <v>100</v>
      </c>
      <c r="D610" s="67" t="s">
        <v>101</v>
      </c>
      <c r="E610" s="67" t="s">
        <v>101</v>
      </c>
      <c r="F610" s="67" t="s">
        <v>101</v>
      </c>
      <c r="G610" s="67"/>
      <c r="H610" s="67"/>
      <c r="I610" s="67"/>
      <c r="J610" s="67"/>
      <c r="K610" s="67"/>
      <c r="L610" s="67"/>
      <c r="M610" s="67"/>
      <c r="N610" s="67"/>
      <c r="O610" s="67"/>
      <c r="P610" s="67"/>
      <c r="R610" s="78">
        <v>0</v>
      </c>
      <c r="S610" s="28">
        <v>0</v>
      </c>
      <c r="T610" s="75">
        <v>0</v>
      </c>
    </row>
    <row r="611" spans="1:68" x14ac:dyDescent="0.25">
      <c r="A611" s="122">
        <v>77</v>
      </c>
      <c r="B611" s="67">
        <v>-0.89404600000000001</v>
      </c>
      <c r="C611" s="67" t="s">
        <v>9</v>
      </c>
      <c r="D611" s="86">
        <v>-1</v>
      </c>
      <c r="E611" s="86">
        <v>0</v>
      </c>
      <c r="F611" s="67">
        <v>0</v>
      </c>
      <c r="G611" s="67"/>
      <c r="H611" s="67"/>
      <c r="I611" s="35" t="s">
        <v>103</v>
      </c>
      <c r="J611" s="35"/>
      <c r="K611" s="35" t="s">
        <v>104</v>
      </c>
      <c r="L611" s="67"/>
      <c r="M611" s="71" t="s">
        <v>102</v>
      </c>
      <c r="N611" s="71" t="s">
        <v>103</v>
      </c>
      <c r="O611" s="71" t="s">
        <v>104</v>
      </c>
      <c r="P611" s="71" t="s">
        <v>105</v>
      </c>
      <c r="R611" s="78">
        <v>0</v>
      </c>
      <c r="S611" s="28">
        <v>0</v>
      </c>
      <c r="T611" s="75">
        <v>0</v>
      </c>
    </row>
    <row r="612" spans="1:68" x14ac:dyDescent="0.25">
      <c r="A612" s="122"/>
      <c r="B612" s="67">
        <v>-0.64449199999999995</v>
      </c>
      <c r="C612" s="67" t="s">
        <v>3</v>
      </c>
      <c r="D612" s="86">
        <v>1</v>
      </c>
      <c r="E612" s="86">
        <v>0</v>
      </c>
      <c r="F612" s="67">
        <v>0</v>
      </c>
      <c r="G612" s="67"/>
      <c r="H612" s="67"/>
      <c r="I612" s="62">
        <f>B611*D611</f>
        <v>0.89404600000000001</v>
      </c>
      <c r="J612" s="35"/>
      <c r="K612" s="62">
        <f>B611*E611</f>
        <v>0</v>
      </c>
      <c r="L612" s="67"/>
      <c r="M612" s="71"/>
      <c r="N612" s="71">
        <f>I616</f>
        <v>2.856128</v>
      </c>
      <c r="O612" s="71">
        <v>0</v>
      </c>
      <c r="P612" s="71">
        <f>B615</f>
        <v>1.7532000000000001</v>
      </c>
      <c r="R612" s="78">
        <v>0</v>
      </c>
      <c r="S612" s="28">
        <v>0</v>
      </c>
      <c r="T612" s="75">
        <v>0</v>
      </c>
    </row>
    <row r="613" spans="1:68" x14ac:dyDescent="0.25">
      <c r="A613" s="122"/>
      <c r="B613" s="67">
        <v>0.25788899999999998</v>
      </c>
      <c r="C613" s="67" t="s">
        <v>38</v>
      </c>
      <c r="D613" s="86">
        <v>1</v>
      </c>
      <c r="E613" s="86">
        <v>0</v>
      </c>
      <c r="F613" s="67">
        <v>0</v>
      </c>
      <c r="G613" s="67"/>
      <c r="H613" s="67"/>
      <c r="I613" s="35">
        <f>B612*D612</f>
        <v>-0.64449199999999995</v>
      </c>
      <c r="J613" s="35"/>
      <c r="K613" s="62">
        <f>B612*E612</f>
        <v>0</v>
      </c>
      <c r="L613" s="67"/>
      <c r="M613" s="86"/>
      <c r="N613" s="86"/>
      <c r="O613" s="86"/>
      <c r="P613" s="86"/>
      <c r="R613" s="78">
        <v>0</v>
      </c>
      <c r="S613" s="28">
        <v>0</v>
      </c>
      <c r="T613" s="75">
        <v>0</v>
      </c>
    </row>
    <row r="614" spans="1:68" x14ac:dyDescent="0.25">
      <c r="A614" s="122"/>
      <c r="B614" s="67">
        <v>9.39474E-2</v>
      </c>
      <c r="C614" s="67" t="s">
        <v>134</v>
      </c>
      <c r="D614" s="86">
        <v>25</v>
      </c>
      <c r="E614" s="86">
        <v>0</v>
      </c>
      <c r="F614" s="67">
        <v>0</v>
      </c>
      <c r="G614" s="67"/>
      <c r="H614" s="67"/>
      <c r="I614" s="62">
        <f>B613*D613</f>
        <v>0.25788899999999998</v>
      </c>
      <c r="J614" s="35"/>
      <c r="K614" s="62">
        <f>B613*E613</f>
        <v>0</v>
      </c>
      <c r="L614" s="67"/>
      <c r="M614" s="34" t="s">
        <v>106</v>
      </c>
      <c r="N614" s="34">
        <f>EXP(N612)</f>
        <v>17.39404663046173</v>
      </c>
      <c r="O614" s="34">
        <v>0</v>
      </c>
      <c r="P614" s="34">
        <f>EXP(P612)</f>
        <v>5.7730468995876123</v>
      </c>
      <c r="R614" s="78">
        <v>0</v>
      </c>
      <c r="S614" s="28">
        <v>0</v>
      </c>
      <c r="T614" s="75">
        <v>0</v>
      </c>
    </row>
    <row r="615" spans="1:68" x14ac:dyDescent="0.25">
      <c r="A615" s="122"/>
      <c r="B615" s="67">
        <v>1.7532000000000001</v>
      </c>
      <c r="C615" s="67" t="s">
        <v>12</v>
      </c>
      <c r="D615" s="86">
        <v>0</v>
      </c>
      <c r="E615" s="86">
        <v>0</v>
      </c>
      <c r="F615" s="67">
        <v>1</v>
      </c>
      <c r="G615" s="67"/>
      <c r="H615" s="67"/>
      <c r="I615" s="35">
        <f>B614*D614</f>
        <v>2.3486850000000001</v>
      </c>
      <c r="J615" s="35"/>
      <c r="K615" s="35">
        <f>B614*E614</f>
        <v>0</v>
      </c>
      <c r="L615" s="67"/>
      <c r="M615" s="34"/>
      <c r="N615" s="34">
        <f>EXP(N612)+EXP(P612)</f>
        <v>23.167093530049343</v>
      </c>
      <c r="O615" s="34">
        <f>N615</f>
        <v>23.167093530049343</v>
      </c>
      <c r="P615" s="34">
        <f>O615</f>
        <v>23.167093530049343</v>
      </c>
      <c r="R615" s="78">
        <v>0</v>
      </c>
      <c r="S615" s="28">
        <v>0</v>
      </c>
      <c r="T615" s="75">
        <v>0</v>
      </c>
    </row>
    <row r="616" spans="1:68" x14ac:dyDescent="0.25">
      <c r="A616" s="67"/>
      <c r="B616" s="67"/>
      <c r="C616" s="67"/>
      <c r="D616" s="67"/>
      <c r="E616" s="67"/>
      <c r="F616" s="67"/>
      <c r="G616" s="67"/>
      <c r="H616" s="67"/>
      <c r="I616" s="62">
        <f>I612+I613+I614+I615</f>
        <v>2.856128</v>
      </c>
      <c r="J616" s="35"/>
      <c r="K616" s="62">
        <f>K612+K613+K614+K615</f>
        <v>0</v>
      </c>
      <c r="L616" s="67"/>
      <c r="M616" s="34" t="s">
        <v>107</v>
      </c>
      <c r="N616" s="72">
        <f>N614/N615</f>
        <v>0.75080832249847973</v>
      </c>
      <c r="O616" s="72">
        <f>O614/O615</f>
        <v>0</v>
      </c>
      <c r="P616" s="72">
        <f>P614/P615</f>
        <v>0.24919167750152027</v>
      </c>
      <c r="R616" s="106">
        <f t="shared" ref="R616" si="151">IF(N616&gt;0.5,1,0)</f>
        <v>1</v>
      </c>
      <c r="S616" s="106">
        <f t="shared" ref="S616" si="152">IF(O616&gt;0.5,1,0)</f>
        <v>0</v>
      </c>
      <c r="T616" s="106">
        <f>IF(P616&gt;0.5,1,0)</f>
        <v>0</v>
      </c>
      <c r="V616" s="86">
        <v>1</v>
      </c>
      <c r="W616" s="86">
        <v>0</v>
      </c>
      <c r="X616" s="86">
        <v>0</v>
      </c>
      <c r="Y616" s="86">
        <v>0</v>
      </c>
      <c r="Z616" s="86">
        <v>0</v>
      </c>
      <c r="AA616" s="86">
        <v>1</v>
      </c>
      <c r="AB616" s="86">
        <v>0</v>
      </c>
      <c r="AC616" s="86">
        <v>0</v>
      </c>
      <c r="AD616" s="86">
        <v>1</v>
      </c>
      <c r="AE616" s="86">
        <v>0</v>
      </c>
      <c r="AF616" s="86">
        <v>0</v>
      </c>
      <c r="AG616" s="86">
        <v>1</v>
      </c>
      <c r="AH616" s="86">
        <v>1</v>
      </c>
      <c r="AI616" s="86">
        <v>0</v>
      </c>
      <c r="AJ616" s="86">
        <v>1</v>
      </c>
      <c r="AK616" s="86">
        <v>0</v>
      </c>
      <c r="AL616" s="86">
        <v>0</v>
      </c>
      <c r="AM616" s="86">
        <v>0</v>
      </c>
      <c r="AN616" s="86">
        <v>0</v>
      </c>
      <c r="AO616" s="86">
        <v>1</v>
      </c>
      <c r="AP616" s="86">
        <v>1</v>
      </c>
      <c r="AQ616" s="86">
        <v>0</v>
      </c>
      <c r="AR616" s="86">
        <v>0</v>
      </c>
      <c r="AS616" s="86">
        <v>1</v>
      </c>
      <c r="AT616" s="86">
        <v>0</v>
      </c>
      <c r="AU616" s="86">
        <v>0</v>
      </c>
      <c r="AV616" s="86">
        <v>0</v>
      </c>
      <c r="AW616" s="86">
        <v>0</v>
      </c>
      <c r="AX616" s="86">
        <v>0</v>
      </c>
      <c r="AY616" s="86">
        <v>1</v>
      </c>
      <c r="AZ616" s="86">
        <v>0</v>
      </c>
      <c r="BA616" s="86">
        <v>0</v>
      </c>
      <c r="BB616" s="86">
        <v>0</v>
      </c>
      <c r="BC616" s="86">
        <v>5</v>
      </c>
      <c r="BD616" s="86">
        <v>3</v>
      </c>
      <c r="BE616" s="86">
        <v>7</v>
      </c>
      <c r="BF616" s="86">
        <v>6</v>
      </c>
      <c r="BG616" s="86">
        <v>4</v>
      </c>
      <c r="BH616" s="86">
        <v>8</v>
      </c>
      <c r="BI616" s="86">
        <v>2</v>
      </c>
      <c r="BJ616" s="86">
        <v>1</v>
      </c>
      <c r="BK616" s="86">
        <v>1</v>
      </c>
      <c r="BL616" s="86">
        <v>6</v>
      </c>
      <c r="BM616" s="86">
        <v>3</v>
      </c>
      <c r="BN616" s="86">
        <v>2</v>
      </c>
      <c r="BO616" s="86">
        <v>4</v>
      </c>
      <c r="BP616" s="86">
        <v>5</v>
      </c>
    </row>
    <row r="617" spans="1:68" x14ac:dyDescent="0.25">
      <c r="A617" s="67"/>
      <c r="B617" s="67"/>
      <c r="C617" s="67"/>
      <c r="D617" s="67"/>
      <c r="E617" s="67"/>
      <c r="F617" s="67"/>
      <c r="G617" s="67"/>
      <c r="H617" s="67"/>
      <c r="I617" s="67"/>
      <c r="J617" s="67"/>
      <c r="K617" s="67"/>
      <c r="L617" s="67"/>
      <c r="M617" s="67"/>
      <c r="N617" s="67"/>
      <c r="O617" s="67"/>
      <c r="P617" s="67"/>
      <c r="R617" s="78">
        <v>0</v>
      </c>
      <c r="S617" s="28">
        <v>0</v>
      </c>
      <c r="T617" s="75">
        <v>0</v>
      </c>
    </row>
    <row r="618" spans="1:68" x14ac:dyDescent="0.25">
      <c r="A618" s="67" t="s">
        <v>133</v>
      </c>
      <c r="B618" s="67"/>
      <c r="C618" s="67" t="s">
        <v>100</v>
      </c>
      <c r="D618" s="67" t="s">
        <v>101</v>
      </c>
      <c r="E618" s="67" t="s">
        <v>101</v>
      </c>
      <c r="F618" s="67" t="s">
        <v>101</v>
      </c>
      <c r="G618" s="67"/>
      <c r="H618" s="67"/>
      <c r="I618" s="67"/>
      <c r="J618" s="67"/>
      <c r="K618" s="67"/>
      <c r="L618" s="67"/>
      <c r="M618" s="67"/>
      <c r="N618" s="67"/>
      <c r="O618" s="67"/>
      <c r="P618" s="67"/>
      <c r="R618" s="78">
        <v>0</v>
      </c>
      <c r="S618" s="28">
        <v>0</v>
      </c>
      <c r="T618" s="75">
        <v>0</v>
      </c>
    </row>
    <row r="619" spans="1:68" x14ac:dyDescent="0.25">
      <c r="A619" s="122">
        <v>78</v>
      </c>
      <c r="B619" s="67">
        <v>-0.96848599999999996</v>
      </c>
      <c r="C619" s="67" t="s">
        <v>9</v>
      </c>
      <c r="D619" s="86">
        <v>-1</v>
      </c>
      <c r="E619" s="86">
        <v>0</v>
      </c>
      <c r="F619" s="67">
        <v>0</v>
      </c>
      <c r="G619" s="67"/>
      <c r="H619" s="67"/>
      <c r="I619" s="35" t="s">
        <v>103</v>
      </c>
      <c r="J619" s="35"/>
      <c r="K619" s="35" t="s">
        <v>104</v>
      </c>
      <c r="L619" s="67"/>
      <c r="M619" s="71" t="s">
        <v>102</v>
      </c>
      <c r="N619" s="71" t="s">
        <v>103</v>
      </c>
      <c r="O619" s="71" t="s">
        <v>104</v>
      </c>
      <c r="P619" s="71" t="s">
        <v>105</v>
      </c>
      <c r="R619" s="78">
        <v>0</v>
      </c>
      <c r="S619" s="28">
        <v>0</v>
      </c>
      <c r="T619" s="75">
        <v>0</v>
      </c>
    </row>
    <row r="620" spans="1:68" x14ac:dyDescent="0.25">
      <c r="A620" s="122"/>
      <c r="B620" s="67">
        <v>-0.54924499999999998</v>
      </c>
      <c r="C620" s="67" t="s">
        <v>3</v>
      </c>
      <c r="D620" s="86">
        <v>1</v>
      </c>
      <c r="E620" s="86">
        <v>0</v>
      </c>
      <c r="F620" s="67">
        <v>0</v>
      </c>
      <c r="G620" s="67"/>
      <c r="H620" s="67"/>
      <c r="I620" s="62">
        <f>B619*D619</f>
        <v>0.96848599999999996</v>
      </c>
      <c r="J620" s="35"/>
      <c r="K620" s="62">
        <f>B619*E619</f>
        <v>0</v>
      </c>
      <c r="L620" s="67"/>
      <c r="M620" s="71"/>
      <c r="N620" s="71">
        <f>I624</f>
        <v>1.8535895</v>
      </c>
      <c r="O620" s="71">
        <v>0</v>
      </c>
      <c r="P620" s="71">
        <f>B623</f>
        <v>1.1363099999999999</v>
      </c>
      <c r="R620" s="78">
        <v>0</v>
      </c>
      <c r="S620" s="28">
        <v>0</v>
      </c>
      <c r="T620" s="75">
        <v>0</v>
      </c>
    </row>
    <row r="621" spans="1:68" x14ac:dyDescent="0.25">
      <c r="A621" s="122"/>
      <c r="B621" s="67">
        <v>-0.16920399999999999</v>
      </c>
      <c r="C621" s="67" t="s">
        <v>38</v>
      </c>
      <c r="D621" s="86">
        <v>1</v>
      </c>
      <c r="E621" s="86">
        <v>0</v>
      </c>
      <c r="F621" s="67">
        <v>0</v>
      </c>
      <c r="G621" s="67"/>
      <c r="H621" s="67"/>
      <c r="I621" s="35">
        <f>B620*D620</f>
        <v>-0.54924499999999998</v>
      </c>
      <c r="J621" s="35"/>
      <c r="K621" s="62">
        <f>B620*E620</f>
        <v>0</v>
      </c>
      <c r="L621" s="67"/>
      <c r="M621" s="86"/>
      <c r="N621" s="86"/>
      <c r="O621" s="86"/>
      <c r="P621" s="86"/>
      <c r="R621" s="78">
        <v>0</v>
      </c>
      <c r="S621" s="28">
        <v>0</v>
      </c>
      <c r="T621" s="75">
        <v>0</v>
      </c>
    </row>
    <row r="622" spans="1:68" x14ac:dyDescent="0.25">
      <c r="A622" s="122"/>
      <c r="B622" s="67">
        <v>6.4142099999999994E-2</v>
      </c>
      <c r="C622" s="67" t="s">
        <v>134</v>
      </c>
      <c r="D622" s="86">
        <v>25</v>
      </c>
      <c r="E622" s="86">
        <v>0</v>
      </c>
      <c r="F622" s="67">
        <v>0</v>
      </c>
      <c r="G622" s="67"/>
      <c r="H622" s="67"/>
      <c r="I622" s="62">
        <f>B621*D621</f>
        <v>-0.16920399999999999</v>
      </c>
      <c r="J622" s="35"/>
      <c r="K622" s="62">
        <f>B621*E621</f>
        <v>0</v>
      </c>
      <c r="L622" s="67"/>
      <c r="M622" s="34" t="s">
        <v>106</v>
      </c>
      <c r="N622" s="34">
        <f>EXP(N620)</f>
        <v>6.3826891154246432</v>
      </c>
      <c r="O622" s="34">
        <v>0</v>
      </c>
      <c r="P622" s="34">
        <f>EXP(P620)</f>
        <v>3.115251850954873</v>
      </c>
      <c r="R622" s="78">
        <v>0</v>
      </c>
      <c r="S622" s="28">
        <v>0</v>
      </c>
      <c r="T622" s="75">
        <v>0</v>
      </c>
    </row>
    <row r="623" spans="1:68" x14ac:dyDescent="0.25">
      <c r="A623" s="122"/>
      <c r="B623" s="67">
        <v>1.1363099999999999</v>
      </c>
      <c r="C623" s="67" t="s">
        <v>12</v>
      </c>
      <c r="D623" s="86">
        <v>0</v>
      </c>
      <c r="E623" s="86">
        <v>0</v>
      </c>
      <c r="F623" s="67">
        <v>1</v>
      </c>
      <c r="G623" s="67"/>
      <c r="H623" s="67"/>
      <c r="I623" s="35">
        <f>B622*D622</f>
        <v>1.6035524999999999</v>
      </c>
      <c r="J623" s="35"/>
      <c r="K623" s="35">
        <f>B622*E622</f>
        <v>0</v>
      </c>
      <c r="L623" s="67"/>
      <c r="M623" s="34"/>
      <c r="N623" s="34">
        <f>EXP(N620)+EXP(P620)</f>
        <v>9.4979409663795167</v>
      </c>
      <c r="O623" s="34">
        <f>N623</f>
        <v>9.4979409663795167</v>
      </c>
      <c r="P623" s="34">
        <f>O623</f>
        <v>9.4979409663795167</v>
      </c>
      <c r="R623" s="78">
        <v>0</v>
      </c>
      <c r="S623" s="28">
        <v>0</v>
      </c>
      <c r="T623" s="75">
        <v>0</v>
      </c>
    </row>
    <row r="624" spans="1:68" x14ac:dyDescent="0.25">
      <c r="A624" s="67"/>
      <c r="B624" s="67"/>
      <c r="C624" s="67"/>
      <c r="D624" s="67"/>
      <c r="E624" s="67"/>
      <c r="F624" s="67"/>
      <c r="G624" s="67"/>
      <c r="H624" s="67"/>
      <c r="I624" s="62">
        <f>I620+I621+I622+I623</f>
        <v>1.8535895</v>
      </c>
      <c r="J624" s="35"/>
      <c r="K624" s="62">
        <f>K620+K621+K622+K623</f>
        <v>0</v>
      </c>
      <c r="L624" s="67"/>
      <c r="M624" s="34" t="s">
        <v>107</v>
      </c>
      <c r="N624" s="72">
        <f>N622/N623</f>
        <v>0.67200766334702078</v>
      </c>
      <c r="O624" s="72">
        <f>O622/O623</f>
        <v>0</v>
      </c>
      <c r="P624" s="72">
        <f>P622/P623</f>
        <v>0.32799233665297922</v>
      </c>
      <c r="R624" s="106">
        <f t="shared" ref="R624" si="153">IF(N624&gt;0.5,1,0)</f>
        <v>1</v>
      </c>
      <c r="S624" s="106">
        <f t="shared" ref="S624" si="154">IF(O624&gt;0.5,1,0)</f>
        <v>0</v>
      </c>
      <c r="T624" s="106">
        <f>IF(P624&gt;0.5,1,0)</f>
        <v>0</v>
      </c>
      <c r="V624" s="86">
        <v>0</v>
      </c>
      <c r="W624" s="86">
        <v>0</v>
      </c>
      <c r="X624" s="86">
        <v>1</v>
      </c>
      <c r="Y624" s="86">
        <v>0</v>
      </c>
      <c r="Z624" s="86">
        <v>0</v>
      </c>
      <c r="AA624" s="86">
        <v>1</v>
      </c>
      <c r="AB624" s="86">
        <v>0</v>
      </c>
      <c r="AC624" s="86">
        <v>1</v>
      </c>
      <c r="AD624" s="86">
        <v>0</v>
      </c>
      <c r="AE624" s="86">
        <v>0</v>
      </c>
      <c r="AF624" s="86">
        <v>1</v>
      </c>
      <c r="AG624" s="86">
        <v>0</v>
      </c>
      <c r="AH624" s="86">
        <v>0</v>
      </c>
      <c r="AI624" s="86">
        <v>1</v>
      </c>
      <c r="AJ624" s="86">
        <v>0</v>
      </c>
      <c r="AK624" s="86">
        <v>0</v>
      </c>
      <c r="AL624" s="86">
        <v>0</v>
      </c>
      <c r="AM624" s="86">
        <v>0</v>
      </c>
      <c r="AN624" s="86">
        <v>0</v>
      </c>
      <c r="AO624" s="86">
        <v>1</v>
      </c>
      <c r="AP624" s="86">
        <v>1</v>
      </c>
      <c r="AQ624" s="86">
        <v>0</v>
      </c>
      <c r="AR624" s="86">
        <v>0</v>
      </c>
      <c r="AS624" s="86">
        <v>1</v>
      </c>
      <c r="AT624" s="86">
        <v>0</v>
      </c>
      <c r="AU624" s="86">
        <v>-999</v>
      </c>
      <c r="AV624" s="86">
        <v>-999</v>
      </c>
      <c r="AW624" s="86">
        <v>-999</v>
      </c>
      <c r="AX624" s="86">
        <v>-999</v>
      </c>
      <c r="AY624" s="86">
        <v>-999</v>
      </c>
      <c r="AZ624" s="86">
        <v>-999</v>
      </c>
      <c r="BA624" s="86">
        <v>-999</v>
      </c>
      <c r="BB624" s="86">
        <v>-999</v>
      </c>
      <c r="BC624" s="86">
        <v>2</v>
      </c>
      <c r="BD624" s="86">
        <v>3</v>
      </c>
      <c r="BE624" s="86">
        <v>4</v>
      </c>
      <c r="BF624" s="86">
        <v>7</v>
      </c>
      <c r="BG624" s="86">
        <v>5</v>
      </c>
      <c r="BH624" s="86">
        <v>1</v>
      </c>
      <c r="BI624" s="86">
        <v>8</v>
      </c>
      <c r="BJ624" s="86">
        <v>6</v>
      </c>
      <c r="BK624" s="86">
        <v>1</v>
      </c>
      <c r="BL624" s="86">
        <v>6</v>
      </c>
      <c r="BM624" s="86">
        <v>2</v>
      </c>
      <c r="BN624" s="86">
        <v>3</v>
      </c>
      <c r="BO624" s="86">
        <v>5</v>
      </c>
      <c r="BP624" s="86">
        <v>4</v>
      </c>
    </row>
    <row r="625" spans="1:68" x14ac:dyDescent="0.25">
      <c r="A625" s="67"/>
      <c r="B625" s="67"/>
      <c r="C625" s="67"/>
      <c r="D625" s="67"/>
      <c r="E625" s="67"/>
      <c r="F625" s="67"/>
      <c r="G625" s="67"/>
      <c r="H625" s="67"/>
      <c r="I625" s="67"/>
      <c r="J625" s="67"/>
      <c r="K625" s="67"/>
      <c r="L625" s="67"/>
      <c r="M625" s="67"/>
      <c r="N625" s="67"/>
      <c r="O625" s="67"/>
      <c r="P625" s="67"/>
      <c r="R625" s="78">
        <v>0</v>
      </c>
      <c r="S625" s="28">
        <v>0</v>
      </c>
      <c r="T625" s="75">
        <v>0</v>
      </c>
    </row>
    <row r="626" spans="1:68" x14ac:dyDescent="0.25">
      <c r="A626" s="67" t="s">
        <v>133</v>
      </c>
      <c r="B626" s="67"/>
      <c r="C626" s="67" t="s">
        <v>100</v>
      </c>
      <c r="D626" s="67" t="s">
        <v>101</v>
      </c>
      <c r="E626" s="67" t="s">
        <v>101</v>
      </c>
      <c r="F626" s="67" t="s">
        <v>101</v>
      </c>
      <c r="G626" s="67"/>
      <c r="H626" s="67"/>
      <c r="I626" s="67"/>
      <c r="J626" s="67"/>
      <c r="K626" s="67"/>
      <c r="L626" s="67"/>
      <c r="M626" s="67"/>
      <c r="N626" s="67"/>
      <c r="O626" s="67"/>
      <c r="P626" s="67"/>
      <c r="R626" s="78">
        <v>0</v>
      </c>
      <c r="S626" s="28">
        <v>0</v>
      </c>
      <c r="T626" s="75">
        <v>0</v>
      </c>
    </row>
    <row r="627" spans="1:68" x14ac:dyDescent="0.25">
      <c r="A627" s="122">
        <v>79</v>
      </c>
      <c r="B627" s="67">
        <v>-1.06297</v>
      </c>
      <c r="C627" s="67" t="s">
        <v>9</v>
      </c>
      <c r="D627" s="86">
        <v>-1</v>
      </c>
      <c r="E627" s="86">
        <v>0</v>
      </c>
      <c r="F627" s="67">
        <v>0</v>
      </c>
      <c r="G627" s="67"/>
      <c r="H627" s="67"/>
      <c r="I627" s="35" t="s">
        <v>103</v>
      </c>
      <c r="J627" s="35"/>
      <c r="K627" s="35" t="s">
        <v>104</v>
      </c>
      <c r="L627" s="67"/>
      <c r="M627" s="71" t="s">
        <v>102</v>
      </c>
      <c r="N627" s="71" t="s">
        <v>103</v>
      </c>
      <c r="O627" s="71" t="s">
        <v>104</v>
      </c>
      <c r="P627" s="71" t="s">
        <v>105</v>
      </c>
      <c r="R627" s="78">
        <v>0</v>
      </c>
      <c r="S627" s="28">
        <v>0</v>
      </c>
      <c r="T627" s="75">
        <v>0</v>
      </c>
    </row>
    <row r="628" spans="1:68" x14ac:dyDescent="0.25">
      <c r="A628" s="122"/>
      <c r="B628" s="67">
        <v>-0.73497699999999999</v>
      </c>
      <c r="C628" s="67" t="s">
        <v>3</v>
      </c>
      <c r="D628" s="86">
        <v>1</v>
      </c>
      <c r="E628" s="86">
        <v>0</v>
      </c>
      <c r="F628" s="67">
        <v>0</v>
      </c>
      <c r="G628" s="67"/>
      <c r="H628" s="67"/>
      <c r="I628" s="62">
        <f>B627*D627</f>
        <v>1.06297</v>
      </c>
      <c r="J628" s="35"/>
      <c r="K628" s="62">
        <f>B627*E627</f>
        <v>0</v>
      </c>
      <c r="L628" s="67"/>
      <c r="M628" s="71"/>
      <c r="N628" s="71">
        <f>I632</f>
        <v>3.3287325000000001</v>
      </c>
      <c r="O628" s="71">
        <v>0</v>
      </c>
      <c r="P628" s="71">
        <f>B631</f>
        <v>0.50437399999999999</v>
      </c>
      <c r="R628" s="78">
        <v>0</v>
      </c>
      <c r="S628" s="28">
        <v>0</v>
      </c>
      <c r="T628" s="75">
        <v>0</v>
      </c>
    </row>
    <row r="629" spans="1:68" x14ac:dyDescent="0.25">
      <c r="A629" s="122"/>
      <c r="B629" s="67">
        <v>0.940527</v>
      </c>
      <c r="C629" s="67" t="s">
        <v>38</v>
      </c>
      <c r="D629" s="86">
        <v>1</v>
      </c>
      <c r="E629" s="86">
        <v>0</v>
      </c>
      <c r="F629" s="67">
        <v>0</v>
      </c>
      <c r="G629" s="67"/>
      <c r="H629" s="67"/>
      <c r="I629" s="35">
        <f>B628*D628</f>
        <v>-0.73497699999999999</v>
      </c>
      <c r="J629" s="35"/>
      <c r="K629" s="62">
        <f>B628*E628</f>
        <v>0</v>
      </c>
      <c r="L629" s="67"/>
      <c r="M629" s="86"/>
      <c r="N629" s="86"/>
      <c r="O629" s="86"/>
      <c r="P629" s="86"/>
      <c r="R629" s="78">
        <v>0</v>
      </c>
      <c r="S629" s="28">
        <v>0</v>
      </c>
      <c r="T629" s="75">
        <v>0</v>
      </c>
    </row>
    <row r="630" spans="1:68" x14ac:dyDescent="0.25">
      <c r="A630" s="122"/>
      <c r="B630" s="67">
        <v>8.2408499999999996E-2</v>
      </c>
      <c r="C630" s="67" t="s">
        <v>134</v>
      </c>
      <c r="D630" s="86">
        <v>25</v>
      </c>
      <c r="E630" s="86">
        <v>0</v>
      </c>
      <c r="F630" s="67">
        <v>0</v>
      </c>
      <c r="G630" s="67"/>
      <c r="H630" s="67"/>
      <c r="I630" s="62">
        <f>B629*D629</f>
        <v>0.940527</v>
      </c>
      <c r="J630" s="35"/>
      <c r="K630" s="62">
        <f>B629*E629</f>
        <v>0</v>
      </c>
      <c r="L630" s="67"/>
      <c r="M630" s="34" t="s">
        <v>106</v>
      </c>
      <c r="N630" s="34">
        <f>EXP(N628)</f>
        <v>27.902952287907546</v>
      </c>
      <c r="O630" s="34">
        <v>0</v>
      </c>
      <c r="P630" s="34">
        <f>EXP(P628)</f>
        <v>1.6559485721237348</v>
      </c>
      <c r="R630" s="78">
        <v>0</v>
      </c>
      <c r="S630" s="28">
        <v>0</v>
      </c>
      <c r="T630" s="75">
        <v>0</v>
      </c>
    </row>
    <row r="631" spans="1:68" x14ac:dyDescent="0.25">
      <c r="A631" s="122"/>
      <c r="B631" s="67">
        <v>0.50437399999999999</v>
      </c>
      <c r="C631" s="67" t="s">
        <v>12</v>
      </c>
      <c r="D631" s="86">
        <v>0</v>
      </c>
      <c r="E631" s="86">
        <v>0</v>
      </c>
      <c r="F631" s="67">
        <v>1</v>
      </c>
      <c r="G631" s="67"/>
      <c r="H631" s="67"/>
      <c r="I631" s="35">
        <f>B630*D630</f>
        <v>2.0602125</v>
      </c>
      <c r="J631" s="35"/>
      <c r="K631" s="35">
        <f>B630*E630</f>
        <v>0</v>
      </c>
      <c r="L631" s="67"/>
      <c r="M631" s="34"/>
      <c r="N631" s="34">
        <f>EXP(N628)+EXP(P628)</f>
        <v>29.558900860031279</v>
      </c>
      <c r="O631" s="34">
        <f>N631</f>
        <v>29.558900860031279</v>
      </c>
      <c r="P631" s="34">
        <f>O631</f>
        <v>29.558900860031279</v>
      </c>
      <c r="R631" s="78">
        <v>0</v>
      </c>
      <c r="S631" s="28">
        <v>0</v>
      </c>
      <c r="T631" s="75">
        <v>0</v>
      </c>
    </row>
    <row r="632" spans="1:68" x14ac:dyDescent="0.25">
      <c r="A632" s="67"/>
      <c r="B632" s="67"/>
      <c r="C632" s="67"/>
      <c r="D632" s="67"/>
      <c r="E632" s="67"/>
      <c r="F632" s="67"/>
      <c r="G632" s="67"/>
      <c r="H632" s="67"/>
      <c r="I632" s="62">
        <f>I628+I629+I630+I631</f>
        <v>3.3287325000000001</v>
      </c>
      <c r="J632" s="35"/>
      <c r="K632" s="62">
        <f>K628+K629+K630+K631</f>
        <v>0</v>
      </c>
      <c r="L632" s="67"/>
      <c r="M632" s="34" t="s">
        <v>107</v>
      </c>
      <c r="N632" s="72">
        <f>N630/N631</f>
        <v>0.94397800581405034</v>
      </c>
      <c r="O632" s="72">
        <f>O630/O631</f>
        <v>0</v>
      </c>
      <c r="P632" s="72">
        <f>P630/P631</f>
        <v>5.6021994185949664E-2</v>
      </c>
      <c r="R632" s="106">
        <f t="shared" ref="R632" si="155">IF(N632&gt;0.5,1,0)</f>
        <v>1</v>
      </c>
      <c r="S632" s="106">
        <f t="shared" ref="S632" si="156">IF(O632&gt;0.5,1,0)</f>
        <v>0</v>
      </c>
      <c r="T632" s="106">
        <f>IF(P632&gt;0.5,1,0)</f>
        <v>0</v>
      </c>
      <c r="V632" s="86">
        <v>1</v>
      </c>
      <c r="W632" s="86">
        <v>0</v>
      </c>
      <c r="X632" s="86">
        <v>1</v>
      </c>
      <c r="Y632" s="86">
        <v>0</v>
      </c>
      <c r="Z632" s="86">
        <v>0</v>
      </c>
      <c r="AA632" s="86">
        <v>0</v>
      </c>
      <c r="AB632" s="86">
        <v>1</v>
      </c>
      <c r="AC632" s="86">
        <v>1</v>
      </c>
      <c r="AD632" s="86">
        <v>0</v>
      </c>
      <c r="AE632" s="86">
        <v>0</v>
      </c>
      <c r="AF632" s="86">
        <v>0</v>
      </c>
      <c r="AG632" s="86">
        <v>1</v>
      </c>
      <c r="AH632" s="86">
        <v>1</v>
      </c>
      <c r="AI632" s="86">
        <v>1</v>
      </c>
      <c r="AJ632" s="86">
        <v>0</v>
      </c>
      <c r="AK632" s="86">
        <v>0</v>
      </c>
      <c r="AL632" s="86">
        <v>0</v>
      </c>
      <c r="AM632" s="86">
        <v>0</v>
      </c>
      <c r="AN632" s="86">
        <v>0</v>
      </c>
      <c r="AO632" s="86">
        <v>1</v>
      </c>
      <c r="AP632" s="86">
        <v>1</v>
      </c>
      <c r="AQ632" s="86">
        <v>0</v>
      </c>
      <c r="AR632" s="86">
        <v>0</v>
      </c>
      <c r="AS632" s="86">
        <v>1</v>
      </c>
      <c r="AT632" s="86">
        <v>0</v>
      </c>
      <c r="AU632" s="86">
        <v>0</v>
      </c>
      <c r="AV632" s="86">
        <v>0</v>
      </c>
      <c r="AW632" s="86">
        <v>1</v>
      </c>
      <c r="AX632" s="86">
        <v>0</v>
      </c>
      <c r="AY632" s="86">
        <v>0</v>
      </c>
      <c r="AZ632" s="86">
        <v>0</v>
      </c>
      <c r="BA632" s="86">
        <v>0</v>
      </c>
      <c r="BB632" s="86">
        <v>0</v>
      </c>
      <c r="BC632" s="86">
        <v>7</v>
      </c>
      <c r="BD632" s="86">
        <v>2</v>
      </c>
      <c r="BE632" s="86">
        <v>6</v>
      </c>
      <c r="BF632" s="86">
        <v>1</v>
      </c>
      <c r="BG632" s="86">
        <v>3</v>
      </c>
      <c r="BH632" s="86">
        <v>8</v>
      </c>
      <c r="BI632" s="86">
        <v>4</v>
      </c>
      <c r="BJ632" s="86">
        <v>5</v>
      </c>
      <c r="BK632" s="86">
        <v>2</v>
      </c>
      <c r="BL632" s="86">
        <v>1</v>
      </c>
      <c r="BM632" s="86">
        <v>5</v>
      </c>
      <c r="BN632" s="86">
        <v>6</v>
      </c>
      <c r="BO632" s="86">
        <v>3</v>
      </c>
      <c r="BP632" s="86">
        <v>4</v>
      </c>
    </row>
    <row r="633" spans="1:68" x14ac:dyDescent="0.25">
      <c r="A633" s="67"/>
      <c r="B633" s="67"/>
      <c r="C633" s="67"/>
      <c r="D633" s="67"/>
      <c r="E633" s="67"/>
      <c r="F633" s="67"/>
      <c r="G633" s="67"/>
      <c r="H633" s="67"/>
      <c r="I633" s="67"/>
      <c r="J633" s="67"/>
      <c r="K633" s="67"/>
      <c r="L633" s="67"/>
      <c r="M633" s="67"/>
      <c r="N633" s="67"/>
      <c r="O633" s="67"/>
      <c r="P633" s="67"/>
      <c r="R633" s="78">
        <v>0</v>
      </c>
      <c r="S633" s="28">
        <v>0</v>
      </c>
      <c r="T633" s="75">
        <v>0</v>
      </c>
    </row>
    <row r="634" spans="1:68" x14ac:dyDescent="0.25">
      <c r="A634" s="67" t="s">
        <v>133</v>
      </c>
      <c r="B634" s="67"/>
      <c r="C634" s="67" t="s">
        <v>100</v>
      </c>
      <c r="D634" s="67" t="s">
        <v>101</v>
      </c>
      <c r="E634" s="67" t="s">
        <v>101</v>
      </c>
      <c r="F634" s="67" t="s">
        <v>101</v>
      </c>
      <c r="G634" s="67"/>
      <c r="H634" s="67"/>
      <c r="I634" s="67"/>
      <c r="J634" s="67"/>
      <c r="K634" s="67"/>
      <c r="L634" s="67"/>
      <c r="M634" s="67"/>
      <c r="N634" s="67"/>
      <c r="O634" s="67"/>
      <c r="P634" s="67"/>
      <c r="R634" s="78">
        <v>0</v>
      </c>
      <c r="S634" s="28">
        <v>0</v>
      </c>
      <c r="T634" s="75">
        <v>0</v>
      </c>
    </row>
    <row r="635" spans="1:68" x14ac:dyDescent="0.25">
      <c r="A635" s="122">
        <v>80</v>
      </c>
      <c r="B635" s="67">
        <v>-1.1189</v>
      </c>
      <c r="C635" s="67" t="s">
        <v>9</v>
      </c>
      <c r="D635" s="86">
        <v>-1</v>
      </c>
      <c r="E635" s="86">
        <v>0</v>
      </c>
      <c r="F635" s="67">
        <v>0</v>
      </c>
      <c r="G635" s="67"/>
      <c r="H635" s="67"/>
      <c r="I635" s="35" t="s">
        <v>103</v>
      </c>
      <c r="J635" s="35"/>
      <c r="K635" s="35" t="s">
        <v>104</v>
      </c>
      <c r="L635" s="67"/>
      <c r="M635" s="71" t="s">
        <v>102</v>
      </c>
      <c r="N635" s="71" t="s">
        <v>103</v>
      </c>
      <c r="O635" s="71" t="s">
        <v>104</v>
      </c>
      <c r="P635" s="71" t="s">
        <v>105</v>
      </c>
      <c r="R635" s="78">
        <v>0</v>
      </c>
      <c r="S635" s="28">
        <v>0</v>
      </c>
      <c r="T635" s="75">
        <v>0</v>
      </c>
    </row>
    <row r="636" spans="1:68" x14ac:dyDescent="0.25">
      <c r="A636" s="122"/>
      <c r="B636" s="67">
        <v>-0.69150500000000004</v>
      </c>
      <c r="C636" s="67" t="s">
        <v>3</v>
      </c>
      <c r="D636" s="86">
        <v>1</v>
      </c>
      <c r="E636" s="86">
        <v>0</v>
      </c>
      <c r="F636" s="67">
        <v>0</v>
      </c>
      <c r="G636" s="67"/>
      <c r="H636" s="67"/>
      <c r="I636" s="62">
        <f>B635*D635</f>
        <v>1.1189</v>
      </c>
      <c r="J636" s="35"/>
      <c r="K636" s="62">
        <f>B635*E635</f>
        <v>0</v>
      </c>
      <c r="L636" s="67"/>
      <c r="M636" s="71"/>
      <c r="N636" s="71">
        <f>I640</f>
        <v>3.6478000000000002</v>
      </c>
      <c r="O636" s="71">
        <v>0</v>
      </c>
      <c r="P636" s="71">
        <f>B639</f>
        <v>-0.30002600000000001</v>
      </c>
      <c r="R636" s="78">
        <v>0</v>
      </c>
      <c r="S636" s="28">
        <v>0</v>
      </c>
      <c r="T636" s="75">
        <v>0</v>
      </c>
    </row>
    <row r="637" spans="1:68" x14ac:dyDescent="0.25">
      <c r="A637" s="122"/>
      <c r="B637" s="67">
        <v>1.4904999999999999</v>
      </c>
      <c r="C637" s="67" t="s">
        <v>38</v>
      </c>
      <c r="D637" s="86">
        <v>1</v>
      </c>
      <c r="E637" s="86">
        <v>0</v>
      </c>
      <c r="F637" s="67">
        <v>0</v>
      </c>
      <c r="G637" s="67"/>
      <c r="H637" s="67"/>
      <c r="I637" s="35">
        <f>B636*D636</f>
        <v>-0.69150500000000004</v>
      </c>
      <c r="J637" s="35"/>
      <c r="K637" s="62">
        <f>B636*E636</f>
        <v>0</v>
      </c>
      <c r="L637" s="67"/>
      <c r="M637" s="86"/>
      <c r="N637" s="86"/>
      <c r="O637" s="86"/>
      <c r="P637" s="86"/>
      <c r="R637" s="78">
        <v>0</v>
      </c>
      <c r="S637" s="28">
        <v>0</v>
      </c>
      <c r="T637" s="75">
        <v>0</v>
      </c>
    </row>
    <row r="638" spans="1:68" x14ac:dyDescent="0.25">
      <c r="A638" s="122"/>
      <c r="B638" s="67">
        <v>6.9196199999999999E-2</v>
      </c>
      <c r="C638" s="67" t="s">
        <v>134</v>
      </c>
      <c r="D638" s="86">
        <v>25</v>
      </c>
      <c r="E638" s="86">
        <v>0</v>
      </c>
      <c r="F638" s="67">
        <v>0</v>
      </c>
      <c r="G638" s="67"/>
      <c r="H638" s="67"/>
      <c r="I638" s="62">
        <f>B637*D637</f>
        <v>1.4904999999999999</v>
      </c>
      <c r="J638" s="35"/>
      <c r="K638" s="62">
        <f>B637*E637</f>
        <v>0</v>
      </c>
      <c r="L638" s="67"/>
      <c r="M638" s="34" t="s">
        <v>106</v>
      </c>
      <c r="N638" s="34">
        <f>EXP(N636)</f>
        <v>38.390114824173928</v>
      </c>
      <c r="O638" s="34">
        <v>0</v>
      </c>
      <c r="P638" s="34">
        <f>EXP(P636)</f>
        <v>0.7407989596583745</v>
      </c>
      <c r="R638" s="78">
        <v>0</v>
      </c>
      <c r="S638" s="28">
        <v>0</v>
      </c>
      <c r="T638" s="75">
        <v>0</v>
      </c>
    </row>
    <row r="639" spans="1:68" x14ac:dyDescent="0.25">
      <c r="A639" s="122"/>
      <c r="B639" s="67">
        <v>-0.30002600000000001</v>
      </c>
      <c r="C639" s="67" t="s">
        <v>12</v>
      </c>
      <c r="D639" s="86">
        <v>0</v>
      </c>
      <c r="E639" s="86">
        <v>0</v>
      </c>
      <c r="F639" s="67">
        <v>1</v>
      </c>
      <c r="G639" s="67"/>
      <c r="H639" s="67"/>
      <c r="I639" s="35">
        <f>B638*D638</f>
        <v>1.729905</v>
      </c>
      <c r="J639" s="35"/>
      <c r="K639" s="35">
        <f>B638*E638</f>
        <v>0</v>
      </c>
      <c r="L639" s="67"/>
      <c r="M639" s="34"/>
      <c r="N639" s="34">
        <f>EXP(N636)+EXP(P636)</f>
        <v>39.130913783832305</v>
      </c>
      <c r="O639" s="34">
        <f>N639</f>
        <v>39.130913783832305</v>
      </c>
      <c r="P639" s="34">
        <f>O639</f>
        <v>39.130913783832305</v>
      </c>
      <c r="R639" s="78">
        <v>0</v>
      </c>
      <c r="S639" s="28">
        <v>0</v>
      </c>
      <c r="T639" s="75">
        <v>0</v>
      </c>
    </row>
    <row r="640" spans="1:68" x14ac:dyDescent="0.25">
      <c r="A640" s="67"/>
      <c r="B640" s="67"/>
      <c r="C640" s="67"/>
      <c r="D640" s="67"/>
      <c r="E640" s="67"/>
      <c r="F640" s="67"/>
      <c r="G640" s="67"/>
      <c r="H640" s="67"/>
      <c r="I640" s="62">
        <f>I636+I637+I638+I639</f>
        <v>3.6478000000000002</v>
      </c>
      <c r="J640" s="35"/>
      <c r="K640" s="62">
        <f>K636+K637+K638+K639</f>
        <v>0</v>
      </c>
      <c r="L640" s="67"/>
      <c r="M640" s="34" t="s">
        <v>107</v>
      </c>
      <c r="N640" s="72">
        <f>N638/N639</f>
        <v>0.98106870277165736</v>
      </c>
      <c r="O640" s="72">
        <f>O638/O639</f>
        <v>0</v>
      </c>
      <c r="P640" s="72">
        <f>P638/P639</f>
        <v>1.8931297228342518E-2</v>
      </c>
      <c r="R640" s="106">
        <f t="shared" ref="R640" si="157">IF(N640&gt;0.5,1,0)</f>
        <v>1</v>
      </c>
      <c r="S640" s="106">
        <f t="shared" ref="S640" si="158">IF(O640&gt;0.5,1,0)</f>
        <v>0</v>
      </c>
      <c r="T640" s="106">
        <f>IF(P640&gt;0.5,1,0)</f>
        <v>0</v>
      </c>
      <c r="V640" s="86">
        <v>0</v>
      </c>
      <c r="W640" s="86">
        <v>0</v>
      </c>
      <c r="X640" s="86">
        <v>1</v>
      </c>
      <c r="Y640" s="86">
        <v>0</v>
      </c>
      <c r="Z640" s="86">
        <v>0</v>
      </c>
      <c r="AA640" s="86">
        <v>1</v>
      </c>
      <c r="AB640" s="86">
        <v>0</v>
      </c>
      <c r="AC640" s="86">
        <v>0</v>
      </c>
      <c r="AD640" s="86">
        <v>1</v>
      </c>
      <c r="AE640" s="86">
        <v>0</v>
      </c>
      <c r="AF640" s="86">
        <v>0</v>
      </c>
      <c r="AG640" s="86">
        <v>1</v>
      </c>
      <c r="AH640" s="86">
        <v>0</v>
      </c>
      <c r="AI640" s="86">
        <v>1</v>
      </c>
      <c r="AJ640" s="86">
        <v>0</v>
      </c>
      <c r="AK640" s="86">
        <v>0</v>
      </c>
      <c r="AL640" s="86">
        <v>0</v>
      </c>
      <c r="AM640" s="86">
        <v>0</v>
      </c>
      <c r="AN640" s="86">
        <v>0</v>
      </c>
      <c r="AO640" s="86">
        <v>1</v>
      </c>
      <c r="AP640" s="86">
        <v>1</v>
      </c>
      <c r="AQ640" s="86">
        <v>0</v>
      </c>
      <c r="AR640" s="86">
        <v>0</v>
      </c>
      <c r="AS640" s="86">
        <v>1</v>
      </c>
      <c r="AT640" s="86">
        <v>0</v>
      </c>
      <c r="AU640" s="86">
        <v>-999</v>
      </c>
      <c r="AV640" s="86">
        <v>-999</v>
      </c>
      <c r="AW640" s="86">
        <v>-999</v>
      </c>
      <c r="AX640" s="86">
        <v>-999</v>
      </c>
      <c r="AY640" s="86">
        <v>-999</v>
      </c>
      <c r="AZ640" s="86">
        <v>-999</v>
      </c>
      <c r="BA640" s="86">
        <v>-999</v>
      </c>
      <c r="BB640" s="86">
        <v>-999</v>
      </c>
      <c r="BC640" s="86">
        <v>8</v>
      </c>
      <c r="BD640" s="86">
        <v>6</v>
      </c>
      <c r="BE640" s="86">
        <v>7</v>
      </c>
      <c r="BF640" s="86">
        <v>1</v>
      </c>
      <c r="BG640" s="86">
        <v>2</v>
      </c>
      <c r="BH640" s="86">
        <v>3</v>
      </c>
      <c r="BI640" s="86">
        <v>4</v>
      </c>
      <c r="BJ640" s="86">
        <v>5</v>
      </c>
      <c r="BK640" s="86">
        <v>4</v>
      </c>
      <c r="BL640" s="86">
        <v>5</v>
      </c>
      <c r="BM640" s="86">
        <v>6</v>
      </c>
      <c r="BN640" s="86">
        <v>1</v>
      </c>
      <c r="BO640" s="86">
        <v>2</v>
      </c>
      <c r="BP640" s="86">
        <v>3</v>
      </c>
    </row>
    <row r="641" spans="1:68" x14ac:dyDescent="0.25">
      <c r="A641" s="67"/>
      <c r="B641" s="67"/>
      <c r="C641" s="67"/>
      <c r="D641" s="67"/>
      <c r="E641" s="67"/>
      <c r="F641" s="67"/>
      <c r="G641" s="67"/>
      <c r="H641" s="67"/>
      <c r="I641" s="67"/>
      <c r="J641" s="67"/>
      <c r="K641" s="67"/>
      <c r="L641" s="67"/>
      <c r="M641" s="67"/>
      <c r="N641" s="67"/>
      <c r="O641" s="67"/>
      <c r="P641" s="67"/>
      <c r="R641" s="78">
        <v>0</v>
      </c>
      <c r="S641" s="28">
        <v>0</v>
      </c>
      <c r="T641" s="75">
        <v>0</v>
      </c>
    </row>
    <row r="642" spans="1:68" x14ac:dyDescent="0.25">
      <c r="A642" s="67" t="s">
        <v>133</v>
      </c>
      <c r="B642" s="67"/>
      <c r="C642" s="67" t="s">
        <v>100</v>
      </c>
      <c r="D642" s="67" t="s">
        <v>101</v>
      </c>
      <c r="E642" s="67" t="s">
        <v>101</v>
      </c>
      <c r="F642" s="67" t="s">
        <v>101</v>
      </c>
      <c r="G642" s="67"/>
      <c r="H642" s="67"/>
      <c r="I642" s="67"/>
      <c r="J642" s="67"/>
      <c r="K642" s="67"/>
      <c r="L642" s="67"/>
      <c r="M642" s="67"/>
      <c r="N642" s="67"/>
      <c r="O642" s="67"/>
      <c r="P642" s="67"/>
      <c r="R642" s="78">
        <v>0</v>
      </c>
      <c r="S642" s="28">
        <v>0</v>
      </c>
      <c r="T642" s="75">
        <v>0</v>
      </c>
    </row>
    <row r="643" spans="1:68" x14ac:dyDescent="0.25">
      <c r="A643" s="122">
        <v>81</v>
      </c>
      <c r="B643" s="67">
        <v>-0.98040300000000002</v>
      </c>
      <c r="C643" s="67" t="s">
        <v>9</v>
      </c>
      <c r="D643" s="86">
        <v>-1</v>
      </c>
      <c r="E643" s="86">
        <v>0</v>
      </c>
      <c r="F643" s="67">
        <v>0</v>
      </c>
      <c r="G643" s="67"/>
      <c r="H643" s="67"/>
      <c r="I643" s="35" t="s">
        <v>103</v>
      </c>
      <c r="J643" s="35"/>
      <c r="K643" s="35" t="s">
        <v>104</v>
      </c>
      <c r="L643" s="67"/>
      <c r="M643" s="71" t="s">
        <v>102</v>
      </c>
      <c r="N643" s="71" t="s">
        <v>103</v>
      </c>
      <c r="O643" s="71" t="s">
        <v>104</v>
      </c>
      <c r="P643" s="71" t="s">
        <v>105</v>
      </c>
      <c r="R643" s="78">
        <v>0</v>
      </c>
      <c r="S643" s="28">
        <v>0</v>
      </c>
      <c r="T643" s="75">
        <v>0</v>
      </c>
    </row>
    <row r="644" spans="1:68" x14ac:dyDescent="0.25">
      <c r="A644" s="122"/>
      <c r="B644" s="67">
        <v>-0.74472899999999997</v>
      </c>
      <c r="C644" s="67" t="s">
        <v>3</v>
      </c>
      <c r="D644" s="86">
        <v>1</v>
      </c>
      <c r="E644" s="86">
        <v>0</v>
      </c>
      <c r="F644" s="67">
        <v>0</v>
      </c>
      <c r="G644" s="67"/>
      <c r="H644" s="67"/>
      <c r="I644" s="62">
        <f>B643*D643</f>
        <v>0.98040300000000002</v>
      </c>
      <c r="J644" s="35"/>
      <c r="K644" s="62">
        <f>B643*E643</f>
        <v>0</v>
      </c>
      <c r="L644" s="67"/>
      <c r="M644" s="71"/>
      <c r="N644" s="71">
        <f>I648</f>
        <v>2.9032150000000003</v>
      </c>
      <c r="O644" s="71">
        <v>0</v>
      </c>
      <c r="P644" s="71">
        <f>B647</f>
        <v>1.52152</v>
      </c>
      <c r="R644" s="78">
        <v>0</v>
      </c>
      <c r="S644" s="28">
        <v>0</v>
      </c>
      <c r="T644" s="75">
        <v>0</v>
      </c>
    </row>
    <row r="645" spans="1:68" x14ac:dyDescent="0.25">
      <c r="A645" s="122"/>
      <c r="B645" s="67">
        <v>0.24663099999999999</v>
      </c>
      <c r="C645" s="67" t="s">
        <v>38</v>
      </c>
      <c r="D645" s="86">
        <v>1</v>
      </c>
      <c r="E645" s="86">
        <v>0</v>
      </c>
      <c r="F645" s="67">
        <v>0</v>
      </c>
      <c r="G645" s="67"/>
      <c r="H645" s="67"/>
      <c r="I645" s="35">
        <f>B644*D644</f>
        <v>-0.74472899999999997</v>
      </c>
      <c r="J645" s="35"/>
      <c r="K645" s="62">
        <f>B644*E644</f>
        <v>0</v>
      </c>
      <c r="L645" s="67"/>
      <c r="M645" s="86"/>
      <c r="N645" s="86"/>
      <c r="O645" s="86"/>
      <c r="P645" s="86"/>
      <c r="R645" s="78">
        <v>0</v>
      </c>
      <c r="S645" s="28">
        <v>0</v>
      </c>
      <c r="T645" s="75">
        <v>0</v>
      </c>
    </row>
    <row r="646" spans="1:68" x14ac:dyDescent="0.25">
      <c r="A646" s="122"/>
      <c r="B646" s="67">
        <v>9.6836400000000003E-2</v>
      </c>
      <c r="C646" s="67" t="s">
        <v>134</v>
      </c>
      <c r="D646" s="86">
        <v>25</v>
      </c>
      <c r="E646" s="86">
        <v>0</v>
      </c>
      <c r="F646" s="67">
        <v>0</v>
      </c>
      <c r="G646" s="67"/>
      <c r="H646" s="67"/>
      <c r="I646" s="62">
        <f>B645*D645</f>
        <v>0.24663099999999999</v>
      </c>
      <c r="J646" s="35"/>
      <c r="K646" s="62">
        <f>B645*E645</f>
        <v>0</v>
      </c>
      <c r="L646" s="67"/>
      <c r="M646" s="34" t="s">
        <v>106</v>
      </c>
      <c r="N646" s="34">
        <f>EXP(N644)</f>
        <v>18.232669273572036</v>
      </c>
      <c r="O646" s="34">
        <v>0</v>
      </c>
      <c r="P646" s="34">
        <f>EXP(P644)</f>
        <v>4.5791802619504676</v>
      </c>
      <c r="R646" s="78">
        <v>0</v>
      </c>
      <c r="S646" s="28">
        <v>0</v>
      </c>
      <c r="T646" s="75">
        <v>0</v>
      </c>
    </row>
    <row r="647" spans="1:68" x14ac:dyDescent="0.25">
      <c r="A647" s="122"/>
      <c r="B647" s="67">
        <v>1.52152</v>
      </c>
      <c r="C647" s="67" t="s">
        <v>12</v>
      </c>
      <c r="D647" s="86">
        <v>0</v>
      </c>
      <c r="E647" s="86">
        <v>0</v>
      </c>
      <c r="F647" s="67">
        <v>1</v>
      </c>
      <c r="G647" s="67"/>
      <c r="H647" s="67"/>
      <c r="I647" s="35">
        <f>B646*D646</f>
        <v>2.4209100000000001</v>
      </c>
      <c r="J647" s="35"/>
      <c r="K647" s="35">
        <f>B646*E646</f>
        <v>0</v>
      </c>
      <c r="L647" s="67"/>
      <c r="M647" s="34"/>
      <c r="N647" s="34">
        <f>EXP(N644)+EXP(P644)</f>
        <v>22.811849535522505</v>
      </c>
      <c r="O647" s="34">
        <f>N647</f>
        <v>22.811849535522505</v>
      </c>
      <c r="P647" s="34">
        <f>O647</f>
        <v>22.811849535522505</v>
      </c>
      <c r="R647" s="78">
        <v>0</v>
      </c>
      <c r="S647" s="28">
        <v>0</v>
      </c>
      <c r="T647" s="75">
        <v>0</v>
      </c>
    </row>
    <row r="648" spans="1:68" ht="14.25" customHeight="1" x14ac:dyDescent="0.25">
      <c r="A648" s="67"/>
      <c r="B648" s="67"/>
      <c r="C648" s="67"/>
      <c r="D648" s="67"/>
      <c r="E648" s="67"/>
      <c r="F648" s="67"/>
      <c r="G648" s="67"/>
      <c r="H648" s="67"/>
      <c r="I648" s="62">
        <f>I644+I645+I646+I647</f>
        <v>2.9032150000000003</v>
      </c>
      <c r="J648" s="35"/>
      <c r="K648" s="62">
        <f>K644+K645+K646+K647</f>
        <v>0</v>
      </c>
      <c r="L648" s="67"/>
      <c r="M648" s="34" t="s">
        <v>107</v>
      </c>
      <c r="N648" s="72">
        <f>N646/N647</f>
        <v>0.79926308672079438</v>
      </c>
      <c r="O648" s="72">
        <f>O646/O647</f>
        <v>0</v>
      </c>
      <c r="P648" s="72">
        <f>P646/P647</f>
        <v>0.20073691327920559</v>
      </c>
      <c r="R648" s="106">
        <f t="shared" ref="R648" si="159">IF(N648&gt;0.5,1,0)</f>
        <v>1</v>
      </c>
      <c r="S648" s="106">
        <f t="shared" ref="S648" si="160">IF(O648&gt;0.5,1,0)</f>
        <v>0</v>
      </c>
      <c r="T648" s="106">
        <f>IF(P648&gt;0.5,1,0)</f>
        <v>0</v>
      </c>
      <c r="V648" s="86">
        <v>0</v>
      </c>
      <c r="W648" s="86">
        <v>0</v>
      </c>
      <c r="X648" s="86">
        <v>0</v>
      </c>
      <c r="Y648" s="86">
        <v>0</v>
      </c>
      <c r="Z648" s="86">
        <v>1</v>
      </c>
      <c r="AA648" s="86">
        <v>0</v>
      </c>
      <c r="AB648" s="86">
        <v>0</v>
      </c>
      <c r="AC648" s="86">
        <v>1</v>
      </c>
      <c r="AD648" s="86">
        <v>0</v>
      </c>
      <c r="AE648" s="86">
        <v>0</v>
      </c>
      <c r="AF648" s="86">
        <v>1</v>
      </c>
      <c r="AG648" s="86">
        <v>0</v>
      </c>
      <c r="AH648" s="86">
        <v>0</v>
      </c>
      <c r="AI648" s="86">
        <v>0</v>
      </c>
      <c r="AJ648" s="86">
        <v>0</v>
      </c>
      <c r="AK648" s="86">
        <v>0</v>
      </c>
      <c r="AL648" s="86">
        <v>0</v>
      </c>
      <c r="AM648" s="86">
        <v>0</v>
      </c>
      <c r="AN648" s="86">
        <v>0</v>
      </c>
      <c r="AO648" s="86">
        <v>1</v>
      </c>
      <c r="AP648" s="86">
        <v>1</v>
      </c>
      <c r="AQ648" s="86">
        <v>0</v>
      </c>
      <c r="AR648" s="86">
        <v>0</v>
      </c>
      <c r="AS648" s="86">
        <v>1</v>
      </c>
      <c r="AT648" s="86">
        <v>0</v>
      </c>
      <c r="AU648" s="86">
        <v>-999</v>
      </c>
      <c r="AV648" s="86">
        <v>-999</v>
      </c>
      <c r="AW648" s="86">
        <v>-999</v>
      </c>
      <c r="AX648" s="86">
        <v>-999</v>
      </c>
      <c r="AY648" s="86">
        <v>-999</v>
      </c>
      <c r="AZ648" s="86">
        <v>-999</v>
      </c>
      <c r="BA648" s="86">
        <v>-999</v>
      </c>
      <c r="BB648" s="86">
        <v>-999</v>
      </c>
      <c r="BC648" s="86">
        <v>6</v>
      </c>
      <c r="BD648" s="86">
        <v>7</v>
      </c>
      <c r="BE648" s="86">
        <v>8</v>
      </c>
      <c r="BF648" s="86">
        <v>1</v>
      </c>
      <c r="BG648" s="86">
        <v>2</v>
      </c>
      <c r="BH648" s="86">
        <v>3</v>
      </c>
      <c r="BI648" s="86">
        <v>4</v>
      </c>
      <c r="BJ648" s="86">
        <v>5</v>
      </c>
      <c r="BK648" s="86">
        <v>3</v>
      </c>
      <c r="BL648" s="86">
        <v>4</v>
      </c>
      <c r="BM648" s="86">
        <v>5</v>
      </c>
      <c r="BN648" s="86">
        <v>6</v>
      </c>
      <c r="BO648" s="86">
        <v>1</v>
      </c>
      <c r="BP648" s="86">
        <v>2</v>
      </c>
    </row>
    <row r="649" spans="1:68" x14ac:dyDescent="0.25">
      <c r="R649" s="78">
        <v>0</v>
      </c>
      <c r="S649" s="28">
        <v>0</v>
      </c>
      <c r="T649" s="75">
        <v>0</v>
      </c>
    </row>
    <row r="650" spans="1:68" x14ac:dyDescent="0.25">
      <c r="R650" s="81">
        <f>SUM(R3:R649)</f>
        <v>46</v>
      </c>
      <c r="S650" s="81">
        <f>SUM(S3:S649)</f>
        <v>0</v>
      </c>
      <c r="T650" s="81">
        <f>SUM(T3:T649)</f>
        <v>35</v>
      </c>
    </row>
    <row r="651" spans="1:68" x14ac:dyDescent="0.25">
      <c r="B651" s="67"/>
      <c r="D651" s="86"/>
      <c r="E651" s="86"/>
      <c r="M651" s="30"/>
      <c r="N651" s="30"/>
      <c r="O651" s="30"/>
      <c r="P651" s="30"/>
      <c r="Q651" s="30"/>
      <c r="R651" s="82">
        <f>R650/81*100</f>
        <v>56.79012345679012</v>
      </c>
      <c r="S651" s="82">
        <f>S650/81*100</f>
        <v>0</v>
      </c>
      <c r="T651" s="82">
        <f>T650/81*100</f>
        <v>43.209876543209873</v>
      </c>
    </row>
    <row r="652" spans="1:68" x14ac:dyDescent="0.25">
      <c r="B652" s="67"/>
      <c r="D652" s="86"/>
      <c r="E652" s="86"/>
      <c r="M652" s="30"/>
      <c r="N652" s="30"/>
      <c r="O652" s="30"/>
      <c r="P652" s="30"/>
      <c r="Q652" s="30"/>
      <c r="R652" s="28">
        <v>0</v>
      </c>
      <c r="S652" s="28">
        <v>0</v>
      </c>
      <c r="T652" s="28">
        <v>0</v>
      </c>
    </row>
    <row r="653" spans="1:68" x14ac:dyDescent="0.25">
      <c r="B653" s="67"/>
      <c r="D653" s="86"/>
      <c r="E653" s="86"/>
      <c r="M653" s="30"/>
      <c r="N653" s="30"/>
      <c r="O653" s="30"/>
      <c r="P653" s="30"/>
      <c r="Q653" s="30"/>
      <c r="R653" s="28">
        <v>0</v>
      </c>
      <c r="S653" s="28">
        <v>0</v>
      </c>
      <c r="T653" s="28">
        <v>0</v>
      </c>
    </row>
    <row r="654" spans="1:68" x14ac:dyDescent="0.25">
      <c r="B654" s="67"/>
      <c r="D654" s="86"/>
      <c r="E654" s="86"/>
      <c r="M654" s="30"/>
      <c r="N654" s="30"/>
      <c r="O654" s="30"/>
      <c r="P654" s="30"/>
      <c r="Q654" s="30"/>
      <c r="R654" s="28">
        <v>0</v>
      </c>
      <c r="S654" s="28">
        <v>0</v>
      </c>
      <c r="T654" s="28">
        <v>0</v>
      </c>
    </row>
    <row r="655" spans="1:68" x14ac:dyDescent="0.25">
      <c r="B655" s="67"/>
      <c r="D655" s="86"/>
      <c r="E655" s="86"/>
      <c r="M655" s="30"/>
      <c r="N655" s="30"/>
      <c r="O655" s="30"/>
      <c r="P655" s="30"/>
      <c r="Q655" s="30"/>
      <c r="R655" s="28">
        <v>0</v>
      </c>
      <c r="S655" s="28">
        <v>0</v>
      </c>
      <c r="T655" s="28">
        <v>0</v>
      </c>
    </row>
    <row r="656" spans="1:68" x14ac:dyDescent="0.25">
      <c r="M656" s="30"/>
      <c r="N656" s="105"/>
      <c r="O656" s="105"/>
      <c r="P656" s="105"/>
      <c r="Q656" s="30"/>
      <c r="R656" s="106">
        <f t="shared" ref="R656" si="161">IF(N656&gt;0.5,1,0)</f>
        <v>0</v>
      </c>
      <c r="S656" s="106">
        <f t="shared" ref="S656" si="162">IF(O656&gt;0.5,1,0)</f>
        <v>0</v>
      </c>
      <c r="T656" s="106">
        <f>IF(P656&gt;0.5,1,0)</f>
        <v>0</v>
      </c>
    </row>
    <row r="657" spans="4:54" x14ac:dyDescent="0.25">
      <c r="M657" s="30"/>
      <c r="N657" s="30"/>
      <c r="O657" s="30"/>
      <c r="P657" s="30"/>
      <c r="Q657" s="30"/>
      <c r="R657" s="28" t="s">
        <v>191</v>
      </c>
      <c r="S657" s="28" t="s">
        <v>191</v>
      </c>
      <c r="T657" s="28" t="s">
        <v>191</v>
      </c>
      <c r="U657" s="7" t="s">
        <v>190</v>
      </c>
      <c r="V657">
        <f>SUBTOTAL(9,V8:V656)-(-999*3)</f>
        <v>-4961</v>
      </c>
      <c r="W657" s="86">
        <f t="shared" ref="W657:Y657" si="163">SUBTOTAL(9,W8:W656)-(-999*3)</f>
        <v>-4990</v>
      </c>
      <c r="X657" s="86">
        <f t="shared" si="163"/>
        <v>-4970</v>
      </c>
      <c r="Y657" s="86">
        <f t="shared" si="163"/>
        <v>-4991</v>
      </c>
      <c r="Z657" s="28">
        <f>SUBTOTAL(9,Z8:Z648)</f>
        <v>10</v>
      </c>
      <c r="AA657" s="28">
        <f t="shared" ref="AA657:AT657" si="164">SUBTOTAL(9,AA8:AA648)</f>
        <v>41</v>
      </c>
      <c r="AB657" s="28">
        <f t="shared" si="164"/>
        <v>30</v>
      </c>
      <c r="AC657" s="28">
        <f t="shared" si="164"/>
        <v>37</v>
      </c>
      <c r="AD657" s="28">
        <f t="shared" si="164"/>
        <v>39</v>
      </c>
      <c r="AE657" s="28">
        <f t="shared" si="164"/>
        <v>5</v>
      </c>
      <c r="AF657" s="28">
        <f t="shared" si="164"/>
        <v>34</v>
      </c>
      <c r="AG657" s="28">
        <f t="shared" si="164"/>
        <v>47</v>
      </c>
      <c r="AH657" s="28">
        <f t="shared" si="164"/>
        <v>43</v>
      </c>
      <c r="AI657" s="28">
        <f t="shared" si="164"/>
        <v>40</v>
      </c>
      <c r="AJ657" s="28">
        <f t="shared" si="164"/>
        <v>39</v>
      </c>
      <c r="AK657" s="28">
        <f t="shared" si="164"/>
        <v>32</v>
      </c>
      <c r="AL657" s="28">
        <f t="shared" si="164"/>
        <v>5</v>
      </c>
      <c r="AM657" s="28">
        <f t="shared" si="164"/>
        <v>6</v>
      </c>
      <c r="AN657" s="28">
        <f t="shared" si="164"/>
        <v>7</v>
      </c>
      <c r="AO657" s="28">
        <f t="shared" si="164"/>
        <v>63</v>
      </c>
      <c r="AP657" s="28">
        <f t="shared" si="164"/>
        <v>62</v>
      </c>
      <c r="AQ657" s="28">
        <f t="shared" si="164"/>
        <v>10</v>
      </c>
      <c r="AR657" s="28">
        <f t="shared" si="164"/>
        <v>9</v>
      </c>
      <c r="AS657" s="28">
        <f t="shared" si="164"/>
        <v>60</v>
      </c>
      <c r="AT657" s="28">
        <f t="shared" si="164"/>
        <v>19</v>
      </c>
      <c r="AU657" s="28">
        <f>SUBTOTAL(9,AU8:AU648)-(-999*21)</f>
        <v>-18979</v>
      </c>
      <c r="AV657" s="28">
        <f t="shared" ref="AV657:BB657" si="165">SUBTOTAL(9,AV8:AV648)-(-999*21)</f>
        <v>-18980</v>
      </c>
      <c r="AW657" s="28">
        <f t="shared" si="165"/>
        <v>-18958</v>
      </c>
      <c r="AX657" s="28">
        <f t="shared" si="165"/>
        <v>-18978</v>
      </c>
      <c r="AY657" s="28">
        <f t="shared" si="165"/>
        <v>-18961</v>
      </c>
      <c r="AZ657" s="28">
        <f t="shared" si="165"/>
        <v>-18973</v>
      </c>
      <c r="BA657" s="28">
        <f t="shared" si="165"/>
        <v>-18960</v>
      </c>
      <c r="BB657" s="28">
        <f t="shared" si="165"/>
        <v>-18976</v>
      </c>
    </row>
    <row r="658" spans="4:54" x14ac:dyDescent="0.25">
      <c r="M658" s="30"/>
      <c r="N658" s="30"/>
      <c r="O658" s="30"/>
      <c r="P658" s="30"/>
      <c r="Q658" s="30"/>
      <c r="R658" s="28" t="s">
        <v>191</v>
      </c>
      <c r="S658" s="28" t="s">
        <v>191</v>
      </c>
      <c r="T658" s="28" t="s">
        <v>191</v>
      </c>
      <c r="U658" s="7" t="s">
        <v>184</v>
      </c>
      <c r="V658">
        <v>41</v>
      </c>
      <c r="W658" s="86">
        <v>41</v>
      </c>
      <c r="X658" s="86">
        <v>41</v>
      </c>
      <c r="Y658" s="86">
        <v>41</v>
      </c>
      <c r="Z658" s="28">
        <v>36</v>
      </c>
      <c r="AA658" s="28">
        <v>36</v>
      </c>
      <c r="AB658" s="28">
        <v>36</v>
      </c>
      <c r="AC658" s="28">
        <v>36</v>
      </c>
      <c r="AD658" s="28">
        <v>36</v>
      </c>
      <c r="AE658" s="28">
        <v>36</v>
      </c>
      <c r="AF658" s="28">
        <v>36</v>
      </c>
      <c r="AG658" s="28">
        <v>36</v>
      </c>
      <c r="AH658" s="28">
        <v>36</v>
      </c>
      <c r="AI658" s="28">
        <v>36</v>
      </c>
      <c r="AJ658" s="28">
        <v>36</v>
      </c>
      <c r="AK658" s="28">
        <v>36</v>
      </c>
      <c r="AL658" s="28">
        <v>36</v>
      </c>
      <c r="AM658" s="28">
        <v>36</v>
      </c>
      <c r="AN658" s="28">
        <v>36</v>
      </c>
      <c r="AO658" s="28">
        <v>36</v>
      </c>
      <c r="AP658" s="28">
        <v>36</v>
      </c>
      <c r="AQ658" s="28">
        <v>36</v>
      </c>
      <c r="AR658" s="28">
        <v>36</v>
      </c>
      <c r="AS658" s="28">
        <v>36</v>
      </c>
      <c r="AT658" s="28">
        <v>36</v>
      </c>
      <c r="AU658" s="28">
        <v>14</v>
      </c>
      <c r="AV658" s="28">
        <v>14</v>
      </c>
      <c r="AW658" s="28">
        <v>14</v>
      </c>
      <c r="AX658" s="28">
        <v>14</v>
      </c>
      <c r="AY658" s="28">
        <v>14</v>
      </c>
      <c r="AZ658" s="28">
        <v>14</v>
      </c>
      <c r="BA658" s="28">
        <v>14</v>
      </c>
      <c r="BB658" s="28">
        <v>14</v>
      </c>
    </row>
    <row r="659" spans="4:54" x14ac:dyDescent="0.25">
      <c r="D659" s="86"/>
      <c r="E659" s="86"/>
      <c r="M659" s="30"/>
      <c r="N659" s="30"/>
      <c r="O659" s="30"/>
      <c r="P659" s="30"/>
      <c r="Q659" s="30"/>
      <c r="R659" s="28" t="s">
        <v>191</v>
      </c>
      <c r="S659" s="28" t="s">
        <v>191</v>
      </c>
      <c r="T659" s="28" t="s">
        <v>191</v>
      </c>
      <c r="U659" s="7" t="s">
        <v>185</v>
      </c>
      <c r="V659">
        <f>V657/V658*100</f>
        <v>-12100</v>
      </c>
      <c r="W659" s="86">
        <f t="shared" ref="W659:Y659" si="166">W657/W658*100</f>
        <v>-12170.731707317073</v>
      </c>
      <c r="X659" s="86">
        <f t="shared" si="166"/>
        <v>-12121.951219512195</v>
      </c>
      <c r="Y659" s="86">
        <f t="shared" si="166"/>
        <v>-12173.170731707318</v>
      </c>
      <c r="Z659" s="28">
        <f>Z657/Z658*100</f>
        <v>27.777777777777779</v>
      </c>
      <c r="AA659" s="28">
        <f t="shared" ref="AA659:AT659" si="167">AA657/AA658*100</f>
        <v>113.88888888888889</v>
      </c>
      <c r="AB659" s="28">
        <f t="shared" si="167"/>
        <v>83.333333333333343</v>
      </c>
      <c r="AC659" s="28">
        <f t="shared" si="167"/>
        <v>102.77777777777777</v>
      </c>
      <c r="AD659" s="28">
        <f t="shared" si="167"/>
        <v>108.33333333333333</v>
      </c>
      <c r="AE659" s="28">
        <f t="shared" si="167"/>
        <v>13.888888888888889</v>
      </c>
      <c r="AF659" s="28">
        <f t="shared" si="167"/>
        <v>94.444444444444443</v>
      </c>
      <c r="AG659" s="28">
        <f t="shared" si="167"/>
        <v>130.55555555555557</v>
      </c>
      <c r="AH659" s="28">
        <f t="shared" si="167"/>
        <v>119.44444444444444</v>
      </c>
      <c r="AI659" s="28">
        <f t="shared" si="167"/>
        <v>111.11111111111111</v>
      </c>
      <c r="AJ659" s="28">
        <f t="shared" si="167"/>
        <v>108.33333333333333</v>
      </c>
      <c r="AK659" s="28">
        <f t="shared" si="167"/>
        <v>88.888888888888886</v>
      </c>
      <c r="AL659" s="28">
        <f t="shared" si="167"/>
        <v>13.888888888888889</v>
      </c>
      <c r="AM659" s="28">
        <f t="shared" si="167"/>
        <v>16.666666666666664</v>
      </c>
      <c r="AN659" s="28">
        <f t="shared" si="167"/>
        <v>19.444444444444446</v>
      </c>
      <c r="AO659" s="28">
        <f t="shared" si="167"/>
        <v>175</v>
      </c>
      <c r="AP659" s="28">
        <f t="shared" si="167"/>
        <v>172.22222222222223</v>
      </c>
      <c r="AQ659" s="28">
        <f t="shared" si="167"/>
        <v>27.777777777777779</v>
      </c>
      <c r="AR659" s="28">
        <f t="shared" si="167"/>
        <v>25</v>
      </c>
      <c r="AS659" s="28">
        <f t="shared" si="167"/>
        <v>166.66666666666669</v>
      </c>
      <c r="AT659" s="28">
        <f t="shared" si="167"/>
        <v>52.777777777777779</v>
      </c>
      <c r="AU659" s="28">
        <f>AU657/AU658*100</f>
        <v>-135564.28571428571</v>
      </c>
      <c r="AV659" s="28">
        <f t="shared" ref="AV659:BB659" si="168">AV657/AV658*100</f>
        <v>-135571.42857142858</v>
      </c>
      <c r="AW659" s="28">
        <f t="shared" si="168"/>
        <v>-135414.28571428571</v>
      </c>
      <c r="AX659" s="28">
        <f t="shared" si="168"/>
        <v>-135557.14285714287</v>
      </c>
      <c r="AY659" s="28">
        <f t="shared" si="168"/>
        <v>-135435.71428571429</v>
      </c>
      <c r="AZ659" s="28">
        <f t="shared" si="168"/>
        <v>-135521.42857142858</v>
      </c>
      <c r="BA659" s="28">
        <f t="shared" si="168"/>
        <v>-135428.57142857142</v>
      </c>
      <c r="BB659" s="28">
        <f t="shared" si="168"/>
        <v>-135542.85714285713</v>
      </c>
    </row>
    <row r="660" spans="4:54" x14ac:dyDescent="0.25">
      <c r="D660" s="86"/>
      <c r="E660" s="86"/>
      <c r="M660" s="30"/>
      <c r="N660" s="30"/>
      <c r="O660" s="30"/>
      <c r="P660" s="30"/>
      <c r="Q660" s="30"/>
      <c r="R660" s="28" t="s">
        <v>191</v>
      </c>
      <c r="S660" s="28" t="s">
        <v>191</v>
      </c>
      <c r="T660" s="28" t="s">
        <v>191</v>
      </c>
    </row>
    <row r="661" spans="4:54" x14ac:dyDescent="0.25">
      <c r="D661" s="86"/>
      <c r="E661" s="86"/>
      <c r="M661" s="30"/>
      <c r="N661" s="30"/>
      <c r="O661" s="30"/>
      <c r="P661" s="30"/>
      <c r="Q661" s="30"/>
      <c r="R661" s="28" t="s">
        <v>191</v>
      </c>
      <c r="S661" s="28" t="s">
        <v>191</v>
      </c>
      <c r="T661" s="28" t="s">
        <v>191</v>
      </c>
    </row>
    <row r="662" spans="4:54" x14ac:dyDescent="0.25">
      <c r="D662" s="86"/>
      <c r="E662" s="86"/>
      <c r="M662" s="30"/>
      <c r="N662" s="30"/>
      <c r="O662" s="30"/>
      <c r="P662" s="30"/>
      <c r="Q662" s="30"/>
      <c r="R662" s="28" t="s">
        <v>191</v>
      </c>
      <c r="S662" s="28" t="s">
        <v>191</v>
      </c>
      <c r="T662" s="28" t="s">
        <v>191</v>
      </c>
      <c r="U662" s="88" t="s">
        <v>183</v>
      </c>
      <c r="V662" s="89">
        <f>SUBTOTAL(9,V24:V648)-(-999*4)</f>
        <v>-1964</v>
      </c>
      <c r="W662" s="89">
        <f>SUBTOTAL(9,W24:W648)-(-999*4)</f>
        <v>-1993</v>
      </c>
      <c r="X662" s="89">
        <f>SUBTOTAL(9,X24:X648)-(-999*4)</f>
        <v>-1973</v>
      </c>
      <c r="Y662" s="89">
        <f>SUBTOTAL(9,Y24:Y648)-(-999*4)</f>
        <v>-1994</v>
      </c>
      <c r="Z662" s="90">
        <f>SUBTOTAL(9,Z24:Z648)</f>
        <v>10</v>
      </c>
      <c r="AA662" s="90">
        <f t="shared" ref="AA662:AT662" si="169">SUBTOTAL(9,AA24:AA648)</f>
        <v>41</v>
      </c>
      <c r="AB662" s="90">
        <f t="shared" si="169"/>
        <v>28</v>
      </c>
      <c r="AC662" s="90">
        <f t="shared" si="169"/>
        <v>37</v>
      </c>
      <c r="AD662" s="90">
        <f t="shared" si="169"/>
        <v>37</v>
      </c>
      <c r="AE662" s="90">
        <f t="shared" si="169"/>
        <v>5</v>
      </c>
      <c r="AF662" s="90">
        <f t="shared" si="169"/>
        <v>33</v>
      </c>
      <c r="AG662" s="90">
        <f t="shared" si="169"/>
        <v>46</v>
      </c>
      <c r="AH662" s="90">
        <f t="shared" si="169"/>
        <v>41</v>
      </c>
      <c r="AI662" s="90">
        <f t="shared" si="169"/>
        <v>38</v>
      </c>
      <c r="AJ662" s="90">
        <f t="shared" si="169"/>
        <v>39</v>
      </c>
      <c r="AK662" s="90">
        <f t="shared" si="169"/>
        <v>32</v>
      </c>
      <c r="AL662" s="90">
        <f t="shared" si="169"/>
        <v>5</v>
      </c>
      <c r="AM662" s="90">
        <f t="shared" si="169"/>
        <v>6</v>
      </c>
      <c r="AN662" s="90">
        <f t="shared" si="169"/>
        <v>6</v>
      </c>
      <c r="AO662" s="90">
        <f t="shared" si="169"/>
        <v>62</v>
      </c>
      <c r="AP662" s="90">
        <f t="shared" si="169"/>
        <v>60</v>
      </c>
      <c r="AQ662" s="90">
        <f t="shared" si="169"/>
        <v>10</v>
      </c>
      <c r="AR662" s="90">
        <f t="shared" si="169"/>
        <v>9</v>
      </c>
      <c r="AS662" s="90">
        <f t="shared" si="169"/>
        <v>59</v>
      </c>
      <c r="AT662" s="90">
        <f t="shared" si="169"/>
        <v>18</v>
      </c>
      <c r="AU662" s="90">
        <f>SUBTOTAL(9,AU24:AU648)-(-999*24)</f>
        <v>-15982</v>
      </c>
      <c r="AV662" s="90">
        <f t="shared" ref="AV662:BB662" si="170">SUBTOTAL(9,AV24:AV648)-(-999*24)</f>
        <v>-15983</v>
      </c>
      <c r="AW662" s="90">
        <f t="shared" si="170"/>
        <v>-15962</v>
      </c>
      <c r="AX662" s="90">
        <f t="shared" si="170"/>
        <v>-15983</v>
      </c>
      <c r="AY662" s="90">
        <f t="shared" si="170"/>
        <v>-15965</v>
      </c>
      <c r="AZ662" s="90">
        <f t="shared" si="170"/>
        <v>-15976</v>
      </c>
      <c r="BA662" s="90">
        <f t="shared" si="170"/>
        <v>-15965</v>
      </c>
      <c r="BB662" s="90">
        <f t="shared" si="170"/>
        <v>-15979</v>
      </c>
    </row>
    <row r="663" spans="4:54" x14ac:dyDescent="0.25">
      <c r="D663" s="86"/>
      <c r="E663" s="86"/>
      <c r="M663" s="30"/>
      <c r="N663" s="30"/>
      <c r="O663" s="30"/>
      <c r="P663" s="30"/>
      <c r="Q663" s="30"/>
      <c r="R663" s="28" t="s">
        <v>191</v>
      </c>
      <c r="S663" s="28" t="s">
        <v>191</v>
      </c>
      <c r="T663" s="28" t="s">
        <v>191</v>
      </c>
      <c r="U663" s="88" t="s">
        <v>184</v>
      </c>
      <c r="V663" s="89">
        <v>47</v>
      </c>
      <c r="W663" s="89">
        <v>47</v>
      </c>
      <c r="X663" s="89">
        <v>47</v>
      </c>
      <c r="Y663" s="89">
        <v>47</v>
      </c>
      <c r="Z663" s="90">
        <v>51</v>
      </c>
      <c r="AA663" s="90">
        <v>51</v>
      </c>
      <c r="AB663" s="90">
        <v>51</v>
      </c>
      <c r="AC663" s="90">
        <v>51</v>
      </c>
      <c r="AD663" s="90">
        <v>51</v>
      </c>
      <c r="AE663" s="90">
        <v>51</v>
      </c>
      <c r="AF663" s="90">
        <v>51</v>
      </c>
      <c r="AG663" s="90">
        <v>51</v>
      </c>
      <c r="AH663" s="90">
        <v>51</v>
      </c>
      <c r="AI663" s="90">
        <v>51</v>
      </c>
      <c r="AJ663" s="90">
        <v>51</v>
      </c>
      <c r="AK663" s="90">
        <v>51</v>
      </c>
      <c r="AL663" s="90">
        <v>51</v>
      </c>
      <c r="AM663" s="90">
        <v>51</v>
      </c>
      <c r="AN663" s="90">
        <v>51</v>
      </c>
      <c r="AO663" s="90">
        <v>51</v>
      </c>
      <c r="AP663" s="90">
        <v>51</v>
      </c>
      <c r="AQ663" s="90">
        <v>51</v>
      </c>
      <c r="AR663" s="90">
        <v>51</v>
      </c>
      <c r="AS663" s="90">
        <v>51</v>
      </c>
      <c r="AT663" s="90">
        <v>51</v>
      </c>
      <c r="AU663" s="90">
        <v>27</v>
      </c>
      <c r="AV663" s="90">
        <v>27</v>
      </c>
      <c r="AW663" s="90">
        <v>27</v>
      </c>
      <c r="AX663" s="90">
        <v>27</v>
      </c>
      <c r="AY663" s="90">
        <v>27</v>
      </c>
      <c r="AZ663" s="90">
        <v>27</v>
      </c>
      <c r="BA663" s="90">
        <v>27</v>
      </c>
      <c r="BB663" s="90">
        <v>27</v>
      </c>
    </row>
    <row r="664" spans="4:54" x14ac:dyDescent="0.25">
      <c r="M664" s="30"/>
      <c r="N664" s="105"/>
      <c r="O664" s="105"/>
      <c r="P664" s="105"/>
      <c r="Q664" s="30"/>
      <c r="R664" s="28" t="s">
        <v>191</v>
      </c>
      <c r="S664" s="28" t="s">
        <v>191</v>
      </c>
      <c r="T664" s="28" t="s">
        <v>191</v>
      </c>
      <c r="U664" s="88" t="s">
        <v>185</v>
      </c>
      <c r="V664" s="89">
        <f>V662/V663*100</f>
        <v>-4178.7234042553191</v>
      </c>
      <c r="W664" s="89">
        <f>W662/W663*100</f>
        <v>-4240.4255319148933</v>
      </c>
      <c r="X664" s="89">
        <f>X662/X663*100</f>
        <v>-4197.8723404255315</v>
      </c>
      <c r="Y664" s="89">
        <f>Y662/Y663*100</f>
        <v>-4242.5531914893618</v>
      </c>
      <c r="Z664" s="90">
        <f>Z662/Z663*100</f>
        <v>19.607843137254903</v>
      </c>
      <c r="AA664" s="90">
        <f t="shared" ref="AA664:AT664" si="171">AA662/AA663*100</f>
        <v>80.392156862745097</v>
      </c>
      <c r="AB664" s="90">
        <f t="shared" si="171"/>
        <v>54.901960784313729</v>
      </c>
      <c r="AC664" s="90">
        <f t="shared" si="171"/>
        <v>72.549019607843135</v>
      </c>
      <c r="AD664" s="90">
        <f t="shared" si="171"/>
        <v>72.549019607843135</v>
      </c>
      <c r="AE664" s="90">
        <f t="shared" si="171"/>
        <v>9.8039215686274517</v>
      </c>
      <c r="AF664" s="90">
        <f t="shared" si="171"/>
        <v>64.705882352941174</v>
      </c>
      <c r="AG664" s="90">
        <f t="shared" si="171"/>
        <v>90.196078431372555</v>
      </c>
      <c r="AH664" s="90">
        <f t="shared" si="171"/>
        <v>80.392156862745097</v>
      </c>
      <c r="AI664" s="90">
        <f t="shared" si="171"/>
        <v>74.509803921568633</v>
      </c>
      <c r="AJ664" s="90">
        <f t="shared" si="171"/>
        <v>76.470588235294116</v>
      </c>
      <c r="AK664" s="90">
        <f t="shared" si="171"/>
        <v>62.745098039215684</v>
      </c>
      <c r="AL664" s="90">
        <f t="shared" si="171"/>
        <v>9.8039215686274517</v>
      </c>
      <c r="AM664" s="90">
        <f t="shared" si="171"/>
        <v>11.76470588235294</v>
      </c>
      <c r="AN664" s="90">
        <f t="shared" si="171"/>
        <v>11.76470588235294</v>
      </c>
      <c r="AO664" s="90">
        <f t="shared" si="171"/>
        <v>121.56862745098039</v>
      </c>
      <c r="AP664" s="90">
        <f t="shared" si="171"/>
        <v>117.64705882352942</v>
      </c>
      <c r="AQ664" s="90">
        <f t="shared" si="171"/>
        <v>19.607843137254903</v>
      </c>
      <c r="AR664" s="90">
        <f t="shared" si="171"/>
        <v>17.647058823529413</v>
      </c>
      <c r="AS664" s="90">
        <f t="shared" si="171"/>
        <v>115.68627450980394</v>
      </c>
      <c r="AT664" s="90">
        <f t="shared" si="171"/>
        <v>35.294117647058826</v>
      </c>
      <c r="AU664" s="90">
        <f>AU662/AU663*100</f>
        <v>-59192.592592592599</v>
      </c>
      <c r="AV664" s="90">
        <f t="shared" ref="AV664:BB664" si="172">AV662/AV663*100</f>
        <v>-59196.296296296292</v>
      </c>
      <c r="AW664" s="90">
        <f t="shared" si="172"/>
        <v>-59118.518518518526</v>
      </c>
      <c r="AX664" s="90">
        <f t="shared" si="172"/>
        <v>-59196.296296296292</v>
      </c>
      <c r="AY664" s="90">
        <f t="shared" si="172"/>
        <v>-59129.629629629628</v>
      </c>
      <c r="AZ664" s="90">
        <f t="shared" si="172"/>
        <v>-59170.370370370372</v>
      </c>
      <c r="BA664" s="90">
        <f t="shared" si="172"/>
        <v>-59129.629629629628</v>
      </c>
      <c r="BB664" s="90">
        <f t="shared" si="172"/>
        <v>-59181.481481481474</v>
      </c>
    </row>
    <row r="665" spans="4:54" x14ac:dyDescent="0.25">
      <c r="M665" s="30"/>
      <c r="N665" s="30"/>
      <c r="O665" s="30"/>
      <c r="P665" s="30"/>
      <c r="Q665" s="30"/>
      <c r="R665" s="28" t="s">
        <v>191</v>
      </c>
      <c r="S665" s="28" t="s">
        <v>191</v>
      </c>
      <c r="T665" s="28" t="s">
        <v>191</v>
      </c>
    </row>
    <row r="666" spans="4:54" x14ac:dyDescent="0.25">
      <c r="M666" s="30"/>
      <c r="N666" s="30"/>
      <c r="O666" s="30"/>
      <c r="P666" s="30"/>
      <c r="Q666" s="30"/>
      <c r="R666" s="28" t="s">
        <v>191</v>
      </c>
      <c r="S666" s="28" t="s">
        <v>191</v>
      </c>
      <c r="T666" s="28" t="s">
        <v>191</v>
      </c>
      <c r="U666" s="87" t="s">
        <v>183</v>
      </c>
      <c r="V666" s="87">
        <f>SUBTOTAL(9,V112:V568)+999</f>
        <v>-3971</v>
      </c>
      <c r="W666" s="87">
        <f>SUBTOTAL(9,W112:W568)+999</f>
        <v>-3992</v>
      </c>
      <c r="X666" s="87">
        <f>SUBTOTAL(9,X112:X568)+999</f>
        <v>-3982</v>
      </c>
      <c r="Y666" s="87">
        <f>SUBTOTAL(9,Y112:Y568)+999</f>
        <v>-3993</v>
      </c>
      <c r="Z666" s="91">
        <f>SUBTOTAL(9,Z112:Z568)</f>
        <v>8</v>
      </c>
      <c r="AA666" s="91">
        <f t="shared" ref="AA666:AH666" si="173">SUBTOTAL(9,AA112:AA568)</f>
        <v>29</v>
      </c>
      <c r="AB666" s="91">
        <f t="shared" si="173"/>
        <v>21</v>
      </c>
      <c r="AC666" s="91">
        <f t="shared" si="173"/>
        <v>27</v>
      </c>
      <c r="AD666" s="91">
        <f t="shared" si="173"/>
        <v>27</v>
      </c>
      <c r="AE666" s="91">
        <f t="shared" si="173"/>
        <v>4</v>
      </c>
      <c r="AF666" s="91">
        <f t="shared" si="173"/>
        <v>23</v>
      </c>
      <c r="AG666" s="91">
        <f t="shared" si="173"/>
        <v>35</v>
      </c>
      <c r="AH666" s="91">
        <f t="shared" si="173"/>
        <v>33</v>
      </c>
      <c r="AI666" s="91">
        <f t="shared" ref="AI666:AT666" si="174">SUBTOTAL(9,AI112:AI568)</f>
        <v>30</v>
      </c>
      <c r="AJ666" s="91">
        <f t="shared" si="174"/>
        <v>27</v>
      </c>
      <c r="AK666" s="91">
        <f t="shared" si="174"/>
        <v>31</v>
      </c>
      <c r="AL666" s="91">
        <f t="shared" si="174"/>
        <v>2</v>
      </c>
      <c r="AM666" s="91">
        <f t="shared" si="174"/>
        <v>6</v>
      </c>
      <c r="AN666" s="91">
        <f t="shared" si="174"/>
        <v>4</v>
      </c>
      <c r="AO666" s="91">
        <f t="shared" si="174"/>
        <v>46</v>
      </c>
      <c r="AP666" s="91">
        <f t="shared" si="174"/>
        <v>45</v>
      </c>
      <c r="AQ666" s="91">
        <f t="shared" si="174"/>
        <v>6</v>
      </c>
      <c r="AR666" s="91">
        <f t="shared" si="174"/>
        <v>7</v>
      </c>
      <c r="AS666" s="91">
        <f t="shared" si="174"/>
        <v>41</v>
      </c>
      <c r="AT666" s="91">
        <f t="shared" si="174"/>
        <v>15</v>
      </c>
      <c r="AU666" s="91">
        <f>SUBTOTAL(9,AU48:AU568)-(-999*12)</f>
        <v>-20978</v>
      </c>
      <c r="AV666" s="91">
        <f t="shared" ref="AV666:BB666" si="175">SUBTOTAL(9,AV48:AV568)-(-999*12)</f>
        <v>-20978</v>
      </c>
      <c r="AW666" s="91">
        <f t="shared" si="175"/>
        <v>-20960</v>
      </c>
      <c r="AX666" s="91">
        <f t="shared" si="175"/>
        <v>-20979</v>
      </c>
      <c r="AY666" s="91">
        <f t="shared" si="175"/>
        <v>-20962</v>
      </c>
      <c r="AZ666" s="91">
        <f t="shared" si="175"/>
        <v>-20971</v>
      </c>
      <c r="BA666" s="91">
        <f t="shared" si="175"/>
        <v>-20963</v>
      </c>
      <c r="BB666" s="91">
        <f t="shared" si="175"/>
        <v>-20974</v>
      </c>
    </row>
    <row r="667" spans="4:54" x14ac:dyDescent="0.25">
      <c r="D667" s="86"/>
      <c r="E667" s="86"/>
      <c r="M667" s="30"/>
      <c r="N667" s="30"/>
      <c r="O667" s="30"/>
      <c r="P667" s="30"/>
      <c r="Q667" s="30"/>
      <c r="R667" s="28" t="s">
        <v>191</v>
      </c>
      <c r="S667" s="28" t="s">
        <v>191</v>
      </c>
      <c r="T667" s="28" t="s">
        <v>191</v>
      </c>
      <c r="U667" s="87" t="s">
        <v>184</v>
      </c>
      <c r="V667" s="87">
        <v>22</v>
      </c>
      <c r="W667" s="87">
        <v>22</v>
      </c>
      <c r="X667" s="87">
        <v>22</v>
      </c>
      <c r="Y667" s="87">
        <v>22</v>
      </c>
      <c r="Z667" s="91">
        <v>23</v>
      </c>
      <c r="AA667" s="91">
        <v>23</v>
      </c>
      <c r="AB667" s="91">
        <v>23</v>
      </c>
      <c r="AC667" s="91">
        <v>23</v>
      </c>
      <c r="AD667" s="91">
        <v>23</v>
      </c>
      <c r="AE667" s="91">
        <v>23</v>
      </c>
      <c r="AF667" s="91">
        <v>23</v>
      </c>
      <c r="AG667" s="91">
        <v>23</v>
      </c>
      <c r="AH667" s="91">
        <v>23</v>
      </c>
      <c r="AI667" s="91">
        <v>23</v>
      </c>
      <c r="AJ667" s="91">
        <v>23</v>
      </c>
      <c r="AK667" s="91">
        <v>23</v>
      </c>
      <c r="AL667" s="91">
        <v>23</v>
      </c>
      <c r="AM667" s="91">
        <v>23</v>
      </c>
      <c r="AN667" s="91">
        <v>23</v>
      </c>
      <c r="AO667" s="91">
        <v>23</v>
      </c>
      <c r="AP667" s="91">
        <v>23</v>
      </c>
      <c r="AQ667" s="91">
        <v>23</v>
      </c>
      <c r="AR667" s="91">
        <v>23</v>
      </c>
      <c r="AS667" s="91">
        <v>23</v>
      </c>
      <c r="AT667" s="91">
        <v>23</v>
      </c>
      <c r="AU667" s="91">
        <v>11</v>
      </c>
      <c r="AV667" s="91">
        <v>11</v>
      </c>
      <c r="AW667" s="91">
        <v>11</v>
      </c>
      <c r="AX667" s="91">
        <v>11</v>
      </c>
      <c r="AY667" s="91">
        <v>11</v>
      </c>
      <c r="AZ667" s="91">
        <v>11</v>
      </c>
      <c r="BA667" s="91">
        <v>11</v>
      </c>
      <c r="BB667" s="91">
        <v>11</v>
      </c>
    </row>
    <row r="668" spans="4:54" x14ac:dyDescent="0.25">
      <c r="D668" s="86"/>
      <c r="E668" s="86"/>
      <c r="M668" s="30"/>
      <c r="N668" s="30"/>
      <c r="O668" s="30"/>
      <c r="P668" s="30"/>
      <c r="Q668" s="30"/>
      <c r="R668" s="28" t="s">
        <v>191</v>
      </c>
      <c r="S668" s="28" t="s">
        <v>191</v>
      </c>
      <c r="T668" s="28" t="s">
        <v>191</v>
      </c>
      <c r="U668" s="87" t="s">
        <v>185</v>
      </c>
      <c r="V668" s="87">
        <f>V666/V667*100</f>
        <v>-18050</v>
      </c>
      <c r="W668" s="87">
        <f>W666/W667*100</f>
        <v>-18145.454545454548</v>
      </c>
      <c r="X668" s="87">
        <f>X666/X667*100</f>
        <v>-18100</v>
      </c>
      <c r="Y668" s="87">
        <f>Y666/Y667*100</f>
        <v>-18150</v>
      </c>
      <c r="Z668" s="91">
        <f>Z666/Z667*100</f>
        <v>34.782608695652172</v>
      </c>
      <c r="AA668" s="91">
        <f t="shared" ref="AA668:AH668" si="176">AA666/AA667*100</f>
        <v>126.08695652173914</v>
      </c>
      <c r="AB668" s="91">
        <f t="shared" si="176"/>
        <v>91.304347826086953</v>
      </c>
      <c r="AC668" s="91">
        <f t="shared" si="176"/>
        <v>117.39130434782609</v>
      </c>
      <c r="AD668" s="91">
        <f t="shared" si="176"/>
        <v>117.39130434782609</v>
      </c>
      <c r="AE668" s="91">
        <f t="shared" si="176"/>
        <v>17.391304347826086</v>
      </c>
      <c r="AF668" s="91">
        <f t="shared" si="176"/>
        <v>100</v>
      </c>
      <c r="AG668" s="91">
        <f t="shared" si="176"/>
        <v>152.17391304347828</v>
      </c>
      <c r="AH668" s="91">
        <f t="shared" si="176"/>
        <v>143.47826086956522</v>
      </c>
      <c r="AI668" s="91">
        <f t="shared" ref="AI668:AU668" si="177">AI666/AI667*100</f>
        <v>130.43478260869566</v>
      </c>
      <c r="AJ668" s="91">
        <f t="shared" si="177"/>
        <v>117.39130434782609</v>
      </c>
      <c r="AK668" s="91">
        <f t="shared" si="177"/>
        <v>134.78260869565219</v>
      </c>
      <c r="AL668" s="91">
        <f t="shared" si="177"/>
        <v>8.695652173913043</v>
      </c>
      <c r="AM668" s="91">
        <f t="shared" si="177"/>
        <v>26.086956521739129</v>
      </c>
      <c r="AN668" s="91">
        <f t="shared" si="177"/>
        <v>17.391304347826086</v>
      </c>
      <c r="AO668" s="91">
        <f t="shared" si="177"/>
        <v>200</v>
      </c>
      <c r="AP668" s="91">
        <f t="shared" si="177"/>
        <v>195.65217391304347</v>
      </c>
      <c r="AQ668" s="91">
        <f t="shared" si="177"/>
        <v>26.086956521739129</v>
      </c>
      <c r="AR668" s="91">
        <f t="shared" si="177"/>
        <v>30.434782608695656</v>
      </c>
      <c r="AS668" s="91">
        <f t="shared" si="177"/>
        <v>178.26086956521738</v>
      </c>
      <c r="AT668" s="91">
        <f t="shared" si="177"/>
        <v>65.217391304347828</v>
      </c>
      <c r="AU668" s="91">
        <f t="shared" si="177"/>
        <v>-190709.09090909091</v>
      </c>
      <c r="AV668" s="91">
        <f t="shared" ref="AV668:BB668" si="178">AV666/AV667*100</f>
        <v>-190709.09090909091</v>
      </c>
      <c r="AW668" s="91">
        <f t="shared" si="178"/>
        <v>-190545.45454545456</v>
      </c>
      <c r="AX668" s="91">
        <f t="shared" si="178"/>
        <v>-190718.18181818182</v>
      </c>
      <c r="AY668" s="91">
        <f t="shared" si="178"/>
        <v>-190563.63636363638</v>
      </c>
      <c r="AZ668" s="91">
        <f t="shared" si="178"/>
        <v>-190645.45454545456</v>
      </c>
      <c r="BA668" s="91">
        <f t="shared" si="178"/>
        <v>-190572.72727272726</v>
      </c>
      <c r="BB668" s="91">
        <f t="shared" si="178"/>
        <v>-190672.72727272726</v>
      </c>
    </row>
    <row r="669" spans="4:54" x14ac:dyDescent="0.25">
      <c r="D669" s="86"/>
      <c r="E669" s="86"/>
      <c r="M669" s="30"/>
      <c r="N669" s="30"/>
      <c r="O669" s="30"/>
      <c r="P669" s="30"/>
      <c r="Q669" s="30"/>
      <c r="R669" s="28"/>
      <c r="S669" s="28"/>
      <c r="T669" s="28"/>
    </row>
    <row r="670" spans="4:54" ht="12" customHeight="1" x14ac:dyDescent="0.25">
      <c r="D670" s="86"/>
      <c r="E670" s="86"/>
      <c r="M670" s="30"/>
      <c r="N670" s="30"/>
      <c r="O670" s="30"/>
      <c r="P670" s="30"/>
      <c r="Q670" s="30"/>
      <c r="R670" s="28"/>
      <c r="S670" s="28"/>
      <c r="T670" s="28"/>
    </row>
    <row r="671" spans="4:54" x14ac:dyDescent="0.25">
      <c r="D671" s="86"/>
      <c r="E671" s="86"/>
      <c r="M671" s="30"/>
      <c r="N671" s="30"/>
      <c r="O671" s="30"/>
      <c r="P671" s="30"/>
      <c r="Q671" s="30"/>
    </row>
    <row r="672" spans="4:54" x14ac:dyDescent="0.25">
      <c r="M672" s="30"/>
      <c r="N672" s="105"/>
      <c r="O672" s="105"/>
      <c r="P672" s="105"/>
      <c r="Q672" s="30"/>
      <c r="R672" s="106">
        <f t="shared" ref="R672" si="179">IF(N672&gt;0.5,1,0)</f>
        <v>0</v>
      </c>
      <c r="S672" s="106">
        <f t="shared" ref="S672" si="180">IF(O672&gt;0.5,1,0)</f>
        <v>0</v>
      </c>
      <c r="T672" s="106">
        <f>IF(P672&gt;0.5,1,0)</f>
        <v>0</v>
      </c>
    </row>
    <row r="673" spans="13:17" x14ac:dyDescent="0.25">
      <c r="M673" s="30"/>
      <c r="N673" s="30"/>
      <c r="O673" s="30"/>
      <c r="P673" s="30"/>
      <c r="Q673" s="30"/>
    </row>
    <row r="674" spans="13:17" x14ac:dyDescent="0.25">
      <c r="M674" s="30"/>
      <c r="N674" s="30"/>
      <c r="O674" s="30"/>
      <c r="P674" s="30"/>
      <c r="Q674" s="30"/>
    </row>
    <row r="675" spans="13:17" x14ac:dyDescent="0.25">
      <c r="M675" s="30"/>
      <c r="N675" s="30"/>
      <c r="O675" s="30"/>
      <c r="P675" s="30"/>
      <c r="Q675" s="30"/>
    </row>
    <row r="676" spans="13:17" x14ac:dyDescent="0.25">
      <c r="M676" s="30"/>
      <c r="N676" s="30"/>
      <c r="O676" s="30"/>
      <c r="P676" s="30"/>
      <c r="Q676" s="30"/>
    </row>
    <row r="677" spans="13:17" x14ac:dyDescent="0.25">
      <c r="M677" s="30"/>
      <c r="N677" s="30"/>
      <c r="O677" s="30"/>
      <c r="P677" s="30"/>
      <c r="Q677" s="30"/>
    </row>
    <row r="678" spans="13:17" x14ac:dyDescent="0.25">
      <c r="M678" s="30"/>
      <c r="N678" s="30"/>
      <c r="O678" s="30"/>
      <c r="P678" s="30"/>
      <c r="Q678" s="30"/>
    </row>
    <row r="679" spans="13:17" x14ac:dyDescent="0.25">
      <c r="M679" s="30"/>
      <c r="N679" s="30"/>
      <c r="O679" s="30"/>
      <c r="P679" s="30"/>
      <c r="Q679" s="30"/>
    </row>
    <row r="680" spans="13:17" x14ac:dyDescent="0.25">
      <c r="M680" s="30"/>
      <c r="N680" s="105"/>
      <c r="O680" s="105"/>
      <c r="P680" s="105"/>
      <c r="Q680" s="30"/>
    </row>
    <row r="681" spans="13:17" x14ac:dyDescent="0.25">
      <c r="M681" s="30"/>
      <c r="N681" s="30"/>
      <c r="O681" s="30"/>
      <c r="P681" s="30"/>
      <c r="Q681" s="30"/>
    </row>
    <row r="682" spans="13:17" x14ac:dyDescent="0.25">
      <c r="M682" s="30"/>
      <c r="N682" s="30"/>
      <c r="O682" s="30"/>
      <c r="P682" s="30"/>
      <c r="Q682" s="30"/>
    </row>
    <row r="683" spans="13:17" x14ac:dyDescent="0.25">
      <c r="M683" s="30"/>
      <c r="N683" s="30"/>
      <c r="O683" s="30"/>
      <c r="P683" s="30"/>
      <c r="Q683" s="30"/>
    </row>
    <row r="684" spans="13:17" x14ac:dyDescent="0.25">
      <c r="M684" s="30"/>
      <c r="N684" s="30"/>
      <c r="O684" s="30"/>
      <c r="P684" s="30"/>
      <c r="Q684" s="30"/>
    </row>
    <row r="685" spans="13:17" x14ac:dyDescent="0.25">
      <c r="M685" s="30"/>
      <c r="N685" s="30"/>
      <c r="O685" s="30"/>
      <c r="P685" s="30"/>
      <c r="Q685" s="30"/>
    </row>
    <row r="686" spans="13:17" x14ac:dyDescent="0.25">
      <c r="M686" s="30"/>
      <c r="N686" s="30"/>
      <c r="O686" s="30"/>
      <c r="P686" s="30"/>
      <c r="Q686" s="30"/>
    </row>
    <row r="687" spans="13:17" x14ac:dyDescent="0.25">
      <c r="M687" s="30"/>
      <c r="N687" s="30"/>
      <c r="O687" s="30"/>
      <c r="P687" s="30"/>
      <c r="Q687" s="30"/>
    </row>
    <row r="688" spans="13:17" x14ac:dyDescent="0.25">
      <c r="M688" s="30"/>
      <c r="N688" s="105"/>
      <c r="O688" s="105"/>
      <c r="P688" s="105"/>
      <c r="Q688" s="30"/>
    </row>
    <row r="689" spans="13:17" x14ac:dyDescent="0.25">
      <c r="M689" s="30"/>
      <c r="N689" s="30"/>
      <c r="O689" s="30"/>
      <c r="P689" s="30"/>
      <c r="Q689" s="30"/>
    </row>
    <row r="690" spans="13:17" x14ac:dyDescent="0.25">
      <c r="M690" s="30"/>
      <c r="N690" s="30"/>
      <c r="O690" s="30"/>
      <c r="P690" s="30"/>
      <c r="Q690" s="30"/>
    </row>
    <row r="691" spans="13:17" x14ac:dyDescent="0.25">
      <c r="M691" s="30"/>
      <c r="N691" s="30"/>
      <c r="O691" s="30"/>
      <c r="P691" s="30"/>
      <c r="Q691" s="30"/>
    </row>
    <row r="692" spans="13:17" x14ac:dyDescent="0.25">
      <c r="M692" s="30"/>
      <c r="N692" s="30"/>
      <c r="O692" s="30"/>
      <c r="P692" s="30"/>
      <c r="Q692" s="30"/>
    </row>
    <row r="693" spans="13:17" x14ac:dyDescent="0.25">
      <c r="M693" s="30"/>
      <c r="N693" s="30"/>
      <c r="O693" s="30"/>
      <c r="P693" s="30"/>
      <c r="Q693" s="30"/>
    </row>
    <row r="694" spans="13:17" x14ac:dyDescent="0.25">
      <c r="M694" s="30"/>
      <c r="N694" s="30"/>
      <c r="O694" s="30"/>
      <c r="P694" s="30"/>
      <c r="Q694" s="30"/>
    </row>
    <row r="695" spans="13:17" x14ac:dyDescent="0.25">
      <c r="M695" s="30"/>
      <c r="N695" s="30"/>
      <c r="O695" s="30"/>
      <c r="P695" s="30"/>
      <c r="Q695" s="30"/>
    </row>
    <row r="696" spans="13:17" x14ac:dyDescent="0.25">
      <c r="M696" s="30"/>
      <c r="N696" s="105"/>
      <c r="O696" s="105"/>
      <c r="P696" s="105"/>
      <c r="Q696" s="30"/>
    </row>
    <row r="697" spans="13:17" x14ac:dyDescent="0.25">
      <c r="M697" s="30"/>
      <c r="N697" s="30"/>
      <c r="O697" s="30"/>
      <c r="P697" s="30"/>
      <c r="Q697" s="30"/>
    </row>
    <row r="698" spans="13:17" x14ac:dyDescent="0.25">
      <c r="M698" s="30"/>
      <c r="N698" s="30"/>
      <c r="O698" s="30"/>
      <c r="P698" s="30"/>
      <c r="Q698" s="30"/>
    </row>
    <row r="699" spans="13:17" x14ac:dyDescent="0.25">
      <c r="M699" s="30"/>
      <c r="N699" s="30"/>
      <c r="O699" s="30"/>
      <c r="P699" s="30"/>
      <c r="Q699" s="30"/>
    </row>
    <row r="700" spans="13:17" x14ac:dyDescent="0.25">
      <c r="M700" s="30"/>
      <c r="N700" s="30"/>
      <c r="O700" s="30"/>
      <c r="P700" s="30"/>
      <c r="Q700" s="30"/>
    </row>
    <row r="701" spans="13:17" x14ac:dyDescent="0.25">
      <c r="M701" s="30"/>
      <c r="N701" s="30"/>
      <c r="O701" s="30"/>
      <c r="P701" s="30"/>
      <c r="Q701" s="30"/>
    </row>
    <row r="702" spans="13:17" x14ac:dyDescent="0.25">
      <c r="M702" s="30"/>
      <c r="N702" s="30"/>
      <c r="O702" s="30"/>
      <c r="P702" s="30"/>
      <c r="Q702" s="30"/>
    </row>
    <row r="703" spans="13:17" x14ac:dyDescent="0.25">
      <c r="M703" s="30"/>
      <c r="N703" s="30"/>
      <c r="O703" s="30"/>
      <c r="P703" s="30"/>
      <c r="Q703" s="30"/>
    </row>
    <row r="704" spans="13:17" x14ac:dyDescent="0.25">
      <c r="M704" s="30"/>
      <c r="N704" s="105"/>
      <c r="O704" s="105"/>
      <c r="P704" s="105"/>
      <c r="Q704" s="30"/>
    </row>
  </sheetData>
  <autoFilter ref="R1:R704"/>
  <mergeCells count="81">
    <mergeCell ref="A83:A87"/>
    <mergeCell ref="A3:A7"/>
    <mergeCell ref="A11:A15"/>
    <mergeCell ref="A19:A23"/>
    <mergeCell ref="A27:A31"/>
    <mergeCell ref="A35:A39"/>
    <mergeCell ref="A43:A47"/>
    <mergeCell ref="A51:A55"/>
    <mergeCell ref="A59:A63"/>
    <mergeCell ref="A67:A71"/>
    <mergeCell ref="A75:A79"/>
    <mergeCell ref="A179:A183"/>
    <mergeCell ref="A91:A95"/>
    <mergeCell ref="A99:A103"/>
    <mergeCell ref="A107:A111"/>
    <mergeCell ref="A115:A119"/>
    <mergeCell ref="A123:A127"/>
    <mergeCell ref="A131:A135"/>
    <mergeCell ref="A139:A143"/>
    <mergeCell ref="A147:A151"/>
    <mergeCell ref="A155:A159"/>
    <mergeCell ref="A163:A167"/>
    <mergeCell ref="A171:A175"/>
    <mergeCell ref="A275:A279"/>
    <mergeCell ref="A187:A191"/>
    <mergeCell ref="A195:A199"/>
    <mergeCell ref="A203:A207"/>
    <mergeCell ref="A211:A215"/>
    <mergeCell ref="A219:A223"/>
    <mergeCell ref="A227:A231"/>
    <mergeCell ref="A235:A239"/>
    <mergeCell ref="A243:A247"/>
    <mergeCell ref="A251:A255"/>
    <mergeCell ref="A259:A263"/>
    <mergeCell ref="A267:A271"/>
    <mergeCell ref="A371:A375"/>
    <mergeCell ref="A283:A287"/>
    <mergeCell ref="A291:A295"/>
    <mergeCell ref="A299:A303"/>
    <mergeCell ref="A307:A311"/>
    <mergeCell ref="A315:A319"/>
    <mergeCell ref="A323:A327"/>
    <mergeCell ref="A331:A335"/>
    <mergeCell ref="A339:A343"/>
    <mergeCell ref="A347:A351"/>
    <mergeCell ref="A355:A359"/>
    <mergeCell ref="A363:A367"/>
    <mergeCell ref="A427:A431"/>
    <mergeCell ref="A435:A439"/>
    <mergeCell ref="A443:A447"/>
    <mergeCell ref="A379:A383"/>
    <mergeCell ref="A387:A391"/>
    <mergeCell ref="A395:A399"/>
    <mergeCell ref="A403:A407"/>
    <mergeCell ref="A411:A415"/>
    <mergeCell ref="A419:A423"/>
    <mergeCell ref="A451:A455"/>
    <mergeCell ref="A459:A463"/>
    <mergeCell ref="A467:A471"/>
    <mergeCell ref="A571:A575"/>
    <mergeCell ref="A579:A583"/>
    <mergeCell ref="A555:A559"/>
    <mergeCell ref="A563:A567"/>
    <mergeCell ref="A475:A479"/>
    <mergeCell ref="A483:A487"/>
    <mergeCell ref="A491:A495"/>
    <mergeCell ref="A499:A503"/>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15" sqref="F15"/>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123" t="s">
        <v>117</v>
      </c>
      <c r="B1" s="123"/>
      <c r="C1" s="123"/>
      <c r="D1" s="123"/>
      <c r="E1" s="123"/>
      <c r="F1" s="123"/>
    </row>
    <row r="3" spans="1:6" x14ac:dyDescent="0.25">
      <c r="A3" s="7" t="s">
        <v>100</v>
      </c>
      <c r="B3" s="7" t="s">
        <v>99</v>
      </c>
      <c r="C3" s="7" t="s">
        <v>115</v>
      </c>
      <c r="D3" s="7" t="s">
        <v>112</v>
      </c>
      <c r="E3" s="7" t="s">
        <v>113</v>
      </c>
      <c r="F3" s="7" t="s">
        <v>114</v>
      </c>
    </row>
    <row r="4" spans="1:6" x14ac:dyDescent="0.25">
      <c r="A4" t="s">
        <v>9</v>
      </c>
      <c r="B4" s="41">
        <v>-0.76322000000000001</v>
      </c>
      <c r="C4" s="41">
        <v>0.46467000000000003</v>
      </c>
      <c r="D4">
        <v>0</v>
      </c>
      <c r="E4">
        <v>5.0200000000000002E-2</v>
      </c>
      <c r="F4" t="s">
        <v>123</v>
      </c>
    </row>
    <row r="5" spans="1:6" x14ac:dyDescent="0.25">
      <c r="A5" s="30" t="s">
        <v>3</v>
      </c>
      <c r="B5" s="42">
        <v>7.4980000000000005E-2</v>
      </c>
      <c r="C5" s="42">
        <v>0.84016999999999997</v>
      </c>
      <c r="D5">
        <v>0</v>
      </c>
      <c r="E5">
        <v>0.53559999999999997</v>
      </c>
      <c r="F5" t="s">
        <v>127</v>
      </c>
    </row>
    <row r="6" spans="1:6" x14ac:dyDescent="0.25">
      <c r="A6" s="30" t="s">
        <v>38</v>
      </c>
      <c r="B6" s="42">
        <v>-0.43924999999999997</v>
      </c>
      <c r="C6" s="42">
        <v>1.44207</v>
      </c>
      <c r="D6">
        <v>0</v>
      </c>
      <c r="E6">
        <v>0.38030000000000003</v>
      </c>
      <c r="F6" t="s">
        <v>124</v>
      </c>
    </row>
    <row r="7" spans="1:6" x14ac:dyDescent="0.25">
      <c r="A7" t="s">
        <v>12</v>
      </c>
      <c r="B7" s="41" t="s">
        <v>8</v>
      </c>
      <c r="C7" s="41" t="s">
        <v>116</v>
      </c>
      <c r="D7" t="s">
        <v>116</v>
      </c>
      <c r="E7" t="s">
        <v>116</v>
      </c>
      <c r="F7" t="s">
        <v>116</v>
      </c>
    </row>
    <row r="8" spans="1:6" x14ac:dyDescent="0.25">
      <c r="A8" t="s">
        <v>11</v>
      </c>
      <c r="B8" s="41">
        <v>5.0000000000000001E-3</v>
      </c>
      <c r="C8" s="41">
        <v>1.7899999999999999E-3</v>
      </c>
      <c r="D8">
        <v>2E-3</v>
      </c>
      <c r="E8">
        <v>0.95309999999999995</v>
      </c>
      <c r="F8" t="s">
        <v>118</v>
      </c>
    </row>
    <row r="12" spans="1:6" x14ac:dyDescent="0.25">
      <c r="A12" s="123" t="s">
        <v>119</v>
      </c>
      <c r="B12" s="123"/>
      <c r="C12" s="123"/>
      <c r="D12" s="123"/>
      <c r="E12" s="123"/>
      <c r="F12" s="123"/>
    </row>
    <row r="14" spans="1:6" x14ac:dyDescent="0.25">
      <c r="A14" s="7" t="s">
        <v>100</v>
      </c>
      <c r="B14" s="7" t="s">
        <v>99</v>
      </c>
      <c r="C14" s="7" t="s">
        <v>115</v>
      </c>
      <c r="D14" s="7" t="s">
        <v>112</v>
      </c>
      <c r="E14" s="7" t="s">
        <v>113</v>
      </c>
      <c r="F14" s="7" t="s">
        <v>114</v>
      </c>
    </row>
    <row r="15" spans="1:6" x14ac:dyDescent="0.25">
      <c r="A15" t="s">
        <v>9</v>
      </c>
      <c r="B15" s="41">
        <v>-0.99750000000000005</v>
      </c>
      <c r="C15" s="41">
        <v>0.68830999999999998</v>
      </c>
      <c r="D15">
        <v>0</v>
      </c>
      <c r="E15">
        <v>7.3599999999999999E-2</v>
      </c>
      <c r="F15" t="s">
        <v>125</v>
      </c>
    </row>
    <row r="16" spans="1:6" x14ac:dyDescent="0.25">
      <c r="A16" s="30" t="s">
        <v>3</v>
      </c>
      <c r="B16" s="42">
        <v>3.2669999999999998E-2</v>
      </c>
      <c r="C16" s="42">
        <v>7.9619999999999996E-2</v>
      </c>
      <c r="D16">
        <v>0</v>
      </c>
      <c r="E16">
        <v>0.65920000000000001</v>
      </c>
      <c r="F16" t="s">
        <v>128</v>
      </c>
    </row>
    <row r="17" spans="1:6" x14ac:dyDescent="0.25">
      <c r="A17" s="30" t="s">
        <v>10</v>
      </c>
      <c r="B17" s="42">
        <v>1.2573300000000001</v>
      </c>
      <c r="C17" s="42">
        <v>1.1385400000000001</v>
      </c>
      <c r="D17">
        <v>0</v>
      </c>
      <c r="E17">
        <v>0.86529999999999996</v>
      </c>
      <c r="F17" t="s">
        <v>126</v>
      </c>
    </row>
    <row r="18" spans="1:6" x14ac:dyDescent="0.25">
      <c r="A18" t="s">
        <v>12</v>
      </c>
      <c r="B18" s="41">
        <v>2.1880600000000001</v>
      </c>
      <c r="C18" s="41" t="s">
        <v>116</v>
      </c>
      <c r="D18" t="s">
        <v>116</v>
      </c>
      <c r="E18" t="s">
        <v>116</v>
      </c>
      <c r="F18" t="s">
        <v>116</v>
      </c>
    </row>
    <row r="19" spans="1:6" x14ac:dyDescent="0.25">
      <c r="A19" t="s">
        <v>11</v>
      </c>
      <c r="B19" s="41">
        <v>0.13550999999999999</v>
      </c>
      <c r="C19" s="41">
        <v>2.171E-2</v>
      </c>
      <c r="D19">
        <v>0.1</v>
      </c>
      <c r="E19">
        <v>0.94899999999999995</v>
      </c>
      <c r="F19" t="s">
        <v>120</v>
      </c>
    </row>
    <row r="28" spans="1:6" x14ac:dyDescent="0.25">
      <c r="F28" s="41"/>
    </row>
    <row r="29" spans="1:6" x14ac:dyDescent="0.25">
      <c r="F29" s="42"/>
    </row>
    <row r="30" spans="1:6" x14ac:dyDescent="0.25">
      <c r="F30" s="42"/>
    </row>
    <row r="31" spans="1:6" x14ac:dyDescent="0.25">
      <c r="F31" s="41"/>
    </row>
    <row r="32" spans="1:6" x14ac:dyDescent="0.25">
      <c r="F32" s="41"/>
    </row>
  </sheetData>
  <mergeCells count="2">
    <mergeCell ref="A1:F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WTA</vt:lpstr>
      <vt:lpstr>Covariates</vt:lpstr>
      <vt:lpstr>Probability calculations</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2017-09-21T15:35:29Z</dcterms:modified>
</cp:coreProperties>
</file>