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 Waiyaki\Desktop\Work Projects\chalis-app\excelSheets-samples\"/>
    </mc:Choice>
  </mc:AlternateContent>
  <xr:revisionPtr revIDLastSave="0" documentId="13_ncr:1_{91497A40-D4FA-4BF2-9B9D-2F2F2F2ABBFD}" xr6:coauthVersionLast="47" xr6:coauthVersionMax="47" xr10:uidLastSave="{00000000-0000-0000-0000-000000000000}"/>
  <bookViews>
    <workbookView xWindow="-110" yWindow="-110" windowWidth="19420" windowHeight="10300" xr2:uid="{820DBB9E-B98F-4402-A00F-08422EC421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" i="1" l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T36" i="1"/>
  <c r="U36" i="1" s="1"/>
  <c r="R36" i="1"/>
  <c r="S36" i="1" s="1"/>
  <c r="T35" i="1"/>
  <c r="U35" i="1" s="1"/>
  <c r="R35" i="1"/>
  <c r="S35" i="1" s="1"/>
  <c r="T34" i="1"/>
  <c r="U34" i="1" s="1"/>
  <c r="R34" i="1"/>
  <c r="S34" i="1" s="1"/>
  <c r="T33" i="1"/>
  <c r="U33" i="1" s="1"/>
  <c r="R33" i="1"/>
  <c r="T32" i="1"/>
  <c r="U32" i="1" s="1"/>
  <c r="R32" i="1"/>
  <c r="S32" i="1" s="1"/>
  <c r="T31" i="1"/>
  <c r="U31" i="1" s="1"/>
  <c r="R31" i="1"/>
  <c r="S31" i="1" s="1"/>
  <c r="T30" i="1"/>
  <c r="U30" i="1" s="1"/>
  <c r="R30" i="1"/>
  <c r="S30" i="1" s="1"/>
  <c r="T29" i="1"/>
  <c r="U29" i="1" s="1"/>
  <c r="R29" i="1"/>
  <c r="T28" i="1"/>
  <c r="U28" i="1" s="1"/>
  <c r="R28" i="1"/>
  <c r="S28" i="1" s="1"/>
  <c r="T27" i="1"/>
  <c r="U27" i="1" s="1"/>
  <c r="R27" i="1"/>
  <c r="S27" i="1" s="1"/>
  <c r="T26" i="1"/>
  <c r="U26" i="1" s="1"/>
  <c r="R26" i="1"/>
  <c r="S26" i="1" s="1"/>
  <c r="T25" i="1"/>
  <c r="U25" i="1" s="1"/>
  <c r="R25" i="1"/>
  <c r="S25" i="1" s="1"/>
  <c r="T24" i="1"/>
  <c r="U24" i="1" s="1"/>
  <c r="R24" i="1"/>
  <c r="S24" i="1" s="1"/>
  <c r="T23" i="1"/>
  <c r="U23" i="1" s="1"/>
  <c r="R23" i="1"/>
  <c r="T22" i="1"/>
  <c r="U22" i="1" s="1"/>
  <c r="R22" i="1"/>
  <c r="S22" i="1" s="1"/>
  <c r="T21" i="1"/>
  <c r="U21" i="1" s="1"/>
  <c r="R21" i="1"/>
  <c r="S21" i="1" s="1"/>
  <c r="T20" i="1"/>
  <c r="U20" i="1" s="1"/>
  <c r="R20" i="1"/>
  <c r="S20" i="1" s="1"/>
  <c r="T19" i="1"/>
  <c r="U19" i="1" s="1"/>
  <c r="R19" i="1"/>
  <c r="S19" i="1" s="1"/>
  <c r="T18" i="1"/>
  <c r="U18" i="1" s="1"/>
  <c r="R18" i="1"/>
  <c r="S18" i="1" s="1"/>
  <c r="T17" i="1"/>
  <c r="U17" i="1" s="1"/>
  <c r="R17" i="1"/>
  <c r="S17" i="1" s="1"/>
  <c r="T16" i="1"/>
  <c r="U16" i="1" s="1"/>
  <c r="R16" i="1"/>
  <c r="S16" i="1" s="1"/>
  <c r="T15" i="1"/>
  <c r="U15" i="1" s="1"/>
  <c r="R15" i="1"/>
  <c r="S15" i="1" s="1"/>
  <c r="T14" i="1"/>
  <c r="U14" i="1" s="1"/>
  <c r="R14" i="1"/>
  <c r="S14" i="1" s="1"/>
  <c r="T13" i="1"/>
  <c r="U13" i="1" s="1"/>
  <c r="R13" i="1"/>
  <c r="S13" i="1" s="1"/>
  <c r="T12" i="1"/>
  <c r="U12" i="1" s="1"/>
  <c r="R12" i="1"/>
  <c r="S12" i="1" s="1"/>
  <c r="T11" i="1"/>
  <c r="U11" i="1" s="1"/>
  <c r="R11" i="1"/>
  <c r="S11" i="1" s="1"/>
  <c r="T10" i="1"/>
  <c r="U10" i="1" s="1"/>
  <c r="R10" i="1"/>
  <c r="S10" i="1" s="1"/>
  <c r="T9" i="1"/>
  <c r="U9" i="1" s="1"/>
  <c r="R9" i="1"/>
  <c r="S9" i="1" s="1"/>
  <c r="T8" i="1"/>
  <c r="U8" i="1" s="1"/>
  <c r="R8" i="1"/>
  <c r="S8" i="1" s="1"/>
  <c r="T7" i="1"/>
  <c r="U7" i="1" s="1"/>
  <c r="R7" i="1"/>
  <c r="S7" i="1" s="1"/>
  <c r="T6" i="1"/>
  <c r="U6" i="1" s="1"/>
  <c r="R6" i="1"/>
  <c r="S6" i="1" s="1"/>
  <c r="T5" i="1"/>
  <c r="U5" i="1" s="1"/>
  <c r="R5" i="1"/>
  <c r="S5" i="1" s="1"/>
  <c r="T4" i="1"/>
  <c r="U4" i="1" s="1"/>
  <c r="R4" i="1"/>
  <c r="S4" i="1" s="1"/>
  <c r="T3" i="1"/>
  <c r="U3" i="1" s="1"/>
  <c r="R3" i="1"/>
  <c r="S3" i="1" s="1"/>
  <c r="T2" i="1"/>
  <c r="U2" i="1" s="1"/>
  <c r="R2" i="1"/>
  <c r="S2" i="1" s="1"/>
  <c r="P37" i="1"/>
  <c r="O37" i="1"/>
  <c r="N37" i="1"/>
  <c r="K37" i="1"/>
  <c r="J37" i="1"/>
  <c r="I37" i="1"/>
  <c r="H37" i="1"/>
  <c r="G37" i="1"/>
  <c r="F37" i="1"/>
  <c r="E37" i="1"/>
  <c r="V29" i="1" l="1"/>
  <c r="V33" i="1"/>
  <c r="V3" i="1"/>
  <c r="V21" i="1"/>
  <c r="V5" i="1"/>
  <c r="V19" i="1"/>
  <c r="V11" i="1"/>
  <c r="V13" i="1"/>
  <c r="V7" i="1"/>
  <c r="V15" i="1"/>
  <c r="S23" i="1"/>
  <c r="V23" i="1"/>
  <c r="V9" i="1"/>
  <c r="V17" i="1"/>
  <c r="V25" i="1"/>
  <c r="V27" i="1"/>
  <c r="V31" i="1"/>
  <c r="V35" i="1"/>
  <c r="S29" i="1"/>
  <c r="S33" i="1"/>
  <c r="V2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T37" i="1"/>
  <c r="U37" i="1"/>
  <c r="L37" i="1"/>
  <c r="R37" i="1"/>
  <c r="M37" i="1"/>
  <c r="S37" i="1" l="1"/>
  <c r="D37" i="1" l="1"/>
  <c r="Q37" i="1" l="1"/>
  <c r="V37" i="1" l="1"/>
  <c r="W33" i="1" l="1"/>
  <c r="W18" i="1"/>
  <c r="W24" i="1"/>
  <c r="W14" i="1"/>
  <c r="W34" i="1"/>
  <c r="W13" i="1"/>
  <c r="W12" i="1"/>
  <c r="W15" i="1"/>
  <c r="W2" i="1"/>
  <c r="W8" i="1"/>
  <c r="W10" i="1"/>
  <c r="W21" i="1"/>
  <c r="W4" i="1"/>
  <c r="W19" i="1"/>
  <c r="W9" i="1"/>
  <c r="W23" i="1"/>
  <c r="W11" i="1"/>
  <c r="W7" i="1"/>
  <c r="W35" i="1"/>
  <c r="W5" i="1"/>
  <c r="W22" i="1"/>
  <c r="W3" i="1"/>
  <c r="W16" i="1"/>
  <c r="W20" i="1"/>
  <c r="W17" i="1"/>
  <c r="W6" i="1"/>
  <c r="W36" i="1"/>
  <c r="W31" i="1"/>
  <c r="W32" i="1"/>
  <c r="W29" i="1"/>
  <c r="W30" i="1"/>
  <c r="W27" i="1"/>
  <c r="W28" i="1"/>
  <c r="W25" i="1"/>
  <c r="W26" i="1"/>
  <c r="W37" i="1"/>
</calcChain>
</file>

<file path=xl/sharedStrings.xml><?xml version="1.0" encoding="utf-8"?>
<sst xmlns="http://schemas.openxmlformats.org/spreadsheetml/2006/main" count="58" uniqueCount="58">
  <si>
    <t xml:space="preserve">NO </t>
  </si>
  <si>
    <t xml:space="preserve"> MEMBERS NAME</t>
  </si>
  <si>
    <t>Telephone No.</t>
  </si>
  <si>
    <t>Total Contributions B/F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</si>
  <si>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</si>
  <si>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</si>
  <si>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</si>
  <si>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</si>
  <si>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</si>
  <si>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</si>
  <si>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</si>
  <si>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</si>
  <si>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</si>
  <si>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</si>
  <si>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</si>
  <si>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</si>
  <si>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Total Contributions </t>
  </si>
  <si>
    <t>Total Welfare till end of April 2024</t>
  </si>
  <si>
    <t>Welfare Owing till end of April 2024</t>
  </si>
  <si>
    <t>Welfare Owing from May 2024</t>
  </si>
  <si>
    <t xml:space="preserve"> Total Investment</t>
  </si>
  <si>
    <t>% age</t>
  </si>
  <si>
    <t xml:space="preserve">Christine WanjikuTonui </t>
  </si>
  <si>
    <t>John Ndege  Micere</t>
  </si>
  <si>
    <t>Veronicah Michere Githaka</t>
  </si>
  <si>
    <t>John Ndege Chuani</t>
  </si>
  <si>
    <t>Rachel Wambura Chuani</t>
  </si>
  <si>
    <t>Ian Karani Mwai</t>
  </si>
  <si>
    <t>Patricia Chuani</t>
  </si>
  <si>
    <t>Wilson Maina Mwangi</t>
  </si>
  <si>
    <t>Alice Wachuka Maina.</t>
  </si>
  <si>
    <t>Charles Nguchuga Gakuru</t>
  </si>
  <si>
    <t>Zipporah Muthoni Mutugi</t>
  </si>
  <si>
    <t>Josephat Muriithi Mutugi</t>
  </si>
  <si>
    <t>Grace Njeri Mwangi.</t>
  </si>
  <si>
    <t>Rose Wangeci Wanjohi</t>
  </si>
  <si>
    <t>Mr Naftaly Wanjohi Mwangi.</t>
  </si>
  <si>
    <t>Agnes Nyawira Wanjohi-Michere</t>
  </si>
  <si>
    <t>Stephen Mwangi Maina.</t>
  </si>
  <si>
    <t>Philias Kamau Gichuki</t>
  </si>
  <si>
    <t>Kenneth Mwaura</t>
  </si>
  <si>
    <t>Anthony N. Mutugi</t>
  </si>
  <si>
    <t>Ann  Njoroge Mutugi</t>
  </si>
  <si>
    <t>Mary Wambui  Muchuku.</t>
  </si>
  <si>
    <t>Eliud Karani Murimi</t>
  </si>
  <si>
    <t>Joyce Muthoni Gakuru</t>
  </si>
  <si>
    <t>Anthony Irungu</t>
  </si>
  <si>
    <t>Samuel Muchuku Mwaniki</t>
  </si>
  <si>
    <t>Everline Wamuyu John</t>
  </si>
  <si>
    <t>Johnson Wamwea Mwangi</t>
  </si>
  <si>
    <t>Winstone Mwangi Benson</t>
  </si>
  <si>
    <t>Crispus Mwangi Kabugi.</t>
  </si>
  <si>
    <t>Rodah Warukuri Mwangi</t>
  </si>
  <si>
    <t>Agnes Wangithi Mwangi</t>
  </si>
  <si>
    <t>Judy Gakuru</t>
  </si>
  <si>
    <t>Andrew Mathenge Maina</t>
  </si>
  <si>
    <t>Paulette Muthoni Wamwea.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</si>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</sst>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5" fillId="0" borderId="6" xfId="0" applyFont="1" applyBorder="1" applyAlignment="1">
      <alignment horizontal="center"/>
    </xf>
    <xf numFmtId="43" fontId="5" fillId="0" borderId="5" xfId="1" applyFont="1" applyFill="1" applyBorder="1" applyAlignment="1">
      <alignment horizontal="center" wrapText="1"/>
    </xf>
    <xf numFmtId="43" fontId="5" fillId="0" borderId="7" xfId="1" applyFont="1" applyFill="1" applyBorder="1" applyAlignment="1">
      <alignment horizontal="center" wrapText="1"/>
    </xf>
    <xf numFmtId="43" fontId="3" fillId="0" borderId="7" xfId="1" applyFont="1" applyFill="1" applyBorder="1" applyAlignment="1">
      <alignment horizontal="center" wrapText="1"/>
    </xf>
    <xf numFmtId="43" fontId="3" fillId="2" borderId="7" xfId="1" applyFont="1" applyFill="1" applyBorder="1" applyAlignment="1">
      <alignment horizontal="center" wrapText="1"/>
    </xf>
    <xf numFmtId="43" fontId="5" fillId="0" borderId="5" xfId="1" quotePrefix="1" applyFont="1" applyFill="1" applyBorder="1" applyAlignment="1">
      <alignment horizontal="center" wrapText="1"/>
    </xf>
    <xf numFmtId="43" fontId="5" fillId="0" borderId="7" xfId="1" applyFont="1" applyFill="1" applyBorder="1"/>
    <xf numFmtId="43" fontId="5" fillId="0" borderId="5" xfId="1" applyFont="1" applyFill="1" applyBorder="1"/>
    <xf numFmtId="43" fontId="5" fillId="0" borderId="8" xfId="1" applyFont="1" applyFill="1" applyBorder="1"/>
    <xf numFmtId="9" fontId="5" fillId="0" borderId="9" xfId="2" applyFont="1" applyFill="1" applyBorder="1"/>
    <xf numFmtId="43" fontId="6" fillId="0" borderId="5" xfId="1" applyFont="1" applyFill="1" applyBorder="1" applyAlignment="1">
      <alignment horizontal="center" wrapText="1"/>
    </xf>
    <xf numFmtId="43" fontId="5" fillId="0" borderId="9" xfId="1" applyFont="1" applyFill="1" applyBorder="1"/>
    <xf numFmtId="43" fontId="5" fillId="0" borderId="11" xfId="1" applyFont="1" applyFill="1" applyBorder="1"/>
    <xf numFmtId="0" fontId="5" fillId="0" borderId="12" xfId="0" applyFont="1" applyBorder="1" applyAlignment="1">
      <alignment horizontal="center"/>
    </xf>
    <xf numFmtId="43" fontId="6" fillId="0" borderId="5" xfId="1" quotePrefix="1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43" fontId="5" fillId="0" borderId="9" xfId="1" quotePrefix="1" applyFont="1" applyFill="1" applyBorder="1" applyAlignment="1">
      <alignment horizontal="center" wrapText="1"/>
    </xf>
    <xf numFmtId="0" fontId="5" fillId="2" borderId="12" xfId="0" applyFont="1" applyFill="1" applyBorder="1" applyAlignment="1">
      <alignment horizontal="center"/>
    </xf>
    <xf numFmtId="43" fontId="5" fillId="2" borderId="5" xfId="1" applyFont="1" applyFill="1" applyBorder="1" applyAlignment="1">
      <alignment horizontal="center" wrapText="1"/>
    </xf>
    <xf numFmtId="43" fontId="5" fillId="2" borderId="5" xfId="1" quotePrefix="1" applyFont="1" applyFill="1" applyBorder="1" applyAlignment="1">
      <alignment horizontal="center" wrapText="1"/>
    </xf>
    <xf numFmtId="43" fontId="5" fillId="2" borderId="5" xfId="1" applyFont="1" applyFill="1" applyBorder="1"/>
    <xf numFmtId="43" fontId="5" fillId="2" borderId="9" xfId="1" applyFont="1" applyFill="1" applyBorder="1"/>
    <xf numFmtId="43" fontId="5" fillId="2" borderId="11" xfId="1" applyFont="1" applyFill="1" applyBorder="1"/>
    <xf numFmtId="9" fontId="5" fillId="2" borderId="9" xfId="2" applyFont="1" applyFill="1" applyBorder="1"/>
    <xf numFmtId="0" fontId="7" fillId="0" borderId="8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1" xfId="0" quotePrefix="1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7" fillId="0" borderId="13" xfId="0" quotePrefix="1" applyFont="1" applyBorder="1" applyAlignment="1">
      <alignment horizontal="center" wrapText="1"/>
    </xf>
    <xf numFmtId="0" fontId="7" fillId="2" borderId="11" xfId="0" applyFont="1" applyFill="1" applyBorder="1" applyAlignment="1">
      <alignment horizontal="center" wrapText="1"/>
    </xf>
    <xf numFmtId="43" fontId="7" fillId="0" borderId="5" xfId="1" applyFont="1" applyFill="1" applyBorder="1" applyAlignment="1">
      <alignment horizontal="center" wrapText="1"/>
    </xf>
    <xf numFmtId="43" fontId="7" fillId="2" borderId="5" xfId="1" applyFont="1" applyFill="1" applyBorder="1" applyAlignment="1">
      <alignment horizontal="center" wrapText="1"/>
    </xf>
    <xf numFmtId="0" fontId="5" fillId="0" borderId="7" xfId="0" applyFont="1" applyBorder="1"/>
    <xf numFmtId="0" fontId="5" fillId="0" borderId="5" xfId="0" applyFont="1" applyBorder="1"/>
    <xf numFmtId="0" fontId="5" fillId="0" borderId="9" xfId="0" applyFont="1" applyBorder="1"/>
    <xf numFmtId="0" fontId="5" fillId="0" borderId="12" xfId="0" applyFont="1" applyBorder="1"/>
    <xf numFmtId="0" fontId="5" fillId="0" borderId="14" xfId="0" applyFont="1" applyBorder="1"/>
    <xf numFmtId="0" fontId="5" fillId="2" borderId="9" xfId="0" applyFont="1" applyFill="1" applyBorder="1"/>
    <xf numFmtId="164" fontId="2" fillId="0" borderId="19" xfId="1" applyNumberFormat="1" applyFont="1" applyFill="1" applyBorder="1" applyAlignment="1">
      <alignment horizontal="center" wrapText="1"/>
    </xf>
    <xf numFmtId="0" fontId="3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164" fontId="4" fillId="0" borderId="4" xfId="1" applyNumberFormat="1" applyFont="1" applyFill="1" applyBorder="1" applyAlignment="1">
      <alignment horizontal="center" wrapText="1"/>
    </xf>
    <xf numFmtId="164" fontId="4" fillId="0" borderId="3" xfId="1" applyNumberFormat="1" applyFont="1" applyFill="1" applyBorder="1" applyAlignment="1">
      <alignment horizontal="center" wrapText="1"/>
    </xf>
    <xf numFmtId="17" fontId="4" fillId="0" borderId="0" xfId="0" applyNumberFormat="1" applyFont="1" applyAlignment="1">
      <alignment horizontal="center" wrapText="1"/>
    </xf>
    <xf numFmtId="17" fontId="4" fillId="0" borderId="4" xfId="0" applyNumberFormat="1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164" fontId="2" fillId="0" borderId="17" xfId="1" applyNumberFormat="1" applyFont="1" applyFill="1" applyBorder="1" applyAlignment="1">
      <alignment horizontal="center" wrapText="1"/>
    </xf>
    <xf numFmtId="164" fontId="2" fillId="0" borderId="18" xfId="1" applyNumberFormat="1" applyFont="1" applyFill="1" applyBorder="1" applyAlignment="1">
      <alignment horizontal="center" wrapText="1"/>
    </xf>
    <xf numFmtId="9" fontId="2" fillId="0" borderId="20" xfId="2" applyFont="1" applyFill="1" applyBorder="1" applyAlignment="1">
      <alignment horizontal="center" wrapText="1"/>
    </xf>
    <xf numFmtId="0" fontId="5" fillId="0" borderId="9" xfId="0" applyFont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30DA1-7048-4F91-BEFE-656649272673}">
  <dimension ref="A1:W37"/>
  <sheetViews>
    <sheetView tabSelected="1" topLeftCell="L1" workbookViewId="0">
      <selection activeCell="S6" sqref="S6"/>
    </sheetView>
  </sheetViews>
  <sheetFormatPr defaultColWidth="20.6328125" defaultRowHeight="15.5" x14ac:dyDescent="0.35"/>
  <cols>
    <col min="1" max="1" width="5.6328125" customWidth="1"/>
    <col min="2" max="2" width="32.1796875" customWidth="1"/>
    <col min="3" max="3" width="12.6328125" customWidth="1"/>
    <col min="4" max="4" width="17.90625" customWidth="1"/>
    <col min="5" max="16" width="12.6328125" customWidth="1"/>
    <col min="17" max="17" width="13.90625" customWidth="1"/>
    <col min="18" max="19" width="15.6328125" customWidth="1"/>
    <col min="20" max="20" width="15.6328125" style="41" customWidth="1"/>
    <col min="21" max="22" width="15.6328125" customWidth="1"/>
    <col min="23" max="23" width="8.7265625" customWidth="1"/>
  </cols>
  <sheetData>
    <row r="1" spans="1:23" s="51" customFormat="1" ht="34" customHeight="1" thickBot="1" x14ac:dyDescent="0.4">
      <c r="A1" s="42" t="s">
        <v>0</v>
      </c>
      <c r="B1" s="43" t="s">
        <v>1</v>
      </c>
      <c r="C1" s="44" t="s">
        <v>2</v>
      </c>
      <c r="D1" s="45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  <c r="P1" s="46" t="s">
        <v>15</v>
      </c>
      <c r="Q1" s="45" t="s">
        <v>16</v>
      </c>
      <c r="R1" s="47" t="s">
        <v>17</v>
      </c>
      <c r="S1" s="48" t="s">
        <v>18</v>
      </c>
      <c r="T1" s="48"/>
      <c r="U1" s="48" t="s">
        <v>19</v>
      </c>
      <c r="V1" s="49" t="s">
        <v>20</v>
      </c>
      <c r="W1" s="50" t="s">
        <v>21</v>
      </c>
    </row>
    <row r="2" spans="1:23" ht="16" thickBot="1" x14ac:dyDescent="0.4">
      <c r="A2" s="1">
        <v>1</v>
      </c>
      <c r="B2" s="34" t="s">
        <v>22</v>
      </c>
      <c r="C2" s="25">
        <v>722475225</v>
      </c>
      <c r="D2" s="32">
        <v>179200</v>
      </c>
      <c r="E2" s="3">
        <v>2500</v>
      </c>
      <c r="F2" s="3">
        <v>2500</v>
      </c>
      <c r="G2" s="4">
        <v>2500</v>
      </c>
      <c r="H2" s="4">
        <v>2500</v>
      </c>
      <c r="I2" s="3">
        <v>2500</v>
      </c>
      <c r="J2" s="4">
        <v>2500</v>
      </c>
      <c r="K2" s="5">
        <v>2500</v>
      </c>
      <c r="L2" s="4">
        <v>1000</v>
      </c>
      <c r="M2" s="4">
        <v>2000</v>
      </c>
      <c r="N2" s="4"/>
      <c r="O2" s="3"/>
      <c r="P2" s="3"/>
      <c r="Q2" s="6">
        <f>SUM(D2:P2)</f>
        <v>199700</v>
      </c>
      <c r="R2" s="7">
        <f t="shared" ref="R2:R19" si="0">17100+300+300+1500+300+3000-7200+300+600+300+300+300+300+300+300+300+300+300+300+300+300+300+300</f>
        <v>20400</v>
      </c>
      <c r="S2" s="8">
        <f t="shared" ref="S2:S35" si="1">R2-R2</f>
        <v>0</v>
      </c>
      <c r="T2" s="8">
        <f>2500-SUM(I2:M2)</f>
        <v>-8000</v>
      </c>
      <c r="U2" s="8">
        <f>IF(T2&lt;0,0,T2)</f>
        <v>0</v>
      </c>
      <c r="V2" s="9">
        <f t="shared" ref="V2:V36" si="2">Q2-R2</f>
        <v>179300</v>
      </c>
      <c r="W2" s="10">
        <f>V2/V37</f>
        <v>0.12201752887623421</v>
      </c>
    </row>
    <row r="3" spans="1:23" x14ac:dyDescent="0.35">
      <c r="A3" s="1">
        <v>2</v>
      </c>
      <c r="B3" s="35" t="s">
        <v>23</v>
      </c>
      <c r="C3" s="26">
        <v>720685692</v>
      </c>
      <c r="D3" s="32">
        <v>97000</v>
      </c>
      <c r="E3" s="2"/>
      <c r="F3" s="11"/>
      <c r="G3" s="11"/>
      <c r="H3" s="2">
        <v>48000</v>
      </c>
      <c r="I3" s="2"/>
      <c r="J3" s="11"/>
      <c r="K3" s="11"/>
      <c r="L3" s="11"/>
      <c r="M3" s="6"/>
      <c r="N3" s="6"/>
      <c r="O3" s="6"/>
      <c r="P3" s="6"/>
      <c r="Q3" s="6">
        <f t="shared" ref="Q3:Q33" si="3">SUM(D3:P3)</f>
        <v>145000</v>
      </c>
      <c r="R3" s="8">
        <f t="shared" si="0"/>
        <v>20400</v>
      </c>
      <c r="S3" s="12">
        <f t="shared" si="1"/>
        <v>0</v>
      </c>
      <c r="T3" s="8">
        <f>2500-SUM(I3:M3)</f>
        <v>2500</v>
      </c>
      <c r="U3" s="8">
        <f t="shared" ref="U3:U36" si="4">IF(T3&lt;0,0,T3)</f>
        <v>2500</v>
      </c>
      <c r="V3" s="13">
        <f t="shared" si="2"/>
        <v>124600</v>
      </c>
      <c r="W3" s="10">
        <f>V3/V37</f>
        <v>8.47929955269313E-2</v>
      </c>
    </row>
    <row r="4" spans="1:23" x14ac:dyDescent="0.35">
      <c r="A4" s="14">
        <v>3</v>
      </c>
      <c r="B4" s="36" t="s">
        <v>24</v>
      </c>
      <c r="C4" s="27">
        <v>724722711</v>
      </c>
      <c r="D4" s="32">
        <v>97000</v>
      </c>
      <c r="E4" s="2"/>
      <c r="F4" s="2"/>
      <c r="G4" s="2"/>
      <c r="H4" s="2">
        <v>48000</v>
      </c>
      <c r="I4" s="2"/>
      <c r="J4" s="2"/>
      <c r="K4" s="2"/>
      <c r="L4" s="2"/>
      <c r="M4" s="6"/>
      <c r="N4" s="6"/>
      <c r="O4" s="6"/>
      <c r="P4" s="6"/>
      <c r="Q4" s="6">
        <f t="shared" si="3"/>
        <v>145000</v>
      </c>
      <c r="R4" s="8">
        <f t="shared" si="0"/>
        <v>20400</v>
      </c>
      <c r="S4" s="12">
        <f t="shared" si="1"/>
        <v>0</v>
      </c>
      <c r="T4" s="8">
        <f>2500-SUM(I4:M4)</f>
        <v>2500</v>
      </c>
      <c r="U4" s="8">
        <f t="shared" si="4"/>
        <v>2500</v>
      </c>
      <c r="V4" s="13">
        <f t="shared" si="2"/>
        <v>124600</v>
      </c>
      <c r="W4" s="10">
        <f>V4/V37</f>
        <v>8.47929955269313E-2</v>
      </c>
    </row>
    <row r="5" spans="1:23" x14ac:dyDescent="0.35">
      <c r="A5" s="14">
        <v>4</v>
      </c>
      <c r="B5" s="36" t="s">
        <v>25</v>
      </c>
      <c r="C5" s="27">
        <v>723374585</v>
      </c>
      <c r="D5" s="32">
        <v>128900</v>
      </c>
      <c r="E5" s="6">
        <v>500</v>
      </c>
      <c r="F5" s="6">
        <v>500</v>
      </c>
      <c r="G5" s="6">
        <v>500</v>
      </c>
      <c r="H5" s="6">
        <v>500</v>
      </c>
      <c r="I5" s="6">
        <v>500</v>
      </c>
      <c r="J5" s="6">
        <v>500</v>
      </c>
      <c r="K5" s="6">
        <v>500</v>
      </c>
      <c r="L5" s="6">
        <v>500</v>
      </c>
      <c r="M5" s="6">
        <v>500</v>
      </c>
      <c r="N5" s="6"/>
      <c r="O5" s="6"/>
      <c r="P5" s="6"/>
      <c r="Q5" s="6">
        <f t="shared" si="3"/>
        <v>133400</v>
      </c>
      <c r="R5" s="8">
        <f t="shared" si="0"/>
        <v>20400</v>
      </c>
      <c r="S5" s="12">
        <f t="shared" si="1"/>
        <v>0</v>
      </c>
      <c r="T5" s="8">
        <f>2500-SUM(I5:M5)</f>
        <v>0</v>
      </c>
      <c r="U5" s="8">
        <f t="shared" si="4"/>
        <v>0</v>
      </c>
      <c r="V5" s="13">
        <f t="shared" si="2"/>
        <v>113000</v>
      </c>
      <c r="W5" s="10">
        <f>V5/V37</f>
        <v>7.6898944578998693E-2</v>
      </c>
    </row>
    <row r="6" spans="1:23" x14ac:dyDescent="0.35">
      <c r="A6" s="14">
        <v>5</v>
      </c>
      <c r="B6" s="36" t="s">
        <v>26</v>
      </c>
      <c r="C6" s="27">
        <v>723593739</v>
      </c>
      <c r="D6" s="32">
        <v>128400</v>
      </c>
      <c r="E6" s="6">
        <v>500</v>
      </c>
      <c r="F6" s="6">
        <v>500</v>
      </c>
      <c r="G6" s="6">
        <v>500</v>
      </c>
      <c r="H6" s="6">
        <v>1000</v>
      </c>
      <c r="I6" s="6">
        <v>500</v>
      </c>
      <c r="J6" s="6">
        <v>500</v>
      </c>
      <c r="K6" s="6">
        <v>500</v>
      </c>
      <c r="L6" s="6">
        <v>500</v>
      </c>
      <c r="M6" s="6">
        <v>500</v>
      </c>
      <c r="N6" s="6"/>
      <c r="O6" s="6"/>
      <c r="P6" s="6"/>
      <c r="Q6" s="6">
        <f t="shared" si="3"/>
        <v>133400</v>
      </c>
      <c r="R6" s="8">
        <f t="shared" si="0"/>
        <v>20400</v>
      </c>
      <c r="S6" s="12">
        <f t="shared" si="1"/>
        <v>0</v>
      </c>
      <c r="T6" s="8">
        <f>2500-SUM(I6:M6)</f>
        <v>0</v>
      </c>
      <c r="U6" s="8">
        <f t="shared" si="4"/>
        <v>0</v>
      </c>
      <c r="V6" s="13">
        <f t="shared" si="2"/>
        <v>113000</v>
      </c>
      <c r="W6" s="10">
        <f>V6/V37</f>
        <v>7.6898944578998693E-2</v>
      </c>
    </row>
    <row r="7" spans="1:23" x14ac:dyDescent="0.35">
      <c r="A7" s="14">
        <v>6</v>
      </c>
      <c r="B7" s="36" t="s">
        <v>27</v>
      </c>
      <c r="C7" s="27">
        <v>711829364</v>
      </c>
      <c r="D7" s="32">
        <v>107900</v>
      </c>
      <c r="E7" s="2"/>
      <c r="F7" s="2"/>
      <c r="G7" s="2"/>
      <c r="H7" s="2"/>
      <c r="I7" s="2"/>
      <c r="J7" s="2"/>
      <c r="K7" s="2"/>
      <c r="L7" s="2"/>
      <c r="M7" s="6">
        <v>2500</v>
      </c>
      <c r="N7" s="6"/>
      <c r="O7" s="6"/>
      <c r="P7" s="6"/>
      <c r="Q7" s="6">
        <f t="shared" si="3"/>
        <v>110400</v>
      </c>
      <c r="R7" s="8">
        <f t="shared" si="0"/>
        <v>20400</v>
      </c>
      <c r="S7" s="12">
        <f t="shared" si="1"/>
        <v>0</v>
      </c>
      <c r="T7" s="8">
        <f>25005-SUM(I7:M7)</f>
        <v>22505</v>
      </c>
      <c r="U7" s="8">
        <f t="shared" si="4"/>
        <v>22505</v>
      </c>
      <c r="V7" s="13">
        <f t="shared" si="2"/>
        <v>90000</v>
      </c>
      <c r="W7" s="10">
        <f>V7/V37</f>
        <v>6.1246947009821966E-2</v>
      </c>
    </row>
    <row r="8" spans="1:23" x14ac:dyDescent="0.35">
      <c r="A8" s="14">
        <v>7</v>
      </c>
      <c r="B8" s="36" t="s">
        <v>28</v>
      </c>
      <c r="C8" s="28">
        <v>722862303</v>
      </c>
      <c r="D8" s="32">
        <v>100510</v>
      </c>
      <c r="E8" s="6">
        <v>300</v>
      </c>
      <c r="F8" s="6">
        <v>300</v>
      </c>
      <c r="G8" s="6">
        <v>300</v>
      </c>
      <c r="H8" s="6">
        <v>300</v>
      </c>
      <c r="I8" s="6">
        <v>500</v>
      </c>
      <c r="J8" s="6">
        <v>500</v>
      </c>
      <c r="K8" s="6">
        <v>500</v>
      </c>
      <c r="L8" s="6">
        <v>500</v>
      </c>
      <c r="M8" s="6">
        <v>500</v>
      </c>
      <c r="N8" s="6"/>
      <c r="O8" s="6"/>
      <c r="P8" s="6"/>
      <c r="Q8" s="6">
        <f t="shared" si="3"/>
        <v>104210</v>
      </c>
      <c r="R8" s="8">
        <f t="shared" si="0"/>
        <v>20400</v>
      </c>
      <c r="S8" s="12">
        <f t="shared" si="1"/>
        <v>0</v>
      </c>
      <c r="T8" s="8">
        <f>2500-SUM(I8:M8)</f>
        <v>0</v>
      </c>
      <c r="U8" s="8">
        <f t="shared" si="4"/>
        <v>0</v>
      </c>
      <c r="V8" s="13">
        <f t="shared" si="2"/>
        <v>83810</v>
      </c>
      <c r="W8" s="10">
        <f>V8/V37</f>
        <v>5.7034518098813103E-2</v>
      </c>
    </row>
    <row r="9" spans="1:23" x14ac:dyDescent="0.35">
      <c r="A9" s="14">
        <v>8</v>
      </c>
      <c r="B9" s="36" t="s">
        <v>29</v>
      </c>
      <c r="C9" s="28">
        <v>722281302</v>
      </c>
      <c r="D9" s="32">
        <v>93650</v>
      </c>
      <c r="E9" s="6"/>
      <c r="F9" s="6"/>
      <c r="G9" s="6"/>
      <c r="H9" s="6"/>
      <c r="I9" s="6">
        <v>500</v>
      </c>
      <c r="J9" s="6">
        <v>500</v>
      </c>
      <c r="K9" s="6">
        <v>500</v>
      </c>
      <c r="L9" s="6">
        <v>500</v>
      </c>
      <c r="M9" s="6">
        <v>500</v>
      </c>
      <c r="N9" s="6"/>
      <c r="O9" s="6"/>
      <c r="P9" s="6"/>
      <c r="Q9" s="6">
        <f t="shared" si="3"/>
        <v>96150</v>
      </c>
      <c r="R9" s="8">
        <f t="shared" si="0"/>
        <v>20400</v>
      </c>
      <c r="S9" s="12">
        <f t="shared" si="1"/>
        <v>0</v>
      </c>
      <c r="T9" s="8">
        <f>2500-SUM(I9:M9)</f>
        <v>0</v>
      </c>
      <c r="U9" s="8">
        <f t="shared" si="4"/>
        <v>0</v>
      </c>
      <c r="V9" s="13">
        <f t="shared" si="2"/>
        <v>75750</v>
      </c>
      <c r="W9" s="10">
        <f>V9/V37</f>
        <v>5.154951373326682E-2</v>
      </c>
    </row>
    <row r="10" spans="1:23" x14ac:dyDescent="0.35">
      <c r="A10" s="14">
        <v>9</v>
      </c>
      <c r="B10" s="36" t="s">
        <v>30</v>
      </c>
      <c r="C10" s="28">
        <v>722341588</v>
      </c>
      <c r="D10" s="32">
        <v>92150</v>
      </c>
      <c r="E10" s="6"/>
      <c r="F10" s="6"/>
      <c r="G10" s="6"/>
      <c r="H10" s="6"/>
      <c r="I10" s="6">
        <v>500</v>
      </c>
      <c r="J10" s="6">
        <v>500</v>
      </c>
      <c r="K10" s="6">
        <v>500</v>
      </c>
      <c r="L10" s="6">
        <v>500</v>
      </c>
      <c r="M10" s="6">
        <v>500</v>
      </c>
      <c r="N10" s="6"/>
      <c r="O10" s="6"/>
      <c r="P10" s="6"/>
      <c r="Q10" s="6">
        <f t="shared" si="3"/>
        <v>94650</v>
      </c>
      <c r="R10" s="8">
        <f t="shared" si="0"/>
        <v>20400</v>
      </c>
      <c r="S10" s="12">
        <f t="shared" si="1"/>
        <v>0</v>
      </c>
      <c r="T10" s="8">
        <f>2500-SUM(I10:M10)</f>
        <v>0</v>
      </c>
      <c r="U10" s="8">
        <f t="shared" si="4"/>
        <v>0</v>
      </c>
      <c r="V10" s="13">
        <f t="shared" si="2"/>
        <v>74250</v>
      </c>
      <c r="W10" s="10">
        <f>V10/V37</f>
        <v>5.0528731283103125E-2</v>
      </c>
    </row>
    <row r="11" spans="1:23" x14ac:dyDescent="0.35">
      <c r="A11" s="14">
        <v>10</v>
      </c>
      <c r="B11" s="36" t="s">
        <v>31</v>
      </c>
      <c r="C11" s="27">
        <v>717201682</v>
      </c>
      <c r="D11" s="32">
        <v>77500</v>
      </c>
      <c r="E11" s="2">
        <v>2000</v>
      </c>
      <c r="F11" s="2">
        <v>2000</v>
      </c>
      <c r="G11" s="2">
        <v>2000</v>
      </c>
      <c r="H11" s="2">
        <v>2200</v>
      </c>
      <c r="I11" s="2">
        <v>2200</v>
      </c>
      <c r="J11" s="2">
        <v>2500</v>
      </c>
      <c r="K11" s="2">
        <v>2200</v>
      </c>
      <c r="L11" s="2">
        <v>2200</v>
      </c>
      <c r="M11" s="6">
        <v>2200</v>
      </c>
      <c r="N11" s="6"/>
      <c r="O11" s="6"/>
      <c r="P11" s="6"/>
      <c r="Q11" s="6">
        <f t="shared" si="3"/>
        <v>97000</v>
      </c>
      <c r="R11" s="8">
        <f t="shared" si="0"/>
        <v>20400</v>
      </c>
      <c r="S11" s="12">
        <f t="shared" si="1"/>
        <v>0</v>
      </c>
      <c r="T11" s="8">
        <f>2500-SUM(I11:M11)</f>
        <v>-8800</v>
      </c>
      <c r="U11" s="8">
        <f t="shared" si="4"/>
        <v>0</v>
      </c>
      <c r="V11" s="13">
        <f t="shared" si="2"/>
        <v>76600</v>
      </c>
      <c r="W11" s="10">
        <f>V11/V37</f>
        <v>5.2127957121692922E-2</v>
      </c>
    </row>
    <row r="12" spans="1:23" x14ac:dyDescent="0.35">
      <c r="A12" s="14">
        <v>11</v>
      </c>
      <c r="B12" s="36" t="s">
        <v>32</v>
      </c>
      <c r="C12" s="28">
        <v>722818851</v>
      </c>
      <c r="D12" s="32">
        <v>67700</v>
      </c>
      <c r="E12" s="6"/>
      <c r="F12" s="15"/>
      <c r="G12" s="15"/>
      <c r="H12" s="6"/>
      <c r="I12" s="6"/>
      <c r="J12" s="15"/>
      <c r="K12" s="15"/>
      <c r="L12" s="15"/>
      <c r="M12" s="6"/>
      <c r="N12" s="6"/>
      <c r="O12" s="6"/>
      <c r="P12" s="6"/>
      <c r="Q12" s="6">
        <f t="shared" si="3"/>
        <v>67700</v>
      </c>
      <c r="R12" s="8">
        <f t="shared" si="0"/>
        <v>20400</v>
      </c>
      <c r="S12" s="12">
        <f t="shared" si="1"/>
        <v>0</v>
      </c>
      <c r="T12" s="8">
        <f>2500-SUM(I12:M12)</f>
        <v>2500</v>
      </c>
      <c r="U12" s="8">
        <f t="shared" si="4"/>
        <v>2500</v>
      </c>
      <c r="V12" s="13">
        <f t="shared" si="2"/>
        <v>47300</v>
      </c>
      <c r="W12" s="10">
        <f>V12/V37</f>
        <v>3.2188673261828657E-2</v>
      </c>
    </row>
    <row r="13" spans="1:23" x14ac:dyDescent="0.35">
      <c r="A13" s="14">
        <v>12</v>
      </c>
      <c r="B13" s="36" t="s">
        <v>33</v>
      </c>
      <c r="C13" s="28">
        <v>724780100</v>
      </c>
      <c r="D13" s="32">
        <v>67700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>
        <f t="shared" si="3"/>
        <v>67700</v>
      </c>
      <c r="R13" s="8">
        <f t="shared" si="0"/>
        <v>20400</v>
      </c>
      <c r="S13" s="12">
        <f t="shared" si="1"/>
        <v>0</v>
      </c>
      <c r="T13" s="8">
        <f>2500-SUM(I13:M13)</f>
        <v>2500</v>
      </c>
      <c r="U13" s="8">
        <f t="shared" si="4"/>
        <v>2500</v>
      </c>
      <c r="V13" s="13">
        <f t="shared" si="2"/>
        <v>47300</v>
      </c>
      <c r="W13" s="10">
        <f>V13/V37</f>
        <v>3.2188673261828657E-2</v>
      </c>
    </row>
    <row r="14" spans="1:23" x14ac:dyDescent="0.35">
      <c r="A14" s="14">
        <v>13</v>
      </c>
      <c r="B14" s="36" t="s">
        <v>34</v>
      </c>
      <c r="C14" s="28">
        <v>721326123</v>
      </c>
      <c r="D14" s="32">
        <v>65700</v>
      </c>
      <c r="E14" s="6">
        <v>1000</v>
      </c>
      <c r="F14" s="6"/>
      <c r="G14" s="6"/>
      <c r="H14" s="6">
        <v>1000</v>
      </c>
      <c r="I14" s="6">
        <v>500</v>
      </c>
      <c r="J14" s="6">
        <v>1000</v>
      </c>
      <c r="K14" s="6">
        <v>1000</v>
      </c>
      <c r="L14" s="6">
        <v>500</v>
      </c>
      <c r="M14" s="6">
        <v>1000</v>
      </c>
      <c r="N14" s="6"/>
      <c r="O14" s="6"/>
      <c r="P14" s="6"/>
      <c r="Q14" s="6">
        <f t="shared" si="3"/>
        <v>71700</v>
      </c>
      <c r="R14" s="8">
        <f t="shared" si="0"/>
        <v>20400</v>
      </c>
      <c r="S14" s="12">
        <f t="shared" si="1"/>
        <v>0</v>
      </c>
      <c r="T14" s="8">
        <f>2500-SUM(I14:M14)</f>
        <v>-1500</v>
      </c>
      <c r="U14" s="8">
        <f t="shared" si="4"/>
        <v>0</v>
      </c>
      <c r="V14" s="13">
        <f t="shared" si="2"/>
        <v>51300</v>
      </c>
      <c r="W14" s="10">
        <f>V14/V37</f>
        <v>3.4910759795598524E-2</v>
      </c>
    </row>
    <row r="15" spans="1:23" x14ac:dyDescent="0.35">
      <c r="A15" s="14">
        <v>14</v>
      </c>
      <c r="B15" s="36" t="s">
        <v>35</v>
      </c>
      <c r="C15" s="27">
        <v>722843379</v>
      </c>
      <c r="D15" s="32">
        <v>54400</v>
      </c>
      <c r="E15" s="2"/>
      <c r="F15" s="11"/>
      <c r="G15" s="11"/>
      <c r="H15" s="11"/>
      <c r="I15" s="2"/>
      <c r="J15" s="11"/>
      <c r="K15" s="11"/>
      <c r="L15" s="11"/>
      <c r="M15" s="6"/>
      <c r="N15" s="6"/>
      <c r="O15" s="6"/>
      <c r="P15" s="6"/>
      <c r="Q15" s="6">
        <f t="shared" si="3"/>
        <v>54400</v>
      </c>
      <c r="R15" s="8">
        <f t="shared" si="0"/>
        <v>20400</v>
      </c>
      <c r="S15" s="12">
        <f t="shared" si="1"/>
        <v>0</v>
      </c>
      <c r="T15" s="8">
        <f>2500-SUM(I15:M15)</f>
        <v>2500</v>
      </c>
      <c r="U15" s="8">
        <f t="shared" si="4"/>
        <v>2500</v>
      </c>
      <c r="V15" s="13">
        <f t="shared" si="2"/>
        <v>34000</v>
      </c>
      <c r="W15" s="10">
        <f>V15/V37</f>
        <v>2.3137735537043853E-2</v>
      </c>
    </row>
    <row r="16" spans="1:23" x14ac:dyDescent="0.35">
      <c r="A16" s="14">
        <v>15</v>
      </c>
      <c r="B16" s="36" t="s">
        <v>36</v>
      </c>
      <c r="C16" s="28">
        <v>720344095</v>
      </c>
      <c r="D16" s="32">
        <v>54400</v>
      </c>
      <c r="E16" s="6"/>
      <c r="F16" s="15"/>
      <c r="G16" s="15"/>
      <c r="H16" s="15"/>
      <c r="I16" s="6"/>
      <c r="J16" s="15"/>
      <c r="K16" s="15"/>
      <c r="L16" s="15"/>
      <c r="M16" s="6"/>
      <c r="N16" s="6"/>
      <c r="O16" s="6"/>
      <c r="P16" s="6"/>
      <c r="Q16" s="6">
        <f t="shared" si="3"/>
        <v>54400</v>
      </c>
      <c r="R16" s="8">
        <f t="shared" si="0"/>
        <v>20400</v>
      </c>
      <c r="S16" s="12">
        <f t="shared" si="1"/>
        <v>0</v>
      </c>
      <c r="T16" s="8">
        <f>2500-SUM(I16:M16)</f>
        <v>2500</v>
      </c>
      <c r="U16" s="8">
        <f t="shared" si="4"/>
        <v>2500</v>
      </c>
      <c r="V16" s="13">
        <f t="shared" si="2"/>
        <v>34000</v>
      </c>
      <c r="W16" s="10">
        <f>V16/V37</f>
        <v>2.3137735537043853E-2</v>
      </c>
    </row>
    <row r="17" spans="1:23" x14ac:dyDescent="0.35">
      <c r="A17" s="14">
        <v>16</v>
      </c>
      <c r="B17" s="58" t="s">
        <v>37</v>
      </c>
      <c r="C17" s="28">
        <v>721393610</v>
      </c>
      <c r="D17" s="32">
        <v>44600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f t="shared" si="3"/>
        <v>44600</v>
      </c>
      <c r="R17" s="8">
        <f t="shared" si="0"/>
        <v>20400</v>
      </c>
      <c r="S17" s="12">
        <f t="shared" si="1"/>
        <v>0</v>
      </c>
      <c r="T17" s="8">
        <f>2500-SUM(I17:M17)</f>
        <v>2500</v>
      </c>
      <c r="U17" s="8">
        <f t="shared" si="4"/>
        <v>2500</v>
      </c>
      <c r="V17" s="13">
        <f t="shared" si="2"/>
        <v>24200</v>
      </c>
      <c r="W17" s="10">
        <f>V17/V37</f>
        <v>1.6468623529307686E-2</v>
      </c>
    </row>
    <row r="18" spans="1:23" x14ac:dyDescent="0.35">
      <c r="A18" s="14">
        <v>17</v>
      </c>
      <c r="B18" s="36" t="s">
        <v>38</v>
      </c>
      <c r="C18" s="27">
        <v>721305386</v>
      </c>
      <c r="D18" s="32">
        <v>43000</v>
      </c>
      <c r="E18" s="2"/>
      <c r="F18" s="2"/>
      <c r="G18" s="2"/>
      <c r="H18" s="2"/>
      <c r="I18" s="2">
        <v>500</v>
      </c>
      <c r="J18" s="2"/>
      <c r="K18" s="2"/>
      <c r="L18" s="2"/>
      <c r="M18" s="6"/>
      <c r="N18" s="6"/>
      <c r="O18" s="6"/>
      <c r="P18" s="6"/>
      <c r="Q18" s="6">
        <f t="shared" si="3"/>
        <v>43500</v>
      </c>
      <c r="R18" s="8">
        <f t="shared" si="0"/>
        <v>20400</v>
      </c>
      <c r="S18" s="12">
        <f t="shared" si="1"/>
        <v>0</v>
      </c>
      <c r="T18" s="8">
        <f>2500-SUM(I18:M18)</f>
        <v>2000</v>
      </c>
      <c r="U18" s="8">
        <f t="shared" si="4"/>
        <v>2000</v>
      </c>
      <c r="V18" s="13">
        <f t="shared" si="2"/>
        <v>23100</v>
      </c>
      <c r="W18" s="10">
        <f>V18/V37</f>
        <v>1.5720049732520971E-2</v>
      </c>
    </row>
    <row r="19" spans="1:23" x14ac:dyDescent="0.35">
      <c r="A19" s="14">
        <v>18</v>
      </c>
      <c r="B19" s="36" t="s">
        <v>39</v>
      </c>
      <c r="C19" s="27">
        <v>722371070</v>
      </c>
      <c r="D19" s="32">
        <v>38800</v>
      </c>
      <c r="E19" s="2"/>
      <c r="F19" s="2"/>
      <c r="G19" s="2"/>
      <c r="H19" s="2"/>
      <c r="I19" s="2"/>
      <c r="J19" s="2"/>
      <c r="K19" s="2"/>
      <c r="L19" s="2"/>
      <c r="M19" s="6"/>
      <c r="N19" s="6"/>
      <c r="O19" s="6"/>
      <c r="P19" s="6"/>
      <c r="Q19" s="6">
        <f t="shared" si="3"/>
        <v>38800</v>
      </c>
      <c r="R19" s="8">
        <f t="shared" si="0"/>
        <v>20400</v>
      </c>
      <c r="S19" s="12">
        <f t="shared" si="1"/>
        <v>0</v>
      </c>
      <c r="T19" s="8">
        <f>2500-SUM(I19:M19)</f>
        <v>2500</v>
      </c>
      <c r="U19" s="8">
        <f t="shared" si="4"/>
        <v>2500</v>
      </c>
      <c r="V19" s="13">
        <f t="shared" si="2"/>
        <v>18400</v>
      </c>
      <c r="W19" s="10">
        <f>V19/V37</f>
        <v>1.2521598055341381E-2</v>
      </c>
    </row>
    <row r="20" spans="1:23" x14ac:dyDescent="0.35">
      <c r="A20" s="16">
        <v>19</v>
      </c>
      <c r="B20" s="36" t="s">
        <v>40</v>
      </c>
      <c r="C20" s="28">
        <v>723650688</v>
      </c>
      <c r="D20" s="32">
        <v>11000</v>
      </c>
      <c r="E20" s="6">
        <v>4000</v>
      </c>
      <c r="F20" s="6">
        <v>2000</v>
      </c>
      <c r="G20" s="6">
        <v>2000</v>
      </c>
      <c r="H20" s="6">
        <v>2000</v>
      </c>
      <c r="I20" s="6"/>
      <c r="J20" s="6"/>
      <c r="K20" s="6"/>
      <c r="L20" s="6"/>
      <c r="M20" s="6"/>
      <c r="N20" s="6"/>
      <c r="O20" s="6"/>
      <c r="P20" s="6"/>
      <c r="Q20" s="6">
        <f t="shared" si="3"/>
        <v>21000</v>
      </c>
      <c r="R20" s="8">
        <f>200+300+300+300+300+300+300+300+300+300+300+300+300</f>
        <v>3800</v>
      </c>
      <c r="S20" s="12">
        <f t="shared" si="1"/>
        <v>0</v>
      </c>
      <c r="T20" s="8">
        <f>2500-SUM(I20:M20)</f>
        <v>2500</v>
      </c>
      <c r="U20" s="8">
        <f t="shared" si="4"/>
        <v>2500</v>
      </c>
      <c r="V20" s="13">
        <f t="shared" si="2"/>
        <v>17200</v>
      </c>
      <c r="W20" s="10">
        <f>V20/V37</f>
        <v>1.170497209521042E-2</v>
      </c>
    </row>
    <row r="21" spans="1:23" x14ac:dyDescent="0.35">
      <c r="A21" s="14">
        <v>20</v>
      </c>
      <c r="B21" s="36" t="s">
        <v>41</v>
      </c>
      <c r="C21" s="27">
        <v>722584874</v>
      </c>
      <c r="D21" s="32">
        <v>34150</v>
      </c>
      <c r="E21" s="2"/>
      <c r="F21" s="2"/>
      <c r="G21" s="2"/>
      <c r="H21" s="2"/>
      <c r="I21" s="2"/>
      <c r="J21" s="2">
        <v>1300</v>
      </c>
      <c r="K21" s="2">
        <v>500</v>
      </c>
      <c r="L21" s="2"/>
      <c r="M21" s="6">
        <v>1500</v>
      </c>
      <c r="N21" s="6"/>
      <c r="O21" s="6"/>
      <c r="P21" s="6"/>
      <c r="Q21" s="6">
        <f t="shared" si="3"/>
        <v>37450</v>
      </c>
      <c r="R21" s="8">
        <f>17100+300+300+1500+300+3000-7200+300+600+300+300+300+300+300+300+300+300+300+300+300+300+300+300</f>
        <v>20400</v>
      </c>
      <c r="S21" s="12">
        <f t="shared" si="1"/>
        <v>0</v>
      </c>
      <c r="T21" s="8">
        <f>2500-SUM(I21:M21)</f>
        <v>-800</v>
      </c>
      <c r="U21" s="8">
        <f t="shared" si="4"/>
        <v>0</v>
      </c>
      <c r="V21" s="13">
        <f t="shared" si="2"/>
        <v>17050</v>
      </c>
      <c r="W21" s="10">
        <f>V21/V37</f>
        <v>1.160289385019405E-2</v>
      </c>
    </row>
    <row r="22" spans="1:23" x14ac:dyDescent="0.35">
      <c r="A22" s="14">
        <v>21</v>
      </c>
      <c r="B22" s="36" t="s">
        <v>42</v>
      </c>
      <c r="C22" s="27">
        <v>722521498</v>
      </c>
      <c r="D22" s="32">
        <v>32650</v>
      </c>
      <c r="E22" s="2"/>
      <c r="F22" s="2"/>
      <c r="G22" s="2"/>
      <c r="H22" s="2"/>
      <c r="I22" s="2"/>
      <c r="J22" s="2">
        <v>1300</v>
      </c>
      <c r="K22" s="2">
        <v>500</v>
      </c>
      <c r="L22" s="2"/>
      <c r="M22" s="6">
        <v>1500</v>
      </c>
      <c r="N22" s="6"/>
      <c r="O22" s="6"/>
      <c r="P22" s="6"/>
      <c r="Q22" s="6">
        <f t="shared" si="3"/>
        <v>35950</v>
      </c>
      <c r="R22" s="8">
        <f>17100+300+300+1500+300+3000-7200+300+600+300+300+300+300+300+300+300+300+300+300+300+300+300+300</f>
        <v>20400</v>
      </c>
      <c r="S22" s="12">
        <f t="shared" si="1"/>
        <v>0</v>
      </c>
      <c r="T22" s="8">
        <f>2500-SUM(I22:M22)</f>
        <v>-800</v>
      </c>
      <c r="U22" s="8">
        <f t="shared" si="4"/>
        <v>0</v>
      </c>
      <c r="V22" s="13">
        <f t="shared" si="2"/>
        <v>15550</v>
      </c>
      <c r="W22" s="10">
        <f>V22/V37</f>
        <v>1.0582111400030351E-2</v>
      </c>
    </row>
    <row r="23" spans="1:23" x14ac:dyDescent="0.35">
      <c r="A23" s="14">
        <v>22</v>
      </c>
      <c r="B23" s="36" t="s">
        <v>43</v>
      </c>
      <c r="C23" s="28">
        <v>722460436</v>
      </c>
      <c r="D23" s="32">
        <v>18000</v>
      </c>
      <c r="E23" s="6"/>
      <c r="F23" s="6"/>
      <c r="G23" s="6"/>
      <c r="H23" s="6">
        <v>3600</v>
      </c>
      <c r="I23" s="6"/>
      <c r="J23" s="6"/>
      <c r="K23" s="6"/>
      <c r="L23" s="6"/>
      <c r="M23" s="6"/>
      <c r="N23" s="6"/>
      <c r="O23" s="6"/>
      <c r="P23" s="6"/>
      <c r="Q23" s="6">
        <f t="shared" si="3"/>
        <v>21600</v>
      </c>
      <c r="R23" s="8">
        <f>9900+300+300+1500+300-6900+300+600+300+300+300+300+300+300+300+300+300+300+300+300+300+300</f>
        <v>10500</v>
      </c>
      <c r="S23" s="12">
        <f t="shared" si="1"/>
        <v>0</v>
      </c>
      <c r="T23" s="8">
        <f>2500-SUM(I23:M23)</f>
        <v>2500</v>
      </c>
      <c r="U23" s="8">
        <f t="shared" si="4"/>
        <v>2500</v>
      </c>
      <c r="V23" s="13">
        <f t="shared" si="2"/>
        <v>11100</v>
      </c>
      <c r="W23" s="10">
        <f>V23/V37</f>
        <v>7.5537901312113763E-3</v>
      </c>
    </row>
    <row r="24" spans="1:23" x14ac:dyDescent="0.35">
      <c r="A24" s="14">
        <v>23</v>
      </c>
      <c r="B24" s="37" t="s">
        <v>44</v>
      </c>
      <c r="C24" s="29">
        <v>718315809</v>
      </c>
      <c r="D24" s="32">
        <v>31150</v>
      </c>
      <c r="E24" s="2"/>
      <c r="F24" s="2"/>
      <c r="G24" s="2"/>
      <c r="H24" s="2"/>
      <c r="I24" s="2"/>
      <c r="J24" s="2"/>
      <c r="K24" s="2"/>
      <c r="L24" s="2"/>
      <c r="M24" s="6"/>
      <c r="N24" s="6"/>
      <c r="O24" s="6"/>
      <c r="P24" s="6"/>
      <c r="Q24" s="6">
        <f t="shared" si="3"/>
        <v>31150</v>
      </c>
      <c r="R24" s="8">
        <f>17100+300+300+1500+300+3000-7200+300+600+300+300+300+300+300+300+300+300+300+300+300+300+300+300</f>
        <v>20400</v>
      </c>
      <c r="S24" s="12">
        <f t="shared" si="1"/>
        <v>0</v>
      </c>
      <c r="T24" s="8">
        <f>2500-SUM(I24:M24)</f>
        <v>2500</v>
      </c>
      <c r="U24" s="8">
        <f t="shared" si="4"/>
        <v>2500</v>
      </c>
      <c r="V24" s="13">
        <f t="shared" si="2"/>
        <v>10750</v>
      </c>
      <c r="W24" s="10">
        <f>V24/V37</f>
        <v>7.3156075595065132E-3</v>
      </c>
    </row>
    <row r="25" spans="1:23" x14ac:dyDescent="0.35">
      <c r="A25" s="14">
        <v>24</v>
      </c>
      <c r="B25" s="37" t="s">
        <v>45</v>
      </c>
      <c r="C25" s="30">
        <v>720469102</v>
      </c>
      <c r="D25" s="32">
        <v>29250</v>
      </c>
      <c r="E25" s="6"/>
      <c r="F25" s="6">
        <v>1500</v>
      </c>
      <c r="G25" s="6"/>
      <c r="H25" s="6"/>
      <c r="I25" s="6">
        <v>1000</v>
      </c>
      <c r="J25" s="6">
        <v>1000</v>
      </c>
      <c r="K25" s="6">
        <v>500</v>
      </c>
      <c r="L25" s="6">
        <v>500</v>
      </c>
      <c r="M25" s="6"/>
      <c r="N25" s="6"/>
      <c r="O25" s="6"/>
      <c r="P25" s="6"/>
      <c r="Q25" s="6">
        <f t="shared" si="3"/>
        <v>33750</v>
      </c>
      <c r="R25" s="8">
        <f>17100+300+300+1500+300+3000-7200+300+600+300+300+300+300+300+300+300+300+300+300+300+300+300+300</f>
        <v>20400</v>
      </c>
      <c r="S25" s="12">
        <f t="shared" si="1"/>
        <v>0</v>
      </c>
      <c r="T25" s="8">
        <f>2500-SUM(I25:M25)</f>
        <v>-500</v>
      </c>
      <c r="U25" s="8">
        <f t="shared" si="4"/>
        <v>0</v>
      </c>
      <c r="V25" s="13">
        <f t="shared" si="2"/>
        <v>13350</v>
      </c>
      <c r="W25" s="10">
        <f>V25/V37</f>
        <v>9.0849638064569253E-3</v>
      </c>
    </row>
    <row r="26" spans="1:23" x14ac:dyDescent="0.35">
      <c r="A26" s="14">
        <v>25</v>
      </c>
      <c r="B26" s="36" t="s">
        <v>46</v>
      </c>
      <c r="C26" s="28">
        <v>720811428</v>
      </c>
      <c r="D26" s="32">
        <v>26100</v>
      </c>
      <c r="E26" s="6"/>
      <c r="F26" s="6"/>
      <c r="G26" s="6"/>
      <c r="H26" s="6"/>
      <c r="I26" s="6"/>
      <c r="J26" s="6">
        <v>2000</v>
      </c>
      <c r="K26" s="6"/>
      <c r="L26" s="6"/>
      <c r="M26" s="6"/>
      <c r="N26" s="6"/>
      <c r="O26" s="6"/>
      <c r="P26" s="6"/>
      <c r="Q26" s="6">
        <f t="shared" si="3"/>
        <v>28100</v>
      </c>
      <c r="R26" s="8">
        <f>17100+300+300+1500+300+3000-7200+300+600+300+300+300+300+300+300+300+300+300+300+300+300+300+300</f>
        <v>20400</v>
      </c>
      <c r="S26" s="12">
        <f t="shared" si="1"/>
        <v>0</v>
      </c>
      <c r="T26" s="8">
        <f>2500-SUM(I26:M26)</f>
        <v>500</v>
      </c>
      <c r="U26" s="8">
        <f t="shared" si="4"/>
        <v>500</v>
      </c>
      <c r="V26" s="13">
        <f t="shared" si="2"/>
        <v>7700</v>
      </c>
      <c r="W26" s="10">
        <f>V26/V37</f>
        <v>5.2400165775069903E-3</v>
      </c>
    </row>
    <row r="27" spans="1:23" x14ac:dyDescent="0.35">
      <c r="A27" s="14">
        <v>26</v>
      </c>
      <c r="B27" s="36" t="s">
        <v>47</v>
      </c>
      <c r="C27" s="27">
        <v>722740508</v>
      </c>
      <c r="D27" s="32">
        <v>3800</v>
      </c>
      <c r="E27" s="2"/>
      <c r="F27" s="2"/>
      <c r="G27" s="2"/>
      <c r="H27" s="2">
        <v>3600</v>
      </c>
      <c r="I27" s="2"/>
      <c r="J27" s="2"/>
      <c r="K27" s="2"/>
      <c r="L27" s="2"/>
      <c r="M27" s="6"/>
      <c r="N27" s="6"/>
      <c r="O27" s="6"/>
      <c r="P27" s="6"/>
      <c r="Q27" s="6">
        <f t="shared" si="3"/>
        <v>7400</v>
      </c>
      <c r="R27" s="8">
        <f>200+300+300+300+300+300+300+300</f>
        <v>2300</v>
      </c>
      <c r="S27" s="12">
        <f t="shared" si="1"/>
        <v>0</v>
      </c>
      <c r="T27" s="8">
        <f>2500-SUM(I27:M27)</f>
        <v>2500</v>
      </c>
      <c r="U27" s="8">
        <f t="shared" si="4"/>
        <v>2500</v>
      </c>
      <c r="V27" s="13">
        <f t="shared" si="2"/>
        <v>5100</v>
      </c>
      <c r="W27" s="10">
        <f>V27/V37</f>
        <v>3.4706603305565782E-3</v>
      </c>
    </row>
    <row r="28" spans="1:23" x14ac:dyDescent="0.35">
      <c r="A28" s="14">
        <v>27</v>
      </c>
      <c r="B28" s="36" t="s">
        <v>48</v>
      </c>
      <c r="C28" s="27">
        <v>722979112</v>
      </c>
      <c r="D28" s="32">
        <v>12000</v>
      </c>
      <c r="E28" s="2">
        <v>400</v>
      </c>
      <c r="F28" s="2"/>
      <c r="G28" s="2"/>
      <c r="H28" s="2">
        <v>300</v>
      </c>
      <c r="I28" s="2">
        <v>500</v>
      </c>
      <c r="J28" s="2">
        <v>500</v>
      </c>
      <c r="K28" s="2">
        <v>500</v>
      </c>
      <c r="L28" s="2">
        <v>500</v>
      </c>
      <c r="M28" s="6"/>
      <c r="N28" s="6"/>
      <c r="O28" s="6"/>
      <c r="P28" s="6"/>
      <c r="Q28" s="6">
        <f t="shared" si="3"/>
        <v>14700</v>
      </c>
      <c r="R28" s="8">
        <f>7500+300+1500+300-6900+300+600+300+300+300+300+300+300+300+300+300+300+300+300+300+300</f>
        <v>7800</v>
      </c>
      <c r="S28" s="12">
        <f t="shared" si="1"/>
        <v>0</v>
      </c>
      <c r="T28" s="8">
        <f>2500-SUM(I28:M28)</f>
        <v>500</v>
      </c>
      <c r="U28" s="8">
        <f t="shared" si="4"/>
        <v>500</v>
      </c>
      <c r="V28" s="13">
        <f t="shared" si="2"/>
        <v>6900</v>
      </c>
      <c r="W28" s="10">
        <f>V28/V37</f>
        <v>4.6955992707530172E-3</v>
      </c>
    </row>
    <row r="29" spans="1:23" x14ac:dyDescent="0.35">
      <c r="A29" s="14">
        <v>28</v>
      </c>
      <c r="B29" s="36" t="s">
        <v>49</v>
      </c>
      <c r="C29" s="28">
        <v>722364025</v>
      </c>
      <c r="D29" s="32">
        <v>18001</v>
      </c>
      <c r="E29" s="6">
        <v>300</v>
      </c>
      <c r="F29" s="6">
        <v>300</v>
      </c>
      <c r="G29" s="6">
        <v>300</v>
      </c>
      <c r="H29" s="6">
        <v>300</v>
      </c>
      <c r="I29" s="6">
        <v>500</v>
      </c>
      <c r="J29" s="6">
        <v>500</v>
      </c>
      <c r="K29" s="6">
        <v>500</v>
      </c>
      <c r="L29" s="6">
        <v>500</v>
      </c>
      <c r="M29" s="6"/>
      <c r="N29" s="6"/>
      <c r="O29" s="6"/>
      <c r="P29" s="6"/>
      <c r="Q29" s="6">
        <f t="shared" si="3"/>
        <v>21201</v>
      </c>
      <c r="R29" s="8">
        <f>14400+300+300+1500+300-6900+300+600+300+300+300+300+300+300+300+300+300+300+300+300+300+300</f>
        <v>15000</v>
      </c>
      <c r="S29" s="12">
        <f t="shared" si="1"/>
        <v>0</v>
      </c>
      <c r="T29" s="8">
        <f>2500-SUM(I29:M29)</f>
        <v>500</v>
      </c>
      <c r="U29" s="8">
        <f t="shared" si="4"/>
        <v>500</v>
      </c>
      <c r="V29" s="13">
        <f t="shared" si="2"/>
        <v>6201</v>
      </c>
      <c r="W29" s="10">
        <f>V29/V37</f>
        <v>4.2199146489767334E-3</v>
      </c>
    </row>
    <row r="30" spans="1:23" x14ac:dyDescent="0.35">
      <c r="A30" s="14">
        <v>29</v>
      </c>
      <c r="B30" s="36" t="s">
        <v>50</v>
      </c>
      <c r="C30" s="27">
        <v>701124132</v>
      </c>
      <c r="D30" s="32">
        <v>22900</v>
      </c>
      <c r="E30" s="2">
        <v>500</v>
      </c>
      <c r="F30" s="2">
        <v>300</v>
      </c>
      <c r="G30" s="2">
        <v>300</v>
      </c>
      <c r="H30" s="2">
        <v>300</v>
      </c>
      <c r="I30" s="2">
        <v>500</v>
      </c>
      <c r="J30" s="2"/>
      <c r="K30" s="2"/>
      <c r="L30" s="2"/>
      <c r="M30" s="6"/>
      <c r="N30" s="6"/>
      <c r="O30" s="6"/>
      <c r="P30" s="6"/>
      <c r="Q30" s="6">
        <f t="shared" si="3"/>
        <v>24800</v>
      </c>
      <c r="R30" s="8">
        <f>17100+300+300+1500+300+3000-7200+300+600+300+300+300+300+300+300+300+300+300+300+300+300+300+300</f>
        <v>20400</v>
      </c>
      <c r="S30" s="12">
        <f t="shared" si="1"/>
        <v>0</v>
      </c>
      <c r="T30" s="8">
        <f>2500-SUM(I30:M30)</f>
        <v>2000</v>
      </c>
      <c r="U30" s="8">
        <f t="shared" si="4"/>
        <v>2000</v>
      </c>
      <c r="V30" s="13">
        <f t="shared" si="2"/>
        <v>4400</v>
      </c>
      <c r="W30" s="10">
        <f>V30/V37</f>
        <v>2.994295187146852E-3</v>
      </c>
    </row>
    <row r="31" spans="1:23" x14ac:dyDescent="0.35">
      <c r="A31" s="14">
        <v>30</v>
      </c>
      <c r="B31" s="36" t="s">
        <v>51</v>
      </c>
      <c r="C31" s="27">
        <v>721602284</v>
      </c>
      <c r="D31" s="32">
        <v>16800</v>
      </c>
      <c r="E31" s="2"/>
      <c r="F31" s="2"/>
      <c r="G31" s="2"/>
      <c r="H31" s="2"/>
      <c r="I31" s="2"/>
      <c r="J31" s="2"/>
      <c r="K31" s="2"/>
      <c r="L31" s="2"/>
      <c r="M31" s="6"/>
      <c r="N31" s="6"/>
      <c r="O31" s="6"/>
      <c r="P31" s="6"/>
      <c r="Q31" s="6">
        <f t="shared" si="3"/>
        <v>16800</v>
      </c>
      <c r="R31" s="8">
        <f>15300-6900+300+600+300+300+300+300+300+300+300+300+300+300+300+300+300+300</f>
        <v>13500</v>
      </c>
      <c r="S31" s="12">
        <f t="shared" si="1"/>
        <v>0</v>
      </c>
      <c r="T31" s="8">
        <f>2500-SUM(I31:M31)</f>
        <v>2500</v>
      </c>
      <c r="U31" s="8">
        <f t="shared" si="4"/>
        <v>2500</v>
      </c>
      <c r="V31" s="13">
        <f t="shared" si="2"/>
        <v>3300</v>
      </c>
      <c r="W31" s="10">
        <f>V31/V37</f>
        <v>2.2457213903601387E-3</v>
      </c>
    </row>
    <row r="32" spans="1:23" x14ac:dyDescent="0.35">
      <c r="A32" s="14">
        <v>31</v>
      </c>
      <c r="B32" s="38" t="s">
        <v>52</v>
      </c>
      <c r="C32" s="30">
        <v>725234613</v>
      </c>
      <c r="D32" s="32">
        <v>17700</v>
      </c>
      <c r="E32" s="6"/>
      <c r="F32" s="6"/>
      <c r="G32" s="6"/>
      <c r="H32" s="6"/>
      <c r="I32" s="6">
        <v>500</v>
      </c>
      <c r="J32" s="6">
        <v>500</v>
      </c>
      <c r="K32" s="6">
        <v>500</v>
      </c>
      <c r="L32" s="6">
        <v>500</v>
      </c>
      <c r="M32" s="6">
        <v>500</v>
      </c>
      <c r="N32" s="6"/>
      <c r="O32" s="6"/>
      <c r="P32" s="6"/>
      <c r="Q32" s="6">
        <f t="shared" si="3"/>
        <v>20200</v>
      </c>
      <c r="R32" s="8">
        <f>16800-6900+300+600+300+300+300+300+300+300+300+300+300+300+300+300+300+300</f>
        <v>15000</v>
      </c>
      <c r="S32" s="12">
        <f t="shared" si="1"/>
        <v>0</v>
      </c>
      <c r="T32" s="8">
        <f>2500-SUM(I32:M32)</f>
        <v>0</v>
      </c>
      <c r="U32" s="8">
        <f t="shared" si="4"/>
        <v>0</v>
      </c>
      <c r="V32" s="13">
        <f t="shared" si="2"/>
        <v>5200</v>
      </c>
      <c r="W32" s="10">
        <f>V32/V37</f>
        <v>3.538712493900825E-3</v>
      </c>
    </row>
    <row r="33" spans="1:23" x14ac:dyDescent="0.35">
      <c r="A33" s="14">
        <v>32</v>
      </c>
      <c r="B33" s="36" t="s">
        <v>53</v>
      </c>
      <c r="C33" s="28">
        <v>722567460</v>
      </c>
      <c r="D33" s="32">
        <v>21100</v>
      </c>
      <c r="E33" s="17"/>
      <c r="F33" s="17">
        <v>600</v>
      </c>
      <c r="G33" s="17"/>
      <c r="H33" s="17"/>
      <c r="I33" s="17"/>
      <c r="J33" s="6"/>
      <c r="K33" s="6"/>
      <c r="L33" s="6"/>
      <c r="M33" s="6"/>
      <c r="N33" s="6"/>
      <c r="O33" s="6"/>
      <c r="P33" s="6"/>
      <c r="Q33" s="6">
        <f t="shared" si="3"/>
        <v>21700</v>
      </c>
      <c r="R33" s="12">
        <f>17100+300+300+1500+300+3000-7200+300+600+300+300+300+300+300+300+300+300+300+300+300+300+300+300</f>
        <v>20400</v>
      </c>
      <c r="S33" s="12">
        <f t="shared" si="1"/>
        <v>0</v>
      </c>
      <c r="T33" s="8">
        <f>2500-SUM(I33:M33)</f>
        <v>2500</v>
      </c>
      <c r="U33" s="8">
        <f t="shared" si="4"/>
        <v>2500</v>
      </c>
      <c r="V33" s="13">
        <f t="shared" si="2"/>
        <v>1300</v>
      </c>
      <c r="W33" s="10">
        <f>V33/V37</f>
        <v>8.8467812347520626E-4</v>
      </c>
    </row>
    <row r="34" spans="1:23" x14ac:dyDescent="0.35">
      <c r="A34" s="18">
        <v>33</v>
      </c>
      <c r="B34" s="39" t="s">
        <v>54</v>
      </c>
      <c r="C34" s="31">
        <v>718160946</v>
      </c>
      <c r="D34" s="33">
        <v>7500</v>
      </c>
      <c r="E34" s="19"/>
      <c r="F34" s="19">
        <v>1500</v>
      </c>
      <c r="G34" s="19"/>
      <c r="H34" s="19"/>
      <c r="I34" s="19">
        <v>3000</v>
      </c>
      <c r="J34" s="19"/>
      <c r="K34" s="19">
        <v>1000</v>
      </c>
      <c r="L34" s="19"/>
      <c r="M34" s="20">
        <v>2000</v>
      </c>
      <c r="N34" s="20"/>
      <c r="O34" s="20"/>
      <c r="P34" s="20"/>
      <c r="Q34" s="20">
        <f t="shared" ref="Q34:Q36" si="5">SUM(D34:P34)</f>
        <v>15000</v>
      </c>
      <c r="R34" s="21">
        <f>3300+2700+300+300+300+300+300+300+300</f>
        <v>8100</v>
      </c>
      <c r="S34" s="22">
        <f t="shared" si="1"/>
        <v>0</v>
      </c>
      <c r="T34" s="8">
        <f>2500-SUM(I34:M34)</f>
        <v>-3500</v>
      </c>
      <c r="U34" s="8">
        <f t="shared" si="4"/>
        <v>0</v>
      </c>
      <c r="V34" s="23">
        <f t="shared" si="2"/>
        <v>6900</v>
      </c>
      <c r="W34" s="24">
        <f>V34/V37</f>
        <v>4.6955992707530172E-3</v>
      </c>
    </row>
    <row r="35" spans="1:23" x14ac:dyDescent="0.35">
      <c r="A35" s="18">
        <v>34</v>
      </c>
      <c r="B35" s="39" t="s">
        <v>55</v>
      </c>
      <c r="C35" s="31">
        <v>710669129</v>
      </c>
      <c r="D35" s="33">
        <v>21000</v>
      </c>
      <c r="E35" s="19"/>
      <c r="F35" s="19"/>
      <c r="G35" s="19"/>
      <c r="H35" s="2">
        <v>200</v>
      </c>
      <c r="I35" s="19">
        <v>500</v>
      </c>
      <c r="J35" s="19"/>
      <c r="K35" s="19">
        <v>500</v>
      </c>
      <c r="L35" s="19">
        <v>500</v>
      </c>
      <c r="M35" s="20">
        <v>500</v>
      </c>
      <c r="N35" s="20"/>
      <c r="O35" s="20"/>
      <c r="P35" s="20"/>
      <c r="Q35" s="20">
        <f t="shared" si="5"/>
        <v>23200</v>
      </c>
      <c r="R35" s="21">
        <f>17100+300+300+1500+300+3000-7200+300+600+300+300+300+300+300+300+300+300+300+300+300+300+300+300</f>
        <v>20400</v>
      </c>
      <c r="S35" s="22">
        <f t="shared" si="1"/>
        <v>0</v>
      </c>
      <c r="T35" s="8">
        <f>2500-SUM(I35:M35)</f>
        <v>500</v>
      </c>
      <c r="U35" s="8">
        <f t="shared" si="4"/>
        <v>500</v>
      </c>
      <c r="V35" s="23">
        <f t="shared" si="2"/>
        <v>2800</v>
      </c>
      <c r="W35" s="24">
        <f>V35/V37</f>
        <v>1.9054605736389058E-3</v>
      </c>
    </row>
    <row r="36" spans="1:23" ht="16" thickBot="1" x14ac:dyDescent="0.4">
      <c r="A36" s="18">
        <v>35</v>
      </c>
      <c r="B36" s="39" t="s">
        <v>56</v>
      </c>
      <c r="C36" s="31">
        <v>700518538</v>
      </c>
      <c r="D36" s="33">
        <v>3600</v>
      </c>
      <c r="E36" s="19"/>
      <c r="F36" s="19"/>
      <c r="G36" s="19"/>
      <c r="H36" s="19">
        <v>1500</v>
      </c>
      <c r="I36" s="19"/>
      <c r="J36" s="19"/>
      <c r="K36" s="19"/>
      <c r="L36" s="19"/>
      <c r="M36" s="20"/>
      <c r="N36" s="20"/>
      <c r="O36" s="20"/>
      <c r="P36" s="20"/>
      <c r="Q36" s="20">
        <f t="shared" si="5"/>
        <v>5100</v>
      </c>
      <c r="R36" s="21">
        <f>5700+300+300+150+300-6900+300+600+300+300+300+300+300+300+300+300+300+300+300+300+300+300</f>
        <v>4950</v>
      </c>
      <c r="S36" s="22">
        <f>R36-R36</f>
        <v>0</v>
      </c>
      <c r="T36" s="8">
        <f>2500-SUM(I36:M36)</f>
        <v>2500</v>
      </c>
      <c r="U36" s="8">
        <f t="shared" si="4"/>
        <v>2500</v>
      </c>
      <c r="V36" s="23">
        <f t="shared" si="2"/>
        <v>150</v>
      </c>
      <c r="W36" s="24">
        <f>V36/V37</f>
        <v>1.0207824501636995E-4</v>
      </c>
    </row>
    <row r="37" spans="1:23" s="41" customFormat="1" ht="16" thickBot="1" x14ac:dyDescent="0.4">
      <c r="A37" s="52" t="s">
        <v>57</v>
      </c>
      <c r="B37" s="53"/>
      <c r="C37" s="54"/>
      <c r="D37" s="55">
        <f t="shared" ref="D37:W37" si="6">SUM(D2:D36)</f>
        <v>1865211</v>
      </c>
      <c r="E37" s="56">
        <f t="shared" si="6"/>
        <v>12000</v>
      </c>
      <c r="F37" s="56">
        <f t="shared" si="6"/>
        <v>12000</v>
      </c>
      <c r="G37" s="56">
        <f t="shared" si="6"/>
        <v>8400</v>
      </c>
      <c r="H37" s="56">
        <f t="shared" si="6"/>
        <v>115300</v>
      </c>
      <c r="I37" s="56">
        <f t="shared" si="6"/>
        <v>14700</v>
      </c>
      <c r="J37" s="56">
        <f t="shared" si="6"/>
        <v>15600</v>
      </c>
      <c r="K37" s="56">
        <f t="shared" si="6"/>
        <v>12700</v>
      </c>
      <c r="L37" s="56">
        <f t="shared" si="6"/>
        <v>8700</v>
      </c>
      <c r="M37" s="56">
        <f t="shared" si="6"/>
        <v>16200</v>
      </c>
      <c r="N37" s="56">
        <f t="shared" si="6"/>
        <v>0</v>
      </c>
      <c r="O37" s="56">
        <f t="shared" si="6"/>
        <v>0</v>
      </c>
      <c r="P37" s="56">
        <f t="shared" si="6"/>
        <v>0</v>
      </c>
      <c r="Q37" s="56">
        <f t="shared" si="6"/>
        <v>2080811</v>
      </c>
      <c r="R37" s="56">
        <f t="shared" si="6"/>
        <v>611350</v>
      </c>
      <c r="S37" s="40">
        <f t="shared" si="6"/>
        <v>0</v>
      </c>
      <c r="T37" s="40">
        <f t="shared" si="6"/>
        <v>42105</v>
      </c>
      <c r="U37" s="40">
        <f t="shared" si="6"/>
        <v>66005</v>
      </c>
      <c r="V37" s="56">
        <f t="shared" si="6"/>
        <v>1469461</v>
      </c>
      <c r="W37" s="57">
        <f t="shared" si="6"/>
        <v>1</v>
      </c>
    </row>
  </sheetData>
  <mergeCells count="1">
    <mergeCell ref="A37:B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Waiyaki Wanjohi</dc:creator>
  <cp:lastModifiedBy>Waiyaki Wanjohi</cp:lastModifiedBy>
  <dcterms:created xsi:type="dcterms:W3CDTF">2024-10-27T20:34:29Z</dcterms:created>
  <dcterms:modified xsi:type="dcterms:W3CDTF">2024-10-27T21:13:15Z</dcterms:modified>
</cp:coreProperties>
</file>