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13_ncr:1_{C242DC94-DC10-4296-8CAE-8D8833C99CBF}" xr6:coauthVersionLast="36" xr6:coauthVersionMax="36" xr10:uidLastSave="{00000000-0000-0000-0000-000000000000}"/>
  <bookViews>
    <workbookView xWindow="0" yWindow="0" windowWidth="15345" windowHeight="4380" xr2:uid="{E4DD0446-FC67-480F-B93A-319C2BFEEC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O66" i="1"/>
  <c r="M66" i="1"/>
  <c r="L66" i="1"/>
  <c r="K66" i="1"/>
  <c r="J66" i="1"/>
  <c r="I66" i="1"/>
  <c r="H66" i="1"/>
  <c r="G66" i="1"/>
  <c r="E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Q45" i="1"/>
  <c r="R44" i="1"/>
  <c r="Q44" i="1"/>
  <c r="R43" i="1"/>
  <c r="Q43" i="1"/>
  <c r="R42" i="1"/>
  <c r="R41" i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Q32" i="1"/>
  <c r="R31" i="1"/>
  <c r="S31" i="1" s="1"/>
  <c r="R30" i="1"/>
  <c r="S30" i="1" s="1"/>
  <c r="R29" i="1"/>
  <c r="S29" i="1" s="1"/>
  <c r="N29" i="1"/>
  <c r="N66" i="1" s="1"/>
  <c r="R28" i="1"/>
  <c r="S28" i="1" s="1"/>
  <c r="R27" i="1"/>
  <c r="S27" i="1" s="1"/>
  <c r="R26" i="1"/>
  <c r="S26" i="1" s="1"/>
  <c r="R25" i="1"/>
  <c r="S25" i="1" s="1"/>
  <c r="Q25" i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F6" i="1"/>
  <c r="F66" i="1" s="1"/>
  <c r="R5" i="1"/>
  <c r="S5" i="1" s="1"/>
  <c r="R4" i="1"/>
  <c r="S4" i="1" s="1"/>
  <c r="R3" i="1"/>
  <c r="S3" i="1" s="1"/>
  <c r="R2" i="1"/>
  <c r="S2" i="1" s="1"/>
  <c r="T32" i="1" l="1"/>
  <c r="S43" i="1"/>
  <c r="T25" i="1"/>
  <c r="S44" i="1"/>
  <c r="R66" i="1"/>
  <c r="S45" i="1"/>
  <c r="D2" i="1" l="1"/>
  <c r="D4" i="1"/>
  <c r="Q4" i="1" s="1"/>
  <c r="T4" i="1" s="1"/>
  <c r="D8" i="1"/>
  <c r="Q8" i="1" s="1"/>
  <c r="T8" i="1" s="1"/>
  <c r="D10" i="1"/>
  <c r="Q10" i="1" s="1"/>
  <c r="T10" i="1" s="1"/>
  <c r="D12" i="1"/>
  <c r="Q12" i="1" s="1"/>
  <c r="T12" i="1" s="1"/>
  <c r="D13" i="1"/>
  <c r="Q13" i="1" s="1"/>
  <c r="T13" i="1" s="1"/>
  <c r="D14" i="1"/>
  <c r="Q14" i="1" s="1"/>
  <c r="T14" i="1" s="1"/>
  <c r="D15" i="1"/>
  <c r="Q15" i="1" s="1"/>
  <c r="T15" i="1" s="1"/>
  <c r="D16" i="1"/>
  <c r="Q16" i="1" s="1"/>
  <c r="T16" i="1" s="1"/>
  <c r="D17" i="1"/>
  <c r="Q17" i="1" s="1"/>
  <c r="T17" i="1" s="1"/>
  <c r="D22" i="1"/>
  <c r="Q22" i="1" s="1"/>
  <c r="T22" i="1" s="1"/>
  <c r="D21" i="1"/>
  <c r="Q21" i="1" s="1"/>
  <c r="T21" i="1" s="1"/>
  <c r="D20" i="1"/>
  <c r="Q20" i="1" s="1"/>
  <c r="T20" i="1" s="1"/>
  <c r="D23" i="1"/>
  <c r="Q23" i="1" s="1"/>
  <c r="T23" i="1" s="1"/>
  <c r="D24" i="1"/>
  <c r="Q24" i="1" s="1"/>
  <c r="T24" i="1" s="1"/>
  <c r="D30" i="1"/>
  <c r="Q30" i="1" s="1"/>
  <c r="T30" i="1" s="1"/>
  <c r="D31" i="1"/>
  <c r="Q31" i="1" s="1"/>
  <c r="T31" i="1" s="1"/>
  <c r="D27" i="1"/>
  <c r="Q27" i="1" s="1"/>
  <c r="T27" i="1" s="1"/>
  <c r="D29" i="1"/>
  <c r="Q29" i="1" s="1"/>
  <c r="T29" i="1" s="1"/>
  <c r="D35" i="1"/>
  <c r="Q35" i="1" s="1"/>
  <c r="T35" i="1" s="1"/>
  <c r="D34" i="1"/>
  <c r="Q34" i="1" s="1"/>
  <c r="T34" i="1" s="1"/>
  <c r="D36" i="1"/>
  <c r="Q36" i="1" s="1"/>
  <c r="T36" i="1" s="1"/>
  <c r="D46" i="1"/>
  <c r="Q46" i="1" s="1"/>
  <c r="S46" i="1" s="1"/>
  <c r="D47" i="1"/>
  <c r="Q47" i="1" s="1"/>
  <c r="S47" i="1" s="1"/>
  <c r="D41" i="1"/>
  <c r="Q41" i="1" s="1"/>
  <c r="S41" i="1" s="1"/>
  <c r="D39" i="1"/>
  <c r="Q39" i="1" s="1"/>
  <c r="T39" i="1" s="1"/>
  <c r="D37" i="1"/>
  <c r="Q37" i="1" s="1"/>
  <c r="T37" i="1" s="1"/>
  <c r="D48" i="1"/>
  <c r="Q48" i="1" s="1"/>
  <c r="S48" i="1" s="1"/>
  <c r="D49" i="1"/>
  <c r="Q49" i="1" s="1"/>
  <c r="S49" i="1" s="1"/>
  <c r="D38" i="1"/>
  <c r="Q38" i="1" s="1"/>
  <c r="T38" i="1" s="1"/>
  <c r="D52" i="1"/>
  <c r="Q52" i="1" s="1"/>
  <c r="S52" i="1" s="1"/>
  <c r="D53" i="1"/>
  <c r="Q53" i="1" s="1"/>
  <c r="S53" i="1" s="1"/>
  <c r="D56" i="1"/>
  <c r="Q56" i="1" s="1"/>
  <c r="S56" i="1" s="1"/>
  <c r="D57" i="1"/>
  <c r="Q57" i="1" s="1"/>
  <c r="S57" i="1" s="1"/>
  <c r="D58" i="1"/>
  <c r="Q58" i="1" s="1"/>
  <c r="S58" i="1" s="1"/>
  <c r="D60" i="1"/>
  <c r="Q60" i="1" s="1"/>
  <c r="S60" i="1" s="1"/>
  <c r="D62" i="1"/>
  <c r="Q62" i="1" s="1"/>
  <c r="S62" i="1" s="1"/>
  <c r="D61" i="1"/>
  <c r="Q61" i="1" s="1"/>
  <c r="S61" i="1" s="1"/>
  <c r="D55" i="1"/>
  <c r="Q55" i="1" s="1"/>
  <c r="S55" i="1" s="1"/>
  <c r="D63" i="1"/>
  <c r="Q63" i="1" s="1"/>
  <c r="S63" i="1" s="1"/>
  <c r="D64" i="1"/>
  <c r="Q64" i="1" s="1"/>
  <c r="S64" i="1" s="1"/>
  <c r="D65" i="1"/>
  <c r="Q65" i="1" s="1"/>
  <c r="S65" i="1" s="1"/>
  <c r="D18" i="1" l="1"/>
  <c r="Q18" i="1" s="1"/>
  <c r="T18" i="1" s="1"/>
  <c r="D33" i="1"/>
  <c r="Q33" i="1" s="1"/>
  <c r="T33" i="1" s="1"/>
  <c r="D28" i="1"/>
  <c r="Q28" i="1" s="1"/>
  <c r="T28" i="1" s="1"/>
  <c r="D19" i="1"/>
  <c r="Q19" i="1" s="1"/>
  <c r="T19" i="1" s="1"/>
  <c r="D7" i="1"/>
  <c r="Q7" i="1" s="1"/>
  <c r="T7" i="1" s="1"/>
  <c r="D54" i="1"/>
  <c r="Q54" i="1" s="1"/>
  <c r="S54" i="1" s="1"/>
  <c r="D5" i="1"/>
  <c r="Q5" i="1" s="1"/>
  <c r="T5" i="1" s="1"/>
  <c r="D59" i="1"/>
  <c r="Q59" i="1" s="1"/>
  <c r="S59" i="1" s="1"/>
  <c r="D50" i="1"/>
  <c r="Q50" i="1" s="1"/>
  <c r="S50" i="1" s="1"/>
  <c r="D40" i="1"/>
  <c r="Q40" i="1" s="1"/>
  <c r="T40" i="1" s="1"/>
  <c r="D11" i="1"/>
  <c r="Q11" i="1" s="1"/>
  <c r="T11" i="1" s="1"/>
  <c r="D3" i="1"/>
  <c r="Q3" i="1" s="1"/>
  <c r="T3" i="1" s="1"/>
  <c r="D51" i="1"/>
  <c r="Q51" i="1" s="1"/>
  <c r="S51" i="1" s="1"/>
  <c r="D42" i="1"/>
  <c r="Q42" i="1" s="1"/>
  <c r="S42" i="1" s="1"/>
  <c r="D26" i="1"/>
  <c r="Q26" i="1" s="1"/>
  <c r="T26" i="1" s="1"/>
  <c r="D6" i="1"/>
  <c r="Q6" i="1" s="1"/>
  <c r="T6" i="1" s="1"/>
  <c r="Q2" i="1"/>
  <c r="S66" i="1" l="1"/>
  <c r="T2" i="1"/>
  <c r="D9" i="1"/>
  <c r="Q9" i="1" s="1"/>
  <c r="T9" i="1" s="1"/>
  <c r="Q66" i="1" l="1"/>
  <c r="D66" i="1"/>
  <c r="T66" i="1"/>
  <c r="U25" i="1" l="1"/>
  <c r="U32" i="1"/>
  <c r="U37" i="1"/>
  <c r="U14" i="1"/>
  <c r="U8" i="1"/>
  <c r="U24" i="1"/>
  <c r="U31" i="1"/>
  <c r="U16" i="1"/>
  <c r="U39" i="1"/>
  <c r="U35" i="1"/>
  <c r="U12" i="1"/>
  <c r="U20" i="1"/>
  <c r="U21" i="1"/>
  <c r="U13" i="1"/>
  <c r="U4" i="1"/>
  <c r="U15" i="1"/>
  <c r="U27" i="1"/>
  <c r="U22" i="1"/>
  <c r="U23" i="1"/>
  <c r="U38" i="1"/>
  <c r="U29" i="1"/>
  <c r="U30" i="1"/>
  <c r="U36" i="1"/>
  <c r="U17" i="1"/>
  <c r="U10" i="1"/>
  <c r="U34" i="1"/>
  <c r="U3" i="1"/>
  <c r="U6" i="1"/>
  <c r="U18" i="1"/>
  <c r="U5" i="1"/>
  <c r="U11" i="1"/>
  <c r="U19" i="1"/>
  <c r="U28" i="1"/>
  <c r="U7" i="1"/>
  <c r="U33" i="1"/>
  <c r="U40" i="1"/>
  <c r="U26" i="1"/>
  <c r="U2" i="1"/>
  <c r="U9" i="1"/>
  <c r="U66" i="1" l="1"/>
</calcChain>
</file>

<file path=xl/sharedStrings.xml><?xml version="1.0" encoding="utf-8"?>
<sst xmlns="http://schemas.openxmlformats.org/spreadsheetml/2006/main" count="86" uniqueCount="86">
  <si>
    <t xml:space="preserve">NO </t>
  </si>
  <si>
    <t xml:space="preserve"> MEMBERS NAME</t>
  </si>
  <si>
    <t>Telephone No.</t>
  </si>
  <si>
    <t>Total Contributions B/F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</si>
  <si>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</si>
  <si>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</si>
  <si>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</si>
  <si>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</si>
  <si>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</si>
  <si>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</si>
  <si>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</si>
  <si>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</si>
  <si>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</si>
  <si>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</si>
  <si>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</si>
  <si>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</si>
  <si>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Contributions </t>
  </si>
  <si>
    <t>Total Welfare</t>
  </si>
  <si>
    <t>Welfare Owing</t>
  </si>
  <si>
    <t xml:space="preserve"> Total Investment</t>
  </si>
  <si>
    <t>% age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</si>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</sst>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43" fontId="3" fillId="0" borderId="6" xfId="1" applyFont="1" applyBorder="1" applyAlignment="1">
      <alignment horizontal="center" wrapText="1"/>
    </xf>
    <xf numFmtId="43" fontId="3" fillId="0" borderId="5" xfId="1" applyFont="1" applyBorder="1" applyAlignment="1">
      <alignment horizontal="center" wrapText="1"/>
    </xf>
    <xf numFmtId="17" fontId="3" fillId="0" borderId="3" xfId="0" applyNumberFormat="1" applyFont="1" applyBorder="1" applyAlignment="1">
      <alignment horizontal="center" wrapText="1"/>
    </xf>
    <xf numFmtId="17" fontId="3" fillId="0" borderId="6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43" fontId="4" fillId="0" borderId="10" xfId="1" applyFont="1" applyFill="1" applyBorder="1" applyAlignment="1">
      <alignment horizontal="center" wrapText="1"/>
    </xf>
    <xf numFmtId="43" fontId="4" fillId="0" borderId="8" xfId="1" applyFont="1" applyFill="1" applyBorder="1" applyAlignment="1">
      <alignment horizontal="center" wrapText="1"/>
    </xf>
    <xf numFmtId="43" fontId="5" fillId="0" borderId="8" xfId="1" applyFont="1" applyFill="1" applyBorder="1" applyAlignment="1">
      <alignment horizontal="center" wrapText="1"/>
    </xf>
    <xf numFmtId="43" fontId="5" fillId="2" borderId="8" xfId="1" applyFont="1" applyFill="1" applyBorder="1" applyAlignment="1">
      <alignment horizontal="center" wrapText="1"/>
    </xf>
    <xf numFmtId="43" fontId="4" fillId="0" borderId="10" xfId="1" quotePrefix="1" applyFont="1" applyFill="1" applyBorder="1" applyAlignment="1">
      <alignment horizontal="center" wrapText="1"/>
    </xf>
    <xf numFmtId="43" fontId="4" fillId="0" borderId="8" xfId="1" applyFont="1" applyFill="1" applyBorder="1"/>
    <xf numFmtId="43" fontId="4" fillId="0" borderId="10" xfId="1" applyFont="1" applyFill="1" applyBorder="1"/>
    <xf numFmtId="43" fontId="4" fillId="0" borderId="9" xfId="1" applyFont="1" applyFill="1" applyBorder="1"/>
    <xf numFmtId="9" fontId="4" fillId="0" borderId="1" xfId="2" applyFont="1" applyFill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wrapText="1"/>
    </xf>
    <xf numFmtId="43" fontId="4" fillId="0" borderId="1" xfId="1" applyFont="1" applyFill="1" applyBorder="1" applyAlignment="1">
      <alignment horizontal="center" wrapText="1"/>
    </xf>
    <xf numFmtId="43" fontId="4" fillId="0" borderId="1" xfId="1" applyFont="1" applyFill="1" applyBorder="1"/>
    <xf numFmtId="43" fontId="4" fillId="0" borderId="12" xfId="1" applyFont="1" applyFill="1" applyBorder="1"/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2" xfId="0" applyFont="1" applyBorder="1" applyAlignment="1">
      <alignment horizontal="center" wrapText="1"/>
    </xf>
    <xf numFmtId="0" fontId="4" fillId="0" borderId="12" xfId="0" quotePrefix="1" applyFont="1" applyBorder="1" applyAlignment="1">
      <alignment horizontal="center" wrapText="1"/>
    </xf>
    <xf numFmtId="43" fontId="6" fillId="0" borderId="10" xfId="1" applyFont="1" applyFill="1" applyBorder="1" applyAlignment="1">
      <alignment horizontal="center" wrapText="1"/>
    </xf>
    <xf numFmtId="43" fontId="6" fillId="0" borderId="10" xfId="1" quotePrefix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wrapText="1"/>
    </xf>
    <xf numFmtId="0" fontId="4" fillId="0" borderId="14" xfId="0" quotePrefix="1" applyFont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43" fontId="4" fillId="0" borderId="1" xfId="1" quotePrefix="1" applyFont="1" applyFill="1" applyBorder="1" applyAlignment="1">
      <alignment horizontal="center" wrapText="1"/>
    </xf>
    <xf numFmtId="0" fontId="4" fillId="0" borderId="16" xfId="0" applyFont="1" applyBorder="1" applyAlignment="1">
      <alignment wrapText="1"/>
    </xf>
    <xf numFmtId="0" fontId="4" fillId="0" borderId="14" xfId="0" quotePrefix="1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wrapText="1"/>
    </xf>
    <xf numFmtId="0" fontId="4" fillId="2" borderId="14" xfId="0" quotePrefix="1" applyFont="1" applyFill="1" applyBorder="1" applyAlignment="1">
      <alignment horizontal="center" wrapText="1"/>
    </xf>
    <xf numFmtId="43" fontId="4" fillId="2" borderId="1" xfId="1" applyFont="1" applyFill="1" applyBorder="1" applyAlignment="1">
      <alignment horizontal="center" wrapText="1"/>
    </xf>
    <xf numFmtId="43" fontId="4" fillId="2" borderId="10" xfId="1" quotePrefix="1" applyFont="1" applyFill="1" applyBorder="1" applyAlignment="1">
      <alignment horizontal="center" wrapText="1"/>
    </xf>
    <xf numFmtId="43" fontId="4" fillId="2" borderId="10" xfId="1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wrapText="1"/>
    </xf>
    <xf numFmtId="0" fontId="4" fillId="3" borderId="14" xfId="0" quotePrefix="1" applyFont="1" applyFill="1" applyBorder="1" applyAlignment="1">
      <alignment horizontal="center" wrapText="1"/>
    </xf>
    <xf numFmtId="43" fontId="4" fillId="3" borderId="1" xfId="1" applyFont="1" applyFill="1" applyBorder="1" applyAlignment="1">
      <alignment horizontal="center" wrapText="1"/>
    </xf>
    <xf numFmtId="43" fontId="4" fillId="3" borderId="10" xfId="1" quotePrefix="1" applyFont="1" applyFill="1" applyBorder="1" applyAlignment="1">
      <alignment horizontal="center" wrapText="1"/>
    </xf>
    <xf numFmtId="43" fontId="4" fillId="3" borderId="10" xfId="1" applyFont="1" applyFill="1" applyBorder="1"/>
    <xf numFmtId="43" fontId="4" fillId="3" borderId="12" xfId="1" applyFont="1" applyFill="1" applyBorder="1"/>
    <xf numFmtId="9" fontId="4" fillId="3" borderId="1" xfId="2" applyFont="1" applyFill="1" applyBorder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wrapText="1"/>
    </xf>
    <xf numFmtId="43" fontId="4" fillId="3" borderId="10" xfId="1" applyFont="1" applyFill="1" applyBorder="1" applyAlignment="1">
      <alignment horizontal="center" wrapText="1"/>
    </xf>
    <xf numFmtId="0" fontId="4" fillId="3" borderId="17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2" xfId="0" quotePrefix="1" applyFont="1" applyFill="1" applyBorder="1" applyAlignment="1">
      <alignment horizontal="center" wrapText="1"/>
    </xf>
    <xf numFmtId="43" fontId="4" fillId="3" borderId="1" xfId="1" applyFont="1" applyFill="1" applyBorder="1"/>
    <xf numFmtId="0" fontId="4" fillId="3" borderId="16" xfId="0" applyFont="1" applyFill="1" applyBorder="1" applyAlignment="1">
      <alignment wrapText="1"/>
    </xf>
    <xf numFmtId="0" fontId="4" fillId="3" borderId="16" xfId="0" applyFont="1" applyFill="1" applyBorder="1"/>
    <xf numFmtId="0" fontId="4" fillId="3" borderId="18" xfId="0" applyFont="1" applyFill="1" applyBorder="1" applyAlignment="1">
      <alignment horizontal="center"/>
    </xf>
    <xf numFmtId="43" fontId="4" fillId="3" borderId="1" xfId="1" quotePrefix="1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43" fontId="4" fillId="3" borderId="15" xfId="1" applyFont="1" applyFill="1" applyBorder="1" applyAlignment="1">
      <alignment horizontal="center" wrapText="1"/>
    </xf>
    <xf numFmtId="43" fontId="4" fillId="3" borderId="19" xfId="1" quotePrefix="1" applyFont="1" applyFill="1" applyBorder="1" applyAlignment="1">
      <alignment horizontal="center" wrapText="1"/>
    </xf>
    <xf numFmtId="43" fontId="4" fillId="3" borderId="19" xfId="1" applyFont="1" applyFill="1" applyBorder="1"/>
    <xf numFmtId="43" fontId="4" fillId="3" borderId="14" xfId="1" applyFont="1" applyFill="1" applyBorder="1"/>
    <xf numFmtId="0" fontId="4" fillId="3" borderId="15" xfId="0" applyFont="1" applyFill="1" applyBorder="1"/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43" fontId="3" fillId="0" borderId="22" xfId="1" applyFont="1" applyBorder="1" applyAlignment="1">
      <alignment horizontal="center" wrapText="1"/>
    </xf>
    <xf numFmtId="43" fontId="3" fillId="0" borderId="23" xfId="1" applyFont="1" applyBorder="1" applyAlignment="1">
      <alignment horizontal="center" wrapText="1"/>
    </xf>
    <xf numFmtId="9" fontId="3" fillId="0" borderId="24" xfId="2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tests/ATHONI%20DEVELOPMENT%20AND%20WELFARE%20ASSOCIA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2022"/>
      <sheetName val="EXPEDITURE - 2022"/>
      <sheetName val="SHARE WORTH -SAGANA PLOT"/>
      <sheetName val=" YEAR  2023"/>
      <sheetName val="EXPEDITURE - 2023"/>
      <sheetName val="YEAR 2024"/>
    </sheetNames>
    <sheetDataSet>
      <sheetData sheetId="0">
        <row r="4">
          <cell r="T4">
            <v>149200</v>
          </cell>
        </row>
        <row r="5">
          <cell r="T5">
            <v>122900</v>
          </cell>
        </row>
        <row r="6">
          <cell r="T6">
            <v>122900</v>
          </cell>
        </row>
        <row r="7">
          <cell r="T7">
            <v>96900</v>
          </cell>
        </row>
        <row r="8">
          <cell r="T8">
            <v>95500</v>
          </cell>
        </row>
        <row r="9">
          <cell r="T9">
            <v>95500</v>
          </cell>
        </row>
        <row r="10">
          <cell r="T10">
            <v>98900</v>
          </cell>
        </row>
        <row r="11">
          <cell r="T11">
            <v>89700</v>
          </cell>
        </row>
        <row r="12">
          <cell r="T12">
            <v>89700</v>
          </cell>
        </row>
        <row r="13">
          <cell r="T13">
            <v>66200</v>
          </cell>
        </row>
        <row r="14">
          <cell r="T14">
            <v>66200</v>
          </cell>
        </row>
        <row r="15">
          <cell r="T15">
            <v>54400</v>
          </cell>
        </row>
        <row r="16">
          <cell r="T16">
            <v>54400</v>
          </cell>
        </row>
        <row r="17">
          <cell r="T17">
            <v>54600</v>
          </cell>
        </row>
        <row r="18">
          <cell r="T18">
            <v>38800</v>
          </cell>
        </row>
        <row r="19">
          <cell r="T19">
            <v>53500</v>
          </cell>
        </row>
        <row r="20">
          <cell r="T20">
            <v>33000</v>
          </cell>
        </row>
        <row r="21">
          <cell r="T21">
            <v>41600</v>
          </cell>
        </row>
        <row r="22">
          <cell r="T22">
            <v>31150</v>
          </cell>
        </row>
        <row r="23">
          <cell r="T23">
            <v>28900</v>
          </cell>
        </row>
        <row r="24">
          <cell r="T24">
            <v>28900</v>
          </cell>
        </row>
        <row r="25">
          <cell r="T25">
            <v>28250</v>
          </cell>
        </row>
        <row r="26">
          <cell r="T26">
            <v>21900</v>
          </cell>
        </row>
        <row r="27">
          <cell r="T27">
            <v>26100</v>
          </cell>
        </row>
        <row r="28">
          <cell r="T28">
            <v>19600</v>
          </cell>
        </row>
        <row r="29">
          <cell r="T29">
            <v>16800</v>
          </cell>
        </row>
        <row r="30">
          <cell r="T30">
            <v>16800</v>
          </cell>
        </row>
        <row r="31">
          <cell r="T31">
            <v>14400</v>
          </cell>
        </row>
        <row r="32">
          <cell r="T32">
            <v>8300</v>
          </cell>
        </row>
        <row r="33">
          <cell r="T33">
            <v>10400</v>
          </cell>
        </row>
        <row r="34">
          <cell r="T34">
            <v>19950</v>
          </cell>
        </row>
        <row r="35">
          <cell r="T35">
            <v>15000</v>
          </cell>
        </row>
        <row r="36">
          <cell r="T36">
            <v>19000</v>
          </cell>
        </row>
        <row r="37">
          <cell r="T37">
            <v>18500</v>
          </cell>
        </row>
        <row r="38">
          <cell r="T38">
            <v>18500</v>
          </cell>
        </row>
        <row r="39">
          <cell r="T39">
            <v>11800</v>
          </cell>
        </row>
        <row r="40">
          <cell r="T40">
            <v>1500</v>
          </cell>
        </row>
        <row r="41">
          <cell r="T41">
            <v>9600</v>
          </cell>
        </row>
        <row r="42">
          <cell r="T42">
            <v>7100</v>
          </cell>
        </row>
        <row r="43">
          <cell r="T43">
            <v>1000</v>
          </cell>
        </row>
        <row r="44">
          <cell r="T44">
            <v>6500</v>
          </cell>
        </row>
        <row r="46">
          <cell r="T46">
            <v>8100</v>
          </cell>
        </row>
        <row r="47">
          <cell r="T47">
            <v>2500</v>
          </cell>
        </row>
        <row r="48">
          <cell r="T48">
            <v>6900</v>
          </cell>
        </row>
        <row r="49">
          <cell r="T49">
            <v>7200</v>
          </cell>
        </row>
        <row r="50">
          <cell r="T50">
            <v>4600</v>
          </cell>
        </row>
        <row r="51">
          <cell r="T51">
            <v>4500</v>
          </cell>
        </row>
        <row r="52">
          <cell r="T52">
            <v>7800</v>
          </cell>
        </row>
        <row r="55">
          <cell r="T55">
            <v>5500</v>
          </cell>
        </row>
        <row r="56">
          <cell r="T56">
            <v>5500</v>
          </cell>
        </row>
        <row r="57">
          <cell r="T57">
            <v>5500</v>
          </cell>
        </row>
        <row r="58">
          <cell r="T58">
            <v>7200</v>
          </cell>
        </row>
        <row r="59">
          <cell r="T59">
            <v>6500</v>
          </cell>
        </row>
        <row r="60">
          <cell r="T60">
            <v>5000</v>
          </cell>
        </row>
        <row r="61">
          <cell r="T61">
            <v>6200</v>
          </cell>
        </row>
        <row r="62">
          <cell r="T62">
            <v>5500</v>
          </cell>
        </row>
        <row r="63">
          <cell r="T63">
            <v>5100</v>
          </cell>
        </row>
        <row r="64">
          <cell r="T64">
            <v>4000</v>
          </cell>
        </row>
        <row r="65">
          <cell r="T65">
            <v>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8517-E69D-4DA2-B833-29C53BF23727}">
  <dimension ref="A1:U66"/>
  <sheetViews>
    <sheetView tabSelected="1" topLeftCell="A58" workbookViewId="0">
      <selection activeCell="F70" sqref="F70"/>
    </sheetView>
  </sheetViews>
  <sheetFormatPr defaultRowHeight="15" x14ac:dyDescent="0.25"/>
  <cols>
    <col min="1" max="1" width="9.42578125" bestFit="1" customWidth="1"/>
    <col min="2" max="2" width="38.42578125" customWidth="1"/>
    <col min="3" max="3" width="32.28515625" customWidth="1"/>
    <col min="4" max="4" width="20.28515625" customWidth="1"/>
    <col min="5" max="6" width="22.5703125" customWidth="1"/>
    <col min="7" max="7" width="20.42578125" customWidth="1"/>
    <col min="8" max="8" width="15" customWidth="1"/>
    <col min="9" max="16" width="13.85546875" bestFit="1" customWidth="1"/>
    <col min="17" max="17" width="17" bestFit="1" customWidth="1"/>
    <col min="18" max="18" width="15.7109375" bestFit="1" customWidth="1"/>
    <col min="19" max="19" width="12.5703125" bestFit="1" customWidth="1"/>
    <col min="20" max="20" width="17.28515625" bestFit="1" customWidth="1"/>
    <col min="21" max="21" width="9.42578125" bestFit="1" customWidth="1"/>
  </cols>
  <sheetData>
    <row r="1" spans="1:21" s="1" customFormat="1" ht="27" customHeight="1" thickBot="1" x14ac:dyDescent="0.4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7" t="s">
        <v>17</v>
      </c>
      <c r="S1" s="8" t="s">
        <v>18</v>
      </c>
      <c r="T1" s="9" t="s">
        <v>19</v>
      </c>
      <c r="U1" s="10" t="s">
        <v>20</v>
      </c>
    </row>
    <row r="2" spans="1:21" s="1" customFormat="1" ht="21.75" thickBot="1" x14ac:dyDescent="0.4">
      <c r="A2" s="11">
        <v>1</v>
      </c>
      <c r="B2" s="12" t="s">
        <v>21</v>
      </c>
      <c r="C2" s="13">
        <v>722475225</v>
      </c>
      <c r="D2" s="14">
        <f>'[1]YEAR 2022'!T4</f>
        <v>149200</v>
      </c>
      <c r="E2" s="15">
        <v>2500</v>
      </c>
      <c r="F2" s="15">
        <v>2500</v>
      </c>
      <c r="G2" s="16">
        <v>2500</v>
      </c>
      <c r="H2" s="16">
        <v>2500</v>
      </c>
      <c r="I2" s="15">
        <v>2500</v>
      </c>
      <c r="J2" s="16">
        <v>2500</v>
      </c>
      <c r="K2" s="17">
        <v>2500</v>
      </c>
      <c r="L2" s="16">
        <v>2500</v>
      </c>
      <c r="M2" s="16">
        <v>2500</v>
      </c>
      <c r="N2" s="16">
        <v>2500</v>
      </c>
      <c r="O2" s="15">
        <v>2500</v>
      </c>
      <c r="P2" s="15">
        <v>2500</v>
      </c>
      <c r="Q2" s="18">
        <f>SUM(D2:P2)</f>
        <v>179200</v>
      </c>
      <c r="R2" s="19">
        <f t="shared" ref="R2:R23" si="0">17100+300+300+1500+300+3000-7200+300+600+300+300+300+300+300+300+300+300+300+300</f>
        <v>19200</v>
      </c>
      <c r="S2" s="20">
        <f t="shared" ref="S2:S40" si="1">R2-R2</f>
        <v>0</v>
      </c>
      <c r="T2" s="21">
        <f t="shared" ref="T2:T40" si="2">Q2-R2</f>
        <v>160000</v>
      </c>
      <c r="U2" s="22">
        <f>T2/T66</f>
        <v>0.12359879522074359</v>
      </c>
    </row>
    <row r="3" spans="1:21" ht="15.75" x14ac:dyDescent="0.25">
      <c r="A3" s="11">
        <v>2</v>
      </c>
      <c r="B3" s="23" t="s">
        <v>22</v>
      </c>
      <c r="C3" s="24">
        <v>723374585</v>
      </c>
      <c r="D3" s="25">
        <f>'[1]YEAR 2022'!T6</f>
        <v>122900</v>
      </c>
      <c r="E3" s="18">
        <v>500</v>
      </c>
      <c r="F3" s="18">
        <v>500</v>
      </c>
      <c r="G3" s="18">
        <v>500</v>
      </c>
      <c r="H3" s="18">
        <v>500</v>
      </c>
      <c r="I3" s="18">
        <v>500</v>
      </c>
      <c r="J3" s="18">
        <v>500</v>
      </c>
      <c r="K3" s="18">
        <v>500</v>
      </c>
      <c r="L3" s="18">
        <v>500</v>
      </c>
      <c r="M3" s="18">
        <v>500</v>
      </c>
      <c r="N3" s="18">
        <v>500</v>
      </c>
      <c r="O3" s="18">
        <v>500</v>
      </c>
      <c r="P3" s="18">
        <v>500</v>
      </c>
      <c r="Q3" s="18">
        <f>SUM(D3:P3)</f>
        <v>128900</v>
      </c>
      <c r="R3" s="20">
        <f t="shared" si="0"/>
        <v>19200</v>
      </c>
      <c r="S3" s="26">
        <f t="shared" si="1"/>
        <v>0</v>
      </c>
      <c r="T3" s="27">
        <f t="shared" si="2"/>
        <v>109700</v>
      </c>
      <c r="U3" s="22">
        <f>T3/T66</f>
        <v>8.4742423973222319E-2</v>
      </c>
    </row>
    <row r="4" spans="1:21" ht="15.75" x14ac:dyDescent="0.25">
      <c r="A4" s="28">
        <v>3</v>
      </c>
      <c r="B4" s="29" t="s">
        <v>23</v>
      </c>
      <c r="C4" s="30">
        <v>723593739</v>
      </c>
      <c r="D4" s="25">
        <f>'[1]YEAR 2022'!T5</f>
        <v>122900</v>
      </c>
      <c r="E4" s="18"/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f>SUM(D4:P4)</f>
        <v>128400</v>
      </c>
      <c r="R4" s="20">
        <f t="shared" si="0"/>
        <v>19200</v>
      </c>
      <c r="S4" s="26">
        <f t="shared" si="1"/>
        <v>0</v>
      </c>
      <c r="T4" s="27">
        <f t="shared" si="2"/>
        <v>109200</v>
      </c>
      <c r="U4" s="22">
        <f>T4/T66</f>
        <v>8.4356177738157498E-2</v>
      </c>
    </row>
    <row r="5" spans="1:21" ht="15.75" x14ac:dyDescent="0.25">
      <c r="A5" s="28">
        <v>4</v>
      </c>
      <c r="B5" s="29" t="s">
        <v>24</v>
      </c>
      <c r="C5" s="30">
        <v>711829364</v>
      </c>
      <c r="D5" s="25">
        <f>'[1]YEAR 2022'!T10</f>
        <v>98900</v>
      </c>
      <c r="E5" s="14"/>
      <c r="F5" s="14"/>
      <c r="G5" s="14">
        <v>6000</v>
      </c>
      <c r="H5" s="14"/>
      <c r="I5" s="14"/>
      <c r="J5" s="14"/>
      <c r="K5" s="14"/>
      <c r="L5" s="14"/>
      <c r="M5" s="18"/>
      <c r="N5" s="18"/>
      <c r="O5" s="18"/>
      <c r="P5" s="18">
        <v>3000</v>
      </c>
      <c r="Q5" s="18">
        <f>SUM(D5:P5)</f>
        <v>107900</v>
      </c>
      <c r="R5" s="20">
        <f t="shared" si="0"/>
        <v>19200</v>
      </c>
      <c r="S5" s="26">
        <f t="shared" si="1"/>
        <v>0</v>
      </c>
      <c r="T5" s="27">
        <f t="shared" si="2"/>
        <v>88700</v>
      </c>
      <c r="U5" s="22">
        <f>T5/T66</f>
        <v>6.852008210049973E-2</v>
      </c>
    </row>
    <row r="6" spans="1:21" ht="15.75" x14ac:dyDescent="0.25">
      <c r="A6" s="28">
        <v>5</v>
      </c>
      <c r="B6" s="29" t="s">
        <v>25</v>
      </c>
      <c r="C6" s="31">
        <v>722862303</v>
      </c>
      <c r="D6" s="25">
        <f>'[1]YEAR 2022'!T7</f>
        <v>96900</v>
      </c>
      <c r="E6" s="18">
        <v>300</v>
      </c>
      <c r="F6" s="18">
        <f>300+300</f>
        <v>600</v>
      </c>
      <c r="G6" s="18">
        <v>300</v>
      </c>
      <c r="H6" s="18">
        <v>300</v>
      </c>
      <c r="I6" s="18"/>
      <c r="J6" s="18">
        <v>300</v>
      </c>
      <c r="K6" s="18">
        <v>310</v>
      </c>
      <c r="L6" s="18">
        <v>300</v>
      </c>
      <c r="M6" s="18">
        <v>300</v>
      </c>
      <c r="N6" s="18">
        <v>300</v>
      </c>
      <c r="O6" s="18">
        <v>300</v>
      </c>
      <c r="P6" s="18">
        <v>300</v>
      </c>
      <c r="Q6" s="18">
        <f>SUM(D6:P6)</f>
        <v>100510</v>
      </c>
      <c r="R6" s="20">
        <f t="shared" si="0"/>
        <v>19200</v>
      </c>
      <c r="S6" s="26">
        <f t="shared" si="1"/>
        <v>0</v>
      </c>
      <c r="T6" s="27">
        <f t="shared" si="2"/>
        <v>81310</v>
      </c>
      <c r="U6" s="22">
        <f>T6/T66</f>
        <v>6.2811362746241634E-2</v>
      </c>
    </row>
    <row r="7" spans="1:21" ht="15.75" x14ac:dyDescent="0.25">
      <c r="A7" s="28">
        <v>6</v>
      </c>
      <c r="B7" s="29" t="s">
        <v>26</v>
      </c>
      <c r="C7" s="30">
        <v>720685692</v>
      </c>
      <c r="D7" s="25">
        <f>'[1]YEAR 2022'!T8</f>
        <v>95500</v>
      </c>
      <c r="E7" s="14"/>
      <c r="F7" s="32"/>
      <c r="G7" s="32"/>
      <c r="H7" s="32"/>
      <c r="I7" s="14"/>
      <c r="J7" s="32"/>
      <c r="K7" s="32"/>
      <c r="L7" s="32"/>
      <c r="M7" s="18"/>
      <c r="N7" s="18"/>
      <c r="O7" s="18"/>
      <c r="P7" s="18"/>
      <c r="Q7" s="18">
        <f>SUM(D7:P7)</f>
        <v>95500</v>
      </c>
      <c r="R7" s="20">
        <f t="shared" si="0"/>
        <v>19200</v>
      </c>
      <c r="S7" s="26">
        <f t="shared" si="1"/>
        <v>0</v>
      </c>
      <c r="T7" s="27">
        <f t="shared" si="2"/>
        <v>76300</v>
      </c>
      <c r="U7" s="22">
        <f>T7/T66</f>
        <v>5.8941175470892095E-2</v>
      </c>
    </row>
    <row r="8" spans="1:21" ht="15.75" x14ac:dyDescent="0.25">
      <c r="A8" s="28">
        <v>7</v>
      </c>
      <c r="B8" s="29" t="s">
        <v>27</v>
      </c>
      <c r="C8" s="30">
        <v>724722711</v>
      </c>
      <c r="D8" s="25">
        <f>'[1]YEAR 2022'!T9</f>
        <v>95500</v>
      </c>
      <c r="E8" s="14"/>
      <c r="F8" s="14"/>
      <c r="G8" s="14"/>
      <c r="H8" s="14"/>
      <c r="I8" s="14"/>
      <c r="J8" s="14"/>
      <c r="K8" s="14"/>
      <c r="L8" s="14"/>
      <c r="M8" s="18"/>
      <c r="N8" s="18"/>
      <c r="O8" s="18"/>
      <c r="P8" s="18"/>
      <c r="Q8" s="18">
        <f>SUM(D8:P8)</f>
        <v>95500</v>
      </c>
      <c r="R8" s="20">
        <f t="shared" si="0"/>
        <v>19200</v>
      </c>
      <c r="S8" s="26">
        <f t="shared" si="1"/>
        <v>0</v>
      </c>
      <c r="T8" s="27">
        <f t="shared" si="2"/>
        <v>76300</v>
      </c>
      <c r="U8" s="22">
        <f>T8/T66</f>
        <v>5.8941175470892095E-2</v>
      </c>
    </row>
    <row r="9" spans="1:21" ht="15.75" x14ac:dyDescent="0.25">
      <c r="A9" s="28">
        <v>8</v>
      </c>
      <c r="B9" s="29" t="s">
        <v>28</v>
      </c>
      <c r="C9" s="31">
        <v>722281302</v>
      </c>
      <c r="D9" s="25">
        <f>'[1]YEAR 2022'!T12</f>
        <v>89700</v>
      </c>
      <c r="E9" s="18"/>
      <c r="F9" s="18"/>
      <c r="G9" s="18"/>
      <c r="H9" s="18">
        <v>1850</v>
      </c>
      <c r="I9" s="18"/>
      <c r="J9" s="18"/>
      <c r="K9" s="18">
        <v>1500</v>
      </c>
      <c r="L9" s="18"/>
      <c r="M9" s="18"/>
      <c r="N9" s="18">
        <v>300</v>
      </c>
      <c r="O9" s="18">
        <v>300</v>
      </c>
      <c r="P9" s="18"/>
      <c r="Q9" s="18">
        <f>SUM(D9:P9)</f>
        <v>93650</v>
      </c>
      <c r="R9" s="20">
        <f t="shared" si="0"/>
        <v>19200</v>
      </c>
      <c r="S9" s="26">
        <f t="shared" si="1"/>
        <v>0</v>
      </c>
      <c r="T9" s="27">
        <f t="shared" si="2"/>
        <v>74450</v>
      </c>
      <c r="U9" s="22">
        <f>T9/T66</f>
        <v>5.7512064401152252E-2</v>
      </c>
    </row>
    <row r="10" spans="1:21" ht="15.75" x14ac:dyDescent="0.25">
      <c r="A10" s="28">
        <v>9</v>
      </c>
      <c r="B10" s="29" t="s">
        <v>29</v>
      </c>
      <c r="C10" s="31">
        <v>722341588</v>
      </c>
      <c r="D10" s="25">
        <f>'[1]YEAR 2022'!T11</f>
        <v>89700</v>
      </c>
      <c r="E10" s="18"/>
      <c r="F10" s="18"/>
      <c r="G10" s="18"/>
      <c r="H10" s="18">
        <v>1850</v>
      </c>
      <c r="I10" s="18"/>
      <c r="J10" s="18"/>
      <c r="K10" s="18"/>
      <c r="L10" s="18"/>
      <c r="M10" s="18"/>
      <c r="N10" s="18">
        <v>300</v>
      </c>
      <c r="O10" s="18">
        <v>300</v>
      </c>
      <c r="P10" s="18"/>
      <c r="Q10" s="18">
        <f>SUM(D10:P10)</f>
        <v>92150</v>
      </c>
      <c r="R10" s="20">
        <f t="shared" si="0"/>
        <v>19200</v>
      </c>
      <c r="S10" s="26">
        <f t="shared" si="1"/>
        <v>0</v>
      </c>
      <c r="T10" s="27">
        <f t="shared" si="2"/>
        <v>72950</v>
      </c>
      <c r="U10" s="22">
        <f>T10/T66</f>
        <v>5.635332569595778E-2</v>
      </c>
    </row>
    <row r="11" spans="1:21" ht="15.75" x14ac:dyDescent="0.25">
      <c r="A11" s="28">
        <v>10</v>
      </c>
      <c r="B11" s="29" t="s">
        <v>30</v>
      </c>
      <c r="C11" s="30">
        <v>717201682</v>
      </c>
      <c r="D11" s="25">
        <f>'[1]YEAR 2022'!T19</f>
        <v>53500</v>
      </c>
      <c r="E11" s="14">
        <v>2000</v>
      </c>
      <c r="F11" s="14">
        <v>2000</v>
      </c>
      <c r="G11" s="14">
        <v>2000</v>
      </c>
      <c r="H11" s="14">
        <v>2000</v>
      </c>
      <c r="I11" s="14">
        <v>2000</v>
      </c>
      <c r="J11" s="14">
        <v>2000</v>
      </c>
      <c r="K11" s="14">
        <v>2000</v>
      </c>
      <c r="L11" s="14">
        <v>2000</v>
      </c>
      <c r="M11" s="18">
        <v>2000</v>
      </c>
      <c r="N11" s="18">
        <v>2000</v>
      </c>
      <c r="O11" s="18">
        <v>2000</v>
      </c>
      <c r="P11" s="18">
        <v>2000</v>
      </c>
      <c r="Q11" s="18">
        <f>SUM(D11:P11)</f>
        <v>77500</v>
      </c>
      <c r="R11" s="20">
        <f t="shared" si="0"/>
        <v>19200</v>
      </c>
      <c r="S11" s="26">
        <f t="shared" si="1"/>
        <v>0</v>
      </c>
      <c r="T11" s="27">
        <f t="shared" si="2"/>
        <v>58300</v>
      </c>
      <c r="U11" s="22">
        <f>T11/T66</f>
        <v>4.5036311008558441E-2</v>
      </c>
    </row>
    <row r="12" spans="1:21" ht="15.75" x14ac:dyDescent="0.25">
      <c r="A12" s="28">
        <v>11</v>
      </c>
      <c r="B12" s="29" t="s">
        <v>31</v>
      </c>
      <c r="C12" s="31">
        <v>722818851</v>
      </c>
      <c r="D12" s="25">
        <f>'[1]YEAR 2022'!T13</f>
        <v>66200</v>
      </c>
      <c r="E12" s="18"/>
      <c r="F12" s="33"/>
      <c r="G12" s="33"/>
      <c r="H12" s="18">
        <v>1500</v>
      </c>
      <c r="I12" s="18"/>
      <c r="J12" s="33"/>
      <c r="K12" s="33"/>
      <c r="L12" s="33"/>
      <c r="M12" s="18"/>
      <c r="N12" s="18"/>
      <c r="O12" s="18"/>
      <c r="P12" s="18"/>
      <c r="Q12" s="18">
        <f>SUM(D12:P12)</f>
        <v>67700</v>
      </c>
      <c r="R12" s="20">
        <f t="shared" si="0"/>
        <v>19200</v>
      </c>
      <c r="S12" s="26">
        <f t="shared" si="1"/>
        <v>0</v>
      </c>
      <c r="T12" s="27">
        <f t="shared" si="2"/>
        <v>48500</v>
      </c>
      <c r="U12" s="22">
        <f>T12/T66</f>
        <v>3.7465884801287902E-2</v>
      </c>
    </row>
    <row r="13" spans="1:21" ht="15.75" x14ac:dyDescent="0.25">
      <c r="A13" s="28">
        <v>12</v>
      </c>
      <c r="B13" s="29" t="s">
        <v>32</v>
      </c>
      <c r="C13" s="31">
        <v>724780100</v>
      </c>
      <c r="D13" s="25">
        <f>'[1]YEAR 2022'!T14</f>
        <v>66200</v>
      </c>
      <c r="E13" s="18"/>
      <c r="F13" s="18"/>
      <c r="G13" s="18"/>
      <c r="H13" s="18">
        <v>1500</v>
      </c>
      <c r="I13" s="18"/>
      <c r="J13" s="18"/>
      <c r="K13" s="18"/>
      <c r="L13" s="18"/>
      <c r="M13" s="18"/>
      <c r="N13" s="18"/>
      <c r="O13" s="18"/>
      <c r="P13" s="18"/>
      <c r="Q13" s="18">
        <f>SUM(D13:P13)</f>
        <v>67700</v>
      </c>
      <c r="R13" s="20">
        <f t="shared" si="0"/>
        <v>19200</v>
      </c>
      <c r="S13" s="26">
        <f t="shared" si="1"/>
        <v>0</v>
      </c>
      <c r="T13" s="27">
        <f t="shared" si="2"/>
        <v>48500</v>
      </c>
      <c r="U13" s="22">
        <f>T13/T66</f>
        <v>3.7465884801287902E-2</v>
      </c>
    </row>
    <row r="14" spans="1:21" ht="15.75" x14ac:dyDescent="0.25">
      <c r="A14" s="28">
        <v>13</v>
      </c>
      <c r="B14" s="29" t="s">
        <v>33</v>
      </c>
      <c r="C14" s="31">
        <v>721326123</v>
      </c>
      <c r="D14" s="25">
        <f>'[1]YEAR 2022'!T17</f>
        <v>54600</v>
      </c>
      <c r="E14" s="18"/>
      <c r="F14" s="18"/>
      <c r="G14" s="18"/>
      <c r="H14" s="18"/>
      <c r="I14" s="18">
        <v>3000</v>
      </c>
      <c r="J14" s="18"/>
      <c r="K14" s="18">
        <v>3000</v>
      </c>
      <c r="L14" s="18">
        <v>2000</v>
      </c>
      <c r="M14" s="18">
        <v>1000</v>
      </c>
      <c r="N14" s="18">
        <v>600</v>
      </c>
      <c r="O14" s="18">
        <v>600</v>
      </c>
      <c r="P14" s="18">
        <v>900</v>
      </c>
      <c r="Q14" s="18">
        <f>SUM(D14:P14)</f>
        <v>65700</v>
      </c>
      <c r="R14" s="20">
        <f t="shared" si="0"/>
        <v>19200</v>
      </c>
      <c r="S14" s="26">
        <f t="shared" si="1"/>
        <v>0</v>
      </c>
      <c r="T14" s="27">
        <f t="shared" si="2"/>
        <v>46500</v>
      </c>
      <c r="U14" s="22">
        <f>T14/T66</f>
        <v>3.5920899861028602E-2</v>
      </c>
    </row>
    <row r="15" spans="1:21" ht="15.75" x14ac:dyDescent="0.25">
      <c r="A15" s="28">
        <v>14</v>
      </c>
      <c r="B15" s="29" t="s">
        <v>34</v>
      </c>
      <c r="C15" s="30">
        <v>711829364</v>
      </c>
      <c r="D15" s="25">
        <f>'[1]YEAR 2022'!T15</f>
        <v>54400</v>
      </c>
      <c r="E15" s="14"/>
      <c r="F15" s="32"/>
      <c r="G15" s="32"/>
      <c r="H15" s="32"/>
      <c r="I15" s="14"/>
      <c r="J15" s="32"/>
      <c r="K15" s="32"/>
      <c r="L15" s="32"/>
      <c r="M15" s="18"/>
      <c r="N15" s="18"/>
      <c r="O15" s="18"/>
      <c r="P15" s="18"/>
      <c r="Q15" s="18">
        <f>SUM(D15:P15)</f>
        <v>54400</v>
      </c>
      <c r="R15" s="20">
        <f t="shared" si="0"/>
        <v>19200</v>
      </c>
      <c r="S15" s="26">
        <f t="shared" si="1"/>
        <v>0</v>
      </c>
      <c r="T15" s="27">
        <f t="shared" si="2"/>
        <v>35200</v>
      </c>
      <c r="U15" s="22">
        <f>T15/T66</f>
        <v>2.7191734948563587E-2</v>
      </c>
    </row>
    <row r="16" spans="1:21" ht="15.75" x14ac:dyDescent="0.25">
      <c r="A16" s="28">
        <v>15</v>
      </c>
      <c r="B16" s="29" t="s">
        <v>35</v>
      </c>
      <c r="C16" s="31">
        <v>720344095</v>
      </c>
      <c r="D16" s="25">
        <f>'[1]YEAR 2022'!T16</f>
        <v>54400</v>
      </c>
      <c r="E16" s="18"/>
      <c r="F16" s="33"/>
      <c r="G16" s="33"/>
      <c r="H16" s="33"/>
      <c r="I16" s="18"/>
      <c r="J16" s="33"/>
      <c r="K16" s="33"/>
      <c r="L16" s="33"/>
      <c r="M16" s="18"/>
      <c r="N16" s="18"/>
      <c r="O16" s="18"/>
      <c r="P16" s="18"/>
      <c r="Q16" s="18">
        <f>SUM(D16:P16)</f>
        <v>54400</v>
      </c>
      <c r="R16" s="20">
        <f t="shared" si="0"/>
        <v>19200</v>
      </c>
      <c r="S16" s="26">
        <f t="shared" si="1"/>
        <v>0</v>
      </c>
      <c r="T16" s="27">
        <f t="shared" si="2"/>
        <v>35200</v>
      </c>
      <c r="U16" s="22">
        <f>T16/T66</f>
        <v>2.7191734948563587E-2</v>
      </c>
    </row>
    <row r="17" spans="1:21" ht="15.75" x14ac:dyDescent="0.25">
      <c r="A17" s="28">
        <v>16</v>
      </c>
      <c r="B17" s="29" t="s">
        <v>36</v>
      </c>
      <c r="C17" s="31">
        <v>721393610</v>
      </c>
      <c r="D17" s="25">
        <f>'[1]YEAR 2022'!T21</f>
        <v>41600</v>
      </c>
      <c r="E17" s="18"/>
      <c r="F17" s="18"/>
      <c r="G17" s="18"/>
      <c r="H17" s="18"/>
      <c r="I17" s="18"/>
      <c r="J17" s="18"/>
      <c r="K17" s="18"/>
      <c r="L17" s="18"/>
      <c r="M17" s="18"/>
      <c r="N17" s="18">
        <v>3000</v>
      </c>
      <c r="O17" s="18"/>
      <c r="P17" s="18"/>
      <c r="Q17" s="18">
        <f>SUM(D17:P17)</f>
        <v>44600</v>
      </c>
      <c r="R17" s="20">
        <f t="shared" si="0"/>
        <v>19200</v>
      </c>
      <c r="S17" s="26">
        <f t="shared" si="1"/>
        <v>0</v>
      </c>
      <c r="T17" s="27">
        <f t="shared" si="2"/>
        <v>25400</v>
      </c>
      <c r="U17" s="22">
        <f>T17/T66</f>
        <v>1.9621308741293045E-2</v>
      </c>
    </row>
    <row r="18" spans="1:21" ht="15.75" x14ac:dyDescent="0.25">
      <c r="A18" s="28">
        <v>17</v>
      </c>
      <c r="B18" s="29" t="s">
        <v>37</v>
      </c>
      <c r="C18" s="30">
        <v>721305386</v>
      </c>
      <c r="D18" s="25">
        <f>'[1]YEAR 2022'!T20</f>
        <v>33000</v>
      </c>
      <c r="E18" s="14"/>
      <c r="F18" s="14"/>
      <c r="G18" s="14"/>
      <c r="H18" s="14"/>
      <c r="I18" s="14"/>
      <c r="J18" s="14"/>
      <c r="K18" s="14"/>
      <c r="L18" s="14"/>
      <c r="M18" s="18">
        <v>10000</v>
      </c>
      <c r="N18" s="18"/>
      <c r="O18" s="18"/>
      <c r="P18" s="18"/>
      <c r="Q18" s="18">
        <f>SUM(D18:P18)</f>
        <v>43000</v>
      </c>
      <c r="R18" s="20">
        <f t="shared" si="0"/>
        <v>19200</v>
      </c>
      <c r="S18" s="26">
        <f t="shared" si="1"/>
        <v>0</v>
      </c>
      <c r="T18" s="27">
        <f t="shared" si="2"/>
        <v>23800</v>
      </c>
      <c r="U18" s="22">
        <f>T18/T66</f>
        <v>1.8385320789085609E-2</v>
      </c>
    </row>
    <row r="19" spans="1:21" ht="15.75" x14ac:dyDescent="0.25">
      <c r="A19" s="28">
        <v>18</v>
      </c>
      <c r="B19" s="29" t="s">
        <v>38</v>
      </c>
      <c r="C19" s="30">
        <v>722371070</v>
      </c>
      <c r="D19" s="25">
        <f>'[1]YEAR 2022'!T18</f>
        <v>38800</v>
      </c>
      <c r="E19" s="14"/>
      <c r="F19" s="14"/>
      <c r="G19" s="14"/>
      <c r="H19" s="14"/>
      <c r="I19" s="14"/>
      <c r="J19" s="14"/>
      <c r="K19" s="14"/>
      <c r="L19" s="14"/>
      <c r="M19" s="18"/>
      <c r="N19" s="18"/>
      <c r="O19" s="18"/>
      <c r="P19" s="18"/>
      <c r="Q19" s="18">
        <f>SUM(D19:P19)</f>
        <v>38800</v>
      </c>
      <c r="R19" s="20">
        <f t="shared" si="0"/>
        <v>19200</v>
      </c>
      <c r="S19" s="26">
        <f t="shared" si="1"/>
        <v>0</v>
      </c>
      <c r="T19" s="27">
        <f t="shared" si="2"/>
        <v>19600</v>
      </c>
      <c r="U19" s="22">
        <f>T19/T66</f>
        <v>1.5140852414541089E-2</v>
      </c>
    </row>
    <row r="20" spans="1:21" ht="15.75" x14ac:dyDescent="0.25">
      <c r="A20" s="34">
        <v>19</v>
      </c>
      <c r="B20" s="29" t="s">
        <v>39</v>
      </c>
      <c r="C20" s="30">
        <v>722584874</v>
      </c>
      <c r="D20" s="25">
        <f>'[1]YEAR 2022'!T24</f>
        <v>28900</v>
      </c>
      <c r="E20" s="14"/>
      <c r="F20" s="14"/>
      <c r="G20" s="14"/>
      <c r="H20" s="14"/>
      <c r="I20" s="14">
        <v>1750</v>
      </c>
      <c r="J20" s="14"/>
      <c r="K20" s="14">
        <v>1500</v>
      </c>
      <c r="L20" s="14"/>
      <c r="M20" s="18">
        <v>2000</v>
      </c>
      <c r="N20" s="18"/>
      <c r="O20" s="18"/>
      <c r="P20" s="18"/>
      <c r="Q20" s="18">
        <f>SUM(D20:P20)</f>
        <v>34150</v>
      </c>
      <c r="R20" s="20">
        <f t="shared" si="0"/>
        <v>19200</v>
      </c>
      <c r="S20" s="26">
        <f t="shared" si="1"/>
        <v>0</v>
      </c>
      <c r="T20" s="27">
        <f t="shared" si="2"/>
        <v>14950</v>
      </c>
      <c r="U20" s="22">
        <f>T20/T66</f>
        <v>1.1548762428438228E-2</v>
      </c>
    </row>
    <row r="21" spans="1:21" ht="15.75" x14ac:dyDescent="0.25">
      <c r="A21" s="28">
        <v>20</v>
      </c>
      <c r="B21" s="29" t="s">
        <v>40</v>
      </c>
      <c r="C21" s="30">
        <v>722584874</v>
      </c>
      <c r="D21" s="25">
        <f>'[1]YEAR 2022'!T23</f>
        <v>28900</v>
      </c>
      <c r="E21" s="14"/>
      <c r="F21" s="14"/>
      <c r="G21" s="14"/>
      <c r="H21" s="14"/>
      <c r="I21" s="14">
        <v>1750</v>
      </c>
      <c r="J21" s="14"/>
      <c r="K21" s="14"/>
      <c r="L21" s="14"/>
      <c r="M21" s="18">
        <v>2000</v>
      </c>
      <c r="N21" s="18"/>
      <c r="O21" s="18"/>
      <c r="P21" s="18"/>
      <c r="Q21" s="18">
        <f>SUM(D21:P21)</f>
        <v>32650</v>
      </c>
      <c r="R21" s="20">
        <f t="shared" si="0"/>
        <v>19200</v>
      </c>
      <c r="S21" s="26">
        <f t="shared" si="1"/>
        <v>0</v>
      </c>
      <c r="T21" s="27">
        <f t="shared" si="2"/>
        <v>13450</v>
      </c>
      <c r="U21" s="22">
        <f>T21/T66</f>
        <v>1.0390023723243758E-2</v>
      </c>
    </row>
    <row r="22" spans="1:21" ht="15.75" x14ac:dyDescent="0.25">
      <c r="A22" s="28">
        <v>21</v>
      </c>
      <c r="B22" s="29" t="s">
        <v>41</v>
      </c>
      <c r="C22" s="30">
        <v>718315809</v>
      </c>
      <c r="D22" s="25">
        <f>'[1]YEAR 2022'!T22</f>
        <v>31150</v>
      </c>
      <c r="E22" s="14"/>
      <c r="F22" s="14"/>
      <c r="G22" s="14"/>
      <c r="H22" s="14"/>
      <c r="I22" s="14"/>
      <c r="J22" s="14"/>
      <c r="K22" s="14"/>
      <c r="L22" s="14"/>
      <c r="M22" s="18"/>
      <c r="N22" s="18"/>
      <c r="O22" s="18"/>
      <c r="P22" s="18"/>
      <c r="Q22" s="18">
        <f>SUM(D22:P22)</f>
        <v>31150</v>
      </c>
      <c r="R22" s="20">
        <f t="shared" si="0"/>
        <v>19200</v>
      </c>
      <c r="S22" s="26">
        <f t="shared" si="1"/>
        <v>0</v>
      </c>
      <c r="T22" s="27">
        <f t="shared" si="2"/>
        <v>11950</v>
      </c>
      <c r="U22" s="22">
        <f>T22/T66</f>
        <v>9.2312850180492866E-3</v>
      </c>
    </row>
    <row r="23" spans="1:21" ht="15.75" x14ac:dyDescent="0.25">
      <c r="A23" s="28">
        <v>22</v>
      </c>
      <c r="B23" s="29" t="s">
        <v>42</v>
      </c>
      <c r="C23" s="31">
        <v>720469102</v>
      </c>
      <c r="D23" s="25">
        <f>'[1]YEAR 2022'!T25</f>
        <v>28250</v>
      </c>
      <c r="E23" s="18"/>
      <c r="F23" s="18"/>
      <c r="G23" s="18"/>
      <c r="H23" s="18">
        <v>1000</v>
      </c>
      <c r="I23" s="18"/>
      <c r="J23" s="18"/>
      <c r="K23" s="18"/>
      <c r="L23" s="18"/>
      <c r="M23" s="18"/>
      <c r="N23" s="18"/>
      <c r="O23" s="18"/>
      <c r="P23" s="18"/>
      <c r="Q23" s="18">
        <f>SUM(D23:P23)</f>
        <v>29250</v>
      </c>
      <c r="R23" s="20">
        <f t="shared" si="0"/>
        <v>19200</v>
      </c>
      <c r="S23" s="26">
        <f t="shared" si="1"/>
        <v>0</v>
      </c>
      <c r="T23" s="27">
        <f t="shared" si="2"/>
        <v>10050</v>
      </c>
      <c r="U23" s="22">
        <f>T23/T66</f>
        <v>7.7635493248029569E-3</v>
      </c>
    </row>
    <row r="24" spans="1:21" ht="15.75" x14ac:dyDescent="0.25">
      <c r="A24" s="28">
        <v>23</v>
      </c>
      <c r="B24" s="35" t="s">
        <v>43</v>
      </c>
      <c r="C24" s="36">
        <v>722460436</v>
      </c>
      <c r="D24" s="25">
        <f>'[1]YEAR 2022'!T31</f>
        <v>14400</v>
      </c>
      <c r="E24" s="18"/>
      <c r="F24" s="18"/>
      <c r="G24" s="18"/>
      <c r="H24" s="18">
        <v>3600</v>
      </c>
      <c r="I24" s="18"/>
      <c r="J24" s="18"/>
      <c r="K24" s="18"/>
      <c r="L24" s="18"/>
      <c r="M24" s="18"/>
      <c r="N24" s="18"/>
      <c r="O24" s="18"/>
      <c r="P24" s="18"/>
      <c r="Q24" s="18">
        <f>SUM(D24:P24)</f>
        <v>18000</v>
      </c>
      <c r="R24" s="20">
        <f>9900+300+300+1500+300-6900+300+600+300+300+300+300+300+300+300+300+300+300</f>
        <v>9300</v>
      </c>
      <c r="S24" s="26">
        <f t="shared" si="1"/>
        <v>0</v>
      </c>
      <c r="T24" s="27">
        <f t="shared" si="2"/>
        <v>8700</v>
      </c>
      <c r="U24" s="22">
        <f>T24/T66</f>
        <v>6.7206844901279324E-3</v>
      </c>
    </row>
    <row r="25" spans="1:21" ht="15.75" x14ac:dyDescent="0.25">
      <c r="A25" s="28">
        <v>24</v>
      </c>
      <c r="B25" s="35" t="s">
        <v>44</v>
      </c>
      <c r="C25" s="36">
        <v>723650688</v>
      </c>
      <c r="D25" s="25">
        <v>0</v>
      </c>
      <c r="E25" s="18"/>
      <c r="F25" s="18"/>
      <c r="G25" s="18"/>
      <c r="H25" s="18"/>
      <c r="I25" s="18">
        <v>1000</v>
      </c>
      <c r="J25" s="18"/>
      <c r="K25" s="18">
        <v>2000</v>
      </c>
      <c r="L25" s="18">
        <v>2000</v>
      </c>
      <c r="M25" s="18">
        <v>2000</v>
      </c>
      <c r="N25" s="18">
        <v>4000</v>
      </c>
      <c r="O25" s="18"/>
      <c r="P25" s="18"/>
      <c r="Q25" s="18">
        <f>SUM(D25:P25)</f>
        <v>11000</v>
      </c>
      <c r="R25" s="20">
        <f>200+300+300+300+300+300+300+300+300</f>
        <v>2600</v>
      </c>
      <c r="S25" s="26">
        <f t="shared" si="1"/>
        <v>0</v>
      </c>
      <c r="T25" s="27">
        <f t="shared" si="2"/>
        <v>8400</v>
      </c>
      <c r="U25" s="22">
        <f>T25/T66</f>
        <v>6.488936749089038E-3</v>
      </c>
    </row>
    <row r="26" spans="1:21" ht="15.75" x14ac:dyDescent="0.25">
      <c r="A26" s="28">
        <v>25</v>
      </c>
      <c r="B26" s="29" t="s">
        <v>45</v>
      </c>
      <c r="C26" s="31">
        <v>720811428</v>
      </c>
      <c r="D26" s="25">
        <f>'[1]YEAR 2022'!T27</f>
        <v>26100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>
        <f>SUM(D26:P26)</f>
        <v>26100</v>
      </c>
      <c r="R26" s="20">
        <f>17100+300+300+1500+300+3000-7200+300+600+300+300+300+300+300+300+300+300+300+300</f>
        <v>19200</v>
      </c>
      <c r="S26" s="26">
        <f t="shared" si="1"/>
        <v>0</v>
      </c>
      <c r="T26" s="27">
        <f t="shared" si="2"/>
        <v>6900</v>
      </c>
      <c r="U26" s="22">
        <f>T26/T66</f>
        <v>5.3301980438945672E-3</v>
      </c>
    </row>
    <row r="27" spans="1:21" ht="15.75" x14ac:dyDescent="0.25">
      <c r="A27" s="28">
        <v>26</v>
      </c>
      <c r="B27" s="29" t="s">
        <v>46</v>
      </c>
      <c r="C27" s="30">
        <v>722979112</v>
      </c>
      <c r="D27" s="25">
        <f>'[1]YEAR 2022'!T32</f>
        <v>8300</v>
      </c>
      <c r="E27" s="14">
        <v>300</v>
      </c>
      <c r="F27" s="14"/>
      <c r="G27" s="14">
        <v>300</v>
      </c>
      <c r="H27" s="14">
        <v>300</v>
      </c>
      <c r="I27" s="14">
        <v>400</v>
      </c>
      <c r="J27" s="14"/>
      <c r="K27" s="14">
        <v>400</v>
      </c>
      <c r="L27" s="14">
        <v>400</v>
      </c>
      <c r="M27" s="18">
        <v>400</v>
      </c>
      <c r="N27" s="18">
        <v>400</v>
      </c>
      <c r="O27" s="18">
        <v>400</v>
      </c>
      <c r="P27" s="18">
        <v>400</v>
      </c>
      <c r="Q27" s="18">
        <f>SUM(D27:P27)</f>
        <v>12000</v>
      </c>
      <c r="R27" s="20">
        <f>7500+300+1500+300-6900+300+600+300+300+300+300+300+300+300+300+300+300</f>
        <v>6600</v>
      </c>
      <c r="S27" s="26">
        <f t="shared" si="1"/>
        <v>0</v>
      </c>
      <c r="T27" s="27">
        <f t="shared" si="2"/>
        <v>5400</v>
      </c>
      <c r="U27" s="22">
        <f>T27/T66</f>
        <v>4.1714593387000964E-3</v>
      </c>
    </row>
    <row r="28" spans="1:21" ht="15.75" x14ac:dyDescent="0.25">
      <c r="A28" s="28">
        <v>27</v>
      </c>
      <c r="B28" s="29" t="s">
        <v>47</v>
      </c>
      <c r="C28" s="30">
        <v>721602284</v>
      </c>
      <c r="D28" s="25">
        <f>'[1]YEAR 2022'!T29</f>
        <v>16800</v>
      </c>
      <c r="E28" s="14"/>
      <c r="F28" s="14"/>
      <c r="G28" s="14"/>
      <c r="H28" s="14"/>
      <c r="I28" s="14"/>
      <c r="J28" s="14"/>
      <c r="K28" s="14"/>
      <c r="L28" s="14"/>
      <c r="M28" s="18"/>
      <c r="N28" s="18"/>
      <c r="O28" s="18"/>
      <c r="P28" s="18"/>
      <c r="Q28" s="18">
        <f>SUM(D28:P28)</f>
        <v>16800</v>
      </c>
      <c r="R28" s="20">
        <f>15300-6900+300+600+300+300+300+300+300+300+300+300+300+300</f>
        <v>12300</v>
      </c>
      <c r="S28" s="26">
        <f t="shared" si="1"/>
        <v>0</v>
      </c>
      <c r="T28" s="27">
        <f t="shared" si="2"/>
        <v>4500</v>
      </c>
      <c r="U28" s="22">
        <f>T28/T66</f>
        <v>3.4762161155834134E-3</v>
      </c>
    </row>
    <row r="29" spans="1:21" ht="15.75" x14ac:dyDescent="0.25">
      <c r="A29" s="28">
        <v>28</v>
      </c>
      <c r="B29" s="29" t="s">
        <v>48</v>
      </c>
      <c r="C29" s="31">
        <v>722364025</v>
      </c>
      <c r="D29" s="25">
        <f>'[1]YEAR 2022'!T35</f>
        <v>15000</v>
      </c>
      <c r="E29" s="18">
        <v>300</v>
      </c>
      <c r="F29" s="18">
        <v>300</v>
      </c>
      <c r="G29" s="18">
        <v>300</v>
      </c>
      <c r="H29" s="18">
        <v>300</v>
      </c>
      <c r="I29" s="18">
        <v>300</v>
      </c>
      <c r="J29" s="18"/>
      <c r="K29" s="18">
        <v>300</v>
      </c>
      <c r="L29" s="18">
        <v>300</v>
      </c>
      <c r="M29" s="18">
        <v>300</v>
      </c>
      <c r="N29" s="18">
        <f>159+142</f>
        <v>301</v>
      </c>
      <c r="O29" s="18">
        <v>300</v>
      </c>
      <c r="P29" s="18"/>
      <c r="Q29" s="18">
        <f>SUM(D29:P29)</f>
        <v>18001</v>
      </c>
      <c r="R29" s="20">
        <f>14400+300+300+1500+300-6900+300+600+300+300+300+300+300+300+300+300+300+300</f>
        <v>13800</v>
      </c>
      <c r="S29" s="26">
        <f t="shared" si="1"/>
        <v>0</v>
      </c>
      <c r="T29" s="27">
        <f t="shared" si="2"/>
        <v>4201</v>
      </c>
      <c r="U29" s="22">
        <f>T29/T66</f>
        <v>3.2452408670146488E-3</v>
      </c>
    </row>
    <row r="30" spans="1:21" ht="15.75" x14ac:dyDescent="0.25">
      <c r="A30" s="28">
        <v>29</v>
      </c>
      <c r="B30" s="29" t="s">
        <v>49</v>
      </c>
      <c r="C30" s="31">
        <v>725234613</v>
      </c>
      <c r="D30" s="25">
        <f>'[1]YEAR 2022'!T30</f>
        <v>16800</v>
      </c>
      <c r="E30" s="18"/>
      <c r="F30" s="18"/>
      <c r="G30" s="18"/>
      <c r="H30" s="18">
        <v>300</v>
      </c>
      <c r="I30" s="18"/>
      <c r="J30" s="18"/>
      <c r="K30" s="18"/>
      <c r="L30" s="18"/>
      <c r="M30" s="18"/>
      <c r="N30" s="18">
        <v>300</v>
      </c>
      <c r="O30" s="18">
        <v>300</v>
      </c>
      <c r="P30" s="18"/>
      <c r="Q30" s="18">
        <f>SUM(D30:P30)</f>
        <v>17700</v>
      </c>
      <c r="R30" s="20">
        <f>16800-6900+300+600+300+300+300+300+300+300+300+300+300+300</f>
        <v>13800</v>
      </c>
      <c r="S30" s="26">
        <f t="shared" si="1"/>
        <v>0</v>
      </c>
      <c r="T30" s="27">
        <f t="shared" si="2"/>
        <v>3900</v>
      </c>
      <c r="U30" s="22">
        <f>T30/T66</f>
        <v>3.0127206335056251E-3</v>
      </c>
    </row>
    <row r="31" spans="1:21" ht="15.75" x14ac:dyDescent="0.25">
      <c r="A31" s="28">
        <v>30</v>
      </c>
      <c r="B31" s="29" t="s">
        <v>50</v>
      </c>
      <c r="C31" s="30">
        <v>720811428</v>
      </c>
      <c r="D31" s="25">
        <f>'[1]YEAR 2022'!T26</f>
        <v>21900</v>
      </c>
      <c r="E31" s="14"/>
      <c r="F31" s="14"/>
      <c r="G31" s="14"/>
      <c r="H31" s="14"/>
      <c r="I31" s="14"/>
      <c r="J31" s="14"/>
      <c r="K31" s="14"/>
      <c r="L31" s="14"/>
      <c r="M31" s="18"/>
      <c r="N31" s="18"/>
      <c r="O31" s="18">
        <v>500</v>
      </c>
      <c r="P31" s="18">
        <v>500</v>
      </c>
      <c r="Q31" s="18">
        <f>SUM(D31:P31)</f>
        <v>22900</v>
      </c>
      <c r="R31" s="20">
        <f>17100+300+300+1500+300+3000-7200+300+600+300+300+300+300+300+300+300+300+300+300</f>
        <v>19200</v>
      </c>
      <c r="S31" s="26">
        <f t="shared" si="1"/>
        <v>0</v>
      </c>
      <c r="T31" s="27">
        <f t="shared" si="2"/>
        <v>3700</v>
      </c>
      <c r="U31" s="22">
        <f>T31/T66</f>
        <v>2.8582221394796953E-3</v>
      </c>
    </row>
    <row r="32" spans="1:21" ht="15.75" x14ac:dyDescent="0.25">
      <c r="A32" s="28">
        <v>31</v>
      </c>
      <c r="B32" s="37" t="s">
        <v>51</v>
      </c>
      <c r="C32" s="38">
        <v>722460436</v>
      </c>
      <c r="D32" s="25">
        <v>0</v>
      </c>
      <c r="E32" s="14"/>
      <c r="F32" s="14"/>
      <c r="G32" s="14"/>
      <c r="H32" s="14"/>
      <c r="I32" s="14"/>
      <c r="J32" s="14"/>
      <c r="K32" s="14"/>
      <c r="L32" s="14"/>
      <c r="M32" s="18"/>
      <c r="N32" s="18">
        <v>3800</v>
      </c>
      <c r="O32" s="18"/>
      <c r="P32" s="18"/>
      <c r="Q32" s="18">
        <f>SUM(D32:P32)</f>
        <v>3800</v>
      </c>
      <c r="R32" s="20">
        <f>200+300+300+300</f>
        <v>1100</v>
      </c>
      <c r="S32" s="26">
        <f t="shared" si="1"/>
        <v>0</v>
      </c>
      <c r="T32" s="27">
        <f t="shared" si="2"/>
        <v>2700</v>
      </c>
      <c r="U32" s="22">
        <f>T32/T66</f>
        <v>2.0857296693500482E-3</v>
      </c>
    </row>
    <row r="33" spans="1:21" ht="15.75" x14ac:dyDescent="0.25">
      <c r="A33" s="28">
        <v>32</v>
      </c>
      <c r="B33" s="29" t="s">
        <v>52</v>
      </c>
      <c r="C33" s="31">
        <v>722567460</v>
      </c>
      <c r="D33" s="25">
        <f>'[1]YEAR 2022'!T28</f>
        <v>19600</v>
      </c>
      <c r="E33" s="39"/>
      <c r="F33" s="39"/>
      <c r="G33" s="39"/>
      <c r="H33" s="39"/>
      <c r="I33" s="39">
        <v>500</v>
      </c>
      <c r="J33" s="18"/>
      <c r="K33" s="18"/>
      <c r="L33" s="18">
        <v>500</v>
      </c>
      <c r="M33" s="18">
        <v>500</v>
      </c>
      <c r="N33" s="18"/>
      <c r="O33" s="18"/>
      <c r="P33" s="18"/>
      <c r="Q33" s="18">
        <f>SUM(D33:P33)</f>
        <v>21100</v>
      </c>
      <c r="R33" s="26">
        <f>17100+300+300+1500+300+3000-7200+300+600+300+300+300+300+300+300+300+300+300+300</f>
        <v>19200</v>
      </c>
      <c r="S33" s="26">
        <f t="shared" si="1"/>
        <v>0</v>
      </c>
      <c r="T33" s="27">
        <f t="shared" si="2"/>
        <v>1900</v>
      </c>
      <c r="U33" s="22">
        <f>T33/T66</f>
        <v>1.4677356932463301E-3</v>
      </c>
    </row>
    <row r="34" spans="1:21" ht="15.75" x14ac:dyDescent="0.25">
      <c r="A34" s="28">
        <v>33</v>
      </c>
      <c r="B34" s="29" t="s">
        <v>53</v>
      </c>
      <c r="C34" s="30">
        <v>710669129</v>
      </c>
      <c r="D34" s="25">
        <f>'[1]YEAR 2022'!T36</f>
        <v>19000</v>
      </c>
      <c r="E34" s="14"/>
      <c r="F34" s="14"/>
      <c r="G34" s="14">
        <v>1000</v>
      </c>
      <c r="H34" s="14"/>
      <c r="I34" s="14"/>
      <c r="J34" s="14"/>
      <c r="K34" s="14">
        <v>1000</v>
      </c>
      <c r="L34" s="14"/>
      <c r="M34" s="18"/>
      <c r="N34" s="18"/>
      <c r="O34" s="18"/>
      <c r="P34" s="18"/>
      <c r="Q34" s="18">
        <f>SUM(D34:P34)</f>
        <v>21000</v>
      </c>
      <c r="R34" s="20">
        <f>17100+300+300+1500+300+3000-7200+300+600+300+300+300+300+300+300+300+300+300+300</f>
        <v>19200</v>
      </c>
      <c r="S34" s="26">
        <f t="shared" si="1"/>
        <v>0</v>
      </c>
      <c r="T34" s="27">
        <f t="shared" si="2"/>
        <v>1800</v>
      </c>
      <c r="U34" s="22">
        <f>T34/T66</f>
        <v>1.3904864462333654E-3</v>
      </c>
    </row>
    <row r="35" spans="1:21" ht="15.75" x14ac:dyDescent="0.25">
      <c r="A35" s="28">
        <v>34</v>
      </c>
      <c r="B35" s="29" t="s">
        <v>54</v>
      </c>
      <c r="C35" s="31">
        <v>723313802</v>
      </c>
      <c r="D35" s="25">
        <f>'[1]YEAR 2022'!T33</f>
        <v>10400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f>SUM(D35:P35)</f>
        <v>10400</v>
      </c>
      <c r="R35" s="20">
        <f>10200+300+300+1500+300-6900+300+600+300+300+300+300+300+300+300+300+300+300</f>
        <v>9600</v>
      </c>
      <c r="S35" s="26">
        <f t="shared" si="1"/>
        <v>0</v>
      </c>
      <c r="T35" s="27">
        <f t="shared" si="2"/>
        <v>800</v>
      </c>
      <c r="U35" s="22">
        <f>T35/T66</f>
        <v>6.1799397610371788E-4</v>
      </c>
    </row>
    <row r="36" spans="1:21" ht="15.75" x14ac:dyDescent="0.25">
      <c r="A36" s="28">
        <v>35</v>
      </c>
      <c r="B36" s="29" t="s">
        <v>55</v>
      </c>
      <c r="C36" s="30">
        <v>718315809</v>
      </c>
      <c r="D36" s="25">
        <f>'[1]YEAR 2022'!T34</f>
        <v>19950</v>
      </c>
      <c r="E36" s="14"/>
      <c r="F36" s="14"/>
      <c r="G36" s="14"/>
      <c r="H36" s="14"/>
      <c r="I36" s="14"/>
      <c r="J36" s="14"/>
      <c r="K36" s="14"/>
      <c r="L36" s="14"/>
      <c r="M36" s="18"/>
      <c r="N36" s="18"/>
      <c r="O36" s="18"/>
      <c r="P36" s="18"/>
      <c r="Q36" s="18">
        <f>SUM(D36:P36)</f>
        <v>19950</v>
      </c>
      <c r="R36" s="20">
        <f>17100+300+300+1500+300+3000-7200+300+600+300+300+300+300+300+300+300+300+300+300</f>
        <v>19200</v>
      </c>
      <c r="S36" s="26">
        <f t="shared" si="1"/>
        <v>0</v>
      </c>
      <c r="T36" s="27">
        <f t="shared" si="2"/>
        <v>750</v>
      </c>
      <c r="U36" s="22">
        <f>T36/T66</f>
        <v>5.7936935259723552E-4</v>
      </c>
    </row>
    <row r="37" spans="1:21" ht="15.75" x14ac:dyDescent="0.25">
      <c r="A37" s="28">
        <v>36</v>
      </c>
      <c r="B37" s="37" t="s">
        <v>56</v>
      </c>
      <c r="C37" s="38">
        <v>718160946</v>
      </c>
      <c r="D37" s="25">
        <f>'[1]YEAR 2022'!T47</f>
        <v>2500</v>
      </c>
      <c r="E37" s="14"/>
      <c r="F37" s="14"/>
      <c r="G37" s="14"/>
      <c r="H37" s="14">
        <v>2000</v>
      </c>
      <c r="I37" s="14"/>
      <c r="J37" s="14"/>
      <c r="K37" s="14"/>
      <c r="L37" s="14"/>
      <c r="M37" s="18">
        <v>3000</v>
      </c>
      <c r="N37" s="18"/>
      <c r="O37" s="18"/>
      <c r="P37" s="18"/>
      <c r="Q37" s="18">
        <f>SUM(D37:P37)</f>
        <v>7500</v>
      </c>
      <c r="R37" s="20">
        <f>3300+2700+300+300+300</f>
        <v>6900</v>
      </c>
      <c r="S37" s="26">
        <f t="shared" si="1"/>
        <v>0</v>
      </c>
      <c r="T37" s="27">
        <f t="shared" si="2"/>
        <v>600</v>
      </c>
      <c r="U37" s="22">
        <f>T37/T66</f>
        <v>4.6349548207778846E-4</v>
      </c>
    </row>
    <row r="38" spans="1:21" ht="15.75" x14ac:dyDescent="0.25">
      <c r="A38" s="28">
        <v>37</v>
      </c>
      <c r="B38" s="40" t="s">
        <v>57</v>
      </c>
      <c r="C38" s="41">
        <v>722865609</v>
      </c>
      <c r="D38" s="25">
        <f>'[1]YEAR 2022'!T44</f>
        <v>6500</v>
      </c>
      <c r="E38" s="18"/>
      <c r="F38" s="18"/>
      <c r="G38" s="18"/>
      <c r="H38" s="18"/>
      <c r="I38" s="18">
        <v>3600</v>
      </c>
      <c r="J38" s="18">
        <v>300</v>
      </c>
      <c r="K38" s="18"/>
      <c r="L38" s="18"/>
      <c r="M38" s="18"/>
      <c r="N38" s="18">
        <v>900</v>
      </c>
      <c r="O38" s="18">
        <v>300</v>
      </c>
      <c r="P38" s="18"/>
      <c r="Q38" s="18">
        <f>SUM(D38:P38)</f>
        <v>11600</v>
      </c>
      <c r="R38" s="20">
        <f>7700+2700+300+300+300</f>
        <v>11300</v>
      </c>
      <c r="S38" s="26">
        <f t="shared" si="1"/>
        <v>0</v>
      </c>
      <c r="T38" s="27">
        <f t="shared" si="2"/>
        <v>300</v>
      </c>
      <c r="U38" s="22">
        <f>T38/T66</f>
        <v>2.3174774103889423E-4</v>
      </c>
    </row>
    <row r="39" spans="1:21" ht="15.75" x14ac:dyDescent="0.25">
      <c r="A39" s="28">
        <v>38</v>
      </c>
      <c r="B39" s="29" t="s">
        <v>58</v>
      </c>
      <c r="C39" s="30">
        <v>700518538</v>
      </c>
      <c r="D39" s="25">
        <f>'[1]YEAR 2022'!T40</f>
        <v>1500</v>
      </c>
      <c r="E39" s="14">
        <v>900</v>
      </c>
      <c r="F39" s="14"/>
      <c r="G39" s="14"/>
      <c r="H39" s="14"/>
      <c r="I39" s="14"/>
      <c r="J39" s="14"/>
      <c r="K39" s="14">
        <v>1200</v>
      </c>
      <c r="L39" s="14"/>
      <c r="M39" s="18"/>
      <c r="N39" s="18"/>
      <c r="O39" s="18"/>
      <c r="P39" s="18"/>
      <c r="Q39" s="18">
        <f>SUM(D39:P39)</f>
        <v>3600</v>
      </c>
      <c r="R39" s="20">
        <f>5700+300+300+150+300-6900+300+600+300+300+300+300+300+300+300+300+300+300</f>
        <v>3750</v>
      </c>
      <c r="S39" s="26">
        <f t="shared" si="1"/>
        <v>0</v>
      </c>
      <c r="T39" s="27">
        <f t="shared" si="2"/>
        <v>-150</v>
      </c>
      <c r="U39" s="22">
        <f>T39/T66</f>
        <v>-1.1587387051944712E-4</v>
      </c>
    </row>
    <row r="40" spans="1:21" ht="15.75" x14ac:dyDescent="0.25">
      <c r="A40" s="42">
        <v>39</v>
      </c>
      <c r="B40" s="43" t="s">
        <v>59</v>
      </c>
      <c r="C40" s="44">
        <v>723774925</v>
      </c>
      <c r="D40" s="45">
        <f>'[1]YEAR 2022'!T65</f>
        <v>300</v>
      </c>
      <c r="E40" s="46"/>
      <c r="F40" s="46">
        <v>1000</v>
      </c>
      <c r="G40" s="46"/>
      <c r="H40" s="46"/>
      <c r="I40" s="46"/>
      <c r="J40" s="46"/>
      <c r="K40" s="46"/>
      <c r="L40" s="46"/>
      <c r="M40" s="46">
        <v>2400</v>
      </c>
      <c r="N40" s="46"/>
      <c r="O40" s="46"/>
      <c r="P40" s="46"/>
      <c r="Q40" s="18">
        <f>SUM(D40:P40)</f>
        <v>3700</v>
      </c>
      <c r="R40" s="47">
        <f>300+2700+300+300+300</f>
        <v>3900</v>
      </c>
      <c r="S40" s="26">
        <f t="shared" si="1"/>
        <v>0</v>
      </c>
      <c r="T40" s="27">
        <f t="shared" si="2"/>
        <v>-200</v>
      </c>
      <c r="U40" s="22">
        <f>T40/T66</f>
        <v>-1.5449849402592947E-4</v>
      </c>
    </row>
    <row r="41" spans="1:21" ht="15.75" x14ac:dyDescent="0.25">
      <c r="A41" s="48">
        <v>40</v>
      </c>
      <c r="B41" s="49" t="s">
        <v>60</v>
      </c>
      <c r="C41" s="50">
        <v>725569703</v>
      </c>
      <c r="D41" s="51">
        <f>'[1]YEAR 2022'!T39</f>
        <v>11800</v>
      </c>
      <c r="E41" s="52"/>
      <c r="F41" s="52"/>
      <c r="G41" s="52">
        <v>500</v>
      </c>
      <c r="H41" s="52"/>
      <c r="I41" s="52">
        <v>300</v>
      </c>
      <c r="J41" s="52"/>
      <c r="K41" s="52">
        <v>300</v>
      </c>
      <c r="L41" s="52"/>
      <c r="M41" s="52"/>
      <c r="N41" s="52"/>
      <c r="O41" s="52"/>
      <c r="P41" s="52"/>
      <c r="Q41" s="52">
        <f>SUM(D41:P41)</f>
        <v>12900</v>
      </c>
      <c r="R41" s="53">
        <f>14100+300+300+1500+300-6900+300+600+300+300+300+300+300+300+300+300+300+300</f>
        <v>13500</v>
      </c>
      <c r="S41" s="54">
        <f>Q41-R41</f>
        <v>-600</v>
      </c>
      <c r="T41" s="54"/>
      <c r="U41" s="55"/>
    </row>
    <row r="42" spans="1:21" ht="15.75" x14ac:dyDescent="0.25">
      <c r="A42" s="48">
        <v>41</v>
      </c>
      <c r="B42" s="56" t="s">
        <v>61</v>
      </c>
      <c r="C42" s="57">
        <v>720170420</v>
      </c>
      <c r="D42" s="51">
        <f>'[1]YEAR 2022'!T49</f>
        <v>7200</v>
      </c>
      <c r="E42" s="58"/>
      <c r="F42" s="58"/>
      <c r="G42" s="58"/>
      <c r="H42" s="58">
        <v>1800</v>
      </c>
      <c r="I42" s="58"/>
      <c r="J42" s="58"/>
      <c r="K42" s="58">
        <v>1300</v>
      </c>
      <c r="L42" s="58">
        <v>600</v>
      </c>
      <c r="M42" s="52"/>
      <c r="N42" s="52">
        <v>1500</v>
      </c>
      <c r="O42" s="52"/>
      <c r="P42" s="52"/>
      <c r="Q42" s="52">
        <f>SUM(D42:P42)</f>
        <v>12400</v>
      </c>
      <c r="R42" s="53">
        <f>9400+2700+300+300+300</f>
        <v>13000</v>
      </c>
      <c r="S42" s="54">
        <f t="shared" ref="S42:S65" si="3">Q42-R42</f>
        <v>-600</v>
      </c>
      <c r="T42" s="54"/>
      <c r="U42" s="55"/>
    </row>
    <row r="43" spans="1:21" ht="15.75" x14ac:dyDescent="0.25">
      <c r="A43" s="48">
        <v>42</v>
      </c>
      <c r="B43" s="59" t="s">
        <v>62</v>
      </c>
      <c r="C43" s="57">
        <v>715027250</v>
      </c>
      <c r="D43" s="51">
        <v>0</v>
      </c>
      <c r="E43" s="58"/>
      <c r="F43" s="58"/>
      <c r="G43" s="58"/>
      <c r="H43" s="58"/>
      <c r="I43" s="58"/>
      <c r="J43" s="58"/>
      <c r="K43" s="58"/>
      <c r="L43" s="58"/>
      <c r="M43" s="52"/>
      <c r="N43" s="52">
        <v>500</v>
      </c>
      <c r="O43" s="52"/>
      <c r="P43" s="52"/>
      <c r="Q43" s="52">
        <f>SUM(D43:P43)</f>
        <v>500</v>
      </c>
      <c r="R43" s="53">
        <f>200+300+300+300</f>
        <v>1100</v>
      </c>
      <c r="S43" s="54">
        <f t="shared" si="3"/>
        <v>-600</v>
      </c>
      <c r="T43" s="54"/>
      <c r="U43" s="55"/>
    </row>
    <row r="44" spans="1:21" ht="15.75" x14ac:dyDescent="0.25">
      <c r="A44" s="48">
        <v>43</v>
      </c>
      <c r="B44" s="59" t="s">
        <v>63</v>
      </c>
      <c r="C44" s="57">
        <v>722422399</v>
      </c>
      <c r="D44" s="51"/>
      <c r="E44" s="58"/>
      <c r="F44" s="58"/>
      <c r="G44" s="58"/>
      <c r="H44" s="58"/>
      <c r="I44" s="58"/>
      <c r="J44" s="58"/>
      <c r="K44" s="58"/>
      <c r="L44" s="58"/>
      <c r="M44" s="52"/>
      <c r="N44" s="52">
        <v>500</v>
      </c>
      <c r="O44" s="52"/>
      <c r="P44" s="52"/>
      <c r="Q44" s="52">
        <f>SUM(D44:P44)</f>
        <v>500</v>
      </c>
      <c r="R44" s="53">
        <f>200+300+300+300</f>
        <v>1100</v>
      </c>
      <c r="S44" s="54">
        <f t="shared" si="3"/>
        <v>-600</v>
      </c>
      <c r="T44" s="54"/>
      <c r="U44" s="55"/>
    </row>
    <row r="45" spans="1:21" ht="15.75" x14ac:dyDescent="0.25">
      <c r="A45" s="48">
        <v>44</v>
      </c>
      <c r="B45" s="59" t="s">
        <v>64</v>
      </c>
      <c r="C45" s="57">
        <v>724882200</v>
      </c>
      <c r="D45" s="51">
        <v>0</v>
      </c>
      <c r="E45" s="58"/>
      <c r="F45" s="58"/>
      <c r="G45" s="58"/>
      <c r="H45" s="58"/>
      <c r="I45" s="58"/>
      <c r="J45" s="58"/>
      <c r="K45" s="58"/>
      <c r="L45" s="58"/>
      <c r="M45" s="52"/>
      <c r="N45" s="52">
        <v>500</v>
      </c>
      <c r="O45" s="52"/>
      <c r="P45" s="52"/>
      <c r="Q45" s="52">
        <f>SUM(D45:P45)</f>
        <v>500</v>
      </c>
      <c r="R45" s="53">
        <f>200+300+300+300</f>
        <v>1100</v>
      </c>
      <c r="S45" s="54">
        <f t="shared" si="3"/>
        <v>-600</v>
      </c>
      <c r="T45" s="54"/>
      <c r="U45" s="55"/>
    </row>
    <row r="46" spans="1:21" ht="15.75" x14ac:dyDescent="0.25">
      <c r="A46" s="48">
        <v>45</v>
      </c>
      <c r="B46" s="60" t="s">
        <v>65</v>
      </c>
      <c r="C46" s="61">
        <v>725569703</v>
      </c>
      <c r="D46" s="51">
        <f>'[1]YEAR 2022'!T37</f>
        <v>18500</v>
      </c>
      <c r="E46" s="58"/>
      <c r="F46" s="58"/>
      <c r="G46" s="58"/>
      <c r="H46" s="58"/>
      <c r="I46" s="58"/>
      <c r="J46" s="58"/>
      <c r="K46" s="58"/>
      <c r="L46" s="58"/>
      <c r="M46" s="52"/>
      <c r="N46" s="52"/>
      <c r="O46" s="52"/>
      <c r="P46" s="52"/>
      <c r="Q46" s="52">
        <f>SUM(D46:P46)</f>
        <v>18500</v>
      </c>
      <c r="R46" s="53">
        <f>17100+300+300+1500+300+3000-7200+300+600+300+300+300+300+300+300+300+300+300+300</f>
        <v>19200</v>
      </c>
      <c r="S46" s="54">
        <f t="shared" si="3"/>
        <v>-700</v>
      </c>
      <c r="T46" s="54"/>
      <c r="U46" s="62"/>
    </row>
    <row r="47" spans="1:21" ht="15.75" x14ac:dyDescent="0.25">
      <c r="A47" s="48">
        <v>46</v>
      </c>
      <c r="B47" s="63" t="s">
        <v>66</v>
      </c>
      <c r="C47" s="50">
        <v>711801560</v>
      </c>
      <c r="D47" s="51">
        <f>'[1]YEAR 2022'!T38</f>
        <v>18500</v>
      </c>
      <c r="E47" s="58"/>
      <c r="F47" s="58"/>
      <c r="G47" s="58"/>
      <c r="H47" s="58"/>
      <c r="I47" s="58"/>
      <c r="J47" s="58"/>
      <c r="K47" s="58"/>
      <c r="L47" s="58"/>
      <c r="M47" s="52"/>
      <c r="N47" s="52"/>
      <c r="O47" s="52"/>
      <c r="P47" s="52"/>
      <c r="Q47" s="52">
        <f>SUM(D47:P47)</f>
        <v>18500</v>
      </c>
      <c r="R47" s="53">
        <f>17100+300+300+1500+300+3000-7200+300+600+300+300+300+300+300+300+300+300+300+300</f>
        <v>19200</v>
      </c>
      <c r="S47" s="54">
        <f t="shared" si="3"/>
        <v>-700</v>
      </c>
      <c r="T47" s="54"/>
      <c r="U47" s="62"/>
    </row>
    <row r="48" spans="1:21" ht="15.75" x14ac:dyDescent="0.25">
      <c r="A48" s="48">
        <v>47</v>
      </c>
      <c r="B48" s="63" t="s">
        <v>67</v>
      </c>
      <c r="C48" s="50">
        <v>722253418</v>
      </c>
      <c r="D48" s="51">
        <f>'[1]YEAR 2022'!T41</f>
        <v>9600</v>
      </c>
      <c r="E48" s="52"/>
      <c r="F48" s="52"/>
      <c r="G48" s="52"/>
      <c r="H48" s="52"/>
      <c r="I48" s="52"/>
      <c r="J48" s="52"/>
      <c r="K48" s="52"/>
      <c r="L48" s="52"/>
      <c r="M48" s="52"/>
      <c r="N48" s="52">
        <v>1000</v>
      </c>
      <c r="O48" s="52"/>
      <c r="P48" s="52"/>
      <c r="Q48" s="52">
        <f>SUM(D48:P48)</f>
        <v>10600</v>
      </c>
      <c r="R48" s="53">
        <f>8700+2700+300+300+300</f>
        <v>12300</v>
      </c>
      <c r="S48" s="54">
        <f t="shared" si="3"/>
        <v>-1700</v>
      </c>
      <c r="T48" s="54"/>
      <c r="U48" s="62"/>
    </row>
    <row r="49" spans="1:21" ht="15.75" x14ac:dyDescent="0.25">
      <c r="A49" s="48">
        <v>48</v>
      </c>
      <c r="B49" s="63" t="s">
        <v>68</v>
      </c>
      <c r="C49" s="57">
        <v>720534294</v>
      </c>
      <c r="D49" s="51">
        <f>'[1]YEAR 2022'!T42</f>
        <v>7100</v>
      </c>
      <c r="E49" s="58"/>
      <c r="F49" s="58"/>
      <c r="G49" s="58"/>
      <c r="H49" s="58"/>
      <c r="I49" s="58"/>
      <c r="J49" s="58"/>
      <c r="K49" s="58"/>
      <c r="L49" s="58"/>
      <c r="M49" s="52"/>
      <c r="N49" s="52"/>
      <c r="O49" s="52"/>
      <c r="P49" s="52"/>
      <c r="Q49" s="52">
        <f>SUM(D49:P49)</f>
        <v>7100</v>
      </c>
      <c r="R49" s="53">
        <f>6600+2700+300+300+300</f>
        <v>10200</v>
      </c>
      <c r="S49" s="54">
        <f t="shared" si="3"/>
        <v>-3100</v>
      </c>
      <c r="T49" s="54"/>
      <c r="U49" s="62"/>
    </row>
    <row r="50" spans="1:21" ht="15.75" x14ac:dyDescent="0.25">
      <c r="A50" s="48">
        <v>49</v>
      </c>
      <c r="B50" s="64" t="s">
        <v>69</v>
      </c>
      <c r="C50" s="57"/>
      <c r="D50" s="51">
        <f>'[1]YEAR 2022'!T43</f>
        <v>1000</v>
      </c>
      <c r="E50" s="58"/>
      <c r="F50" s="58"/>
      <c r="G50" s="58"/>
      <c r="H50" s="58"/>
      <c r="I50" s="58"/>
      <c r="J50" s="58"/>
      <c r="K50" s="58"/>
      <c r="L50" s="58"/>
      <c r="M50" s="52"/>
      <c r="N50" s="52"/>
      <c r="O50" s="52"/>
      <c r="P50" s="52"/>
      <c r="Q50" s="52">
        <f>SUM(D50:P50)</f>
        <v>1000</v>
      </c>
      <c r="R50" s="53">
        <f>1500+2700+300+300+300</f>
        <v>5100</v>
      </c>
      <c r="S50" s="54">
        <f t="shared" si="3"/>
        <v>-4100</v>
      </c>
      <c r="T50" s="54"/>
      <c r="U50" s="62"/>
    </row>
    <row r="51" spans="1:21" ht="15.75" x14ac:dyDescent="0.25">
      <c r="A51" s="48">
        <v>50</v>
      </c>
      <c r="B51" s="63" t="s">
        <v>70</v>
      </c>
      <c r="C51" s="50">
        <v>724418232</v>
      </c>
      <c r="D51" s="51">
        <f>'[1]YEAR 2022'!T46</f>
        <v>8100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>
        <f>SUM(D51:P51)</f>
        <v>8100</v>
      </c>
      <c r="R51" s="53">
        <f>9700+2700+300+300+300</f>
        <v>13300</v>
      </c>
      <c r="S51" s="54">
        <f t="shared" si="3"/>
        <v>-5200</v>
      </c>
      <c r="T51" s="54"/>
      <c r="U51" s="62"/>
    </row>
    <row r="52" spans="1:21" ht="15.75" x14ac:dyDescent="0.25">
      <c r="A52" s="48">
        <v>51</v>
      </c>
      <c r="B52" s="63" t="s">
        <v>71</v>
      </c>
      <c r="C52" s="57">
        <v>722203206</v>
      </c>
      <c r="D52" s="51">
        <f>'[1]YEAR 2022'!T48</f>
        <v>6900</v>
      </c>
      <c r="E52" s="58"/>
      <c r="F52" s="58"/>
      <c r="G52" s="58"/>
      <c r="H52" s="58"/>
      <c r="I52" s="58"/>
      <c r="J52" s="58"/>
      <c r="K52" s="58"/>
      <c r="L52" s="58"/>
      <c r="M52" s="52"/>
      <c r="N52" s="52"/>
      <c r="O52" s="52"/>
      <c r="P52" s="52"/>
      <c r="Q52" s="52">
        <f>SUM(D52:P52)</f>
        <v>6900</v>
      </c>
      <c r="R52" s="53">
        <f>8750+2700+300+300+300</f>
        <v>12350</v>
      </c>
      <c r="S52" s="54">
        <f t="shared" si="3"/>
        <v>-5450</v>
      </c>
      <c r="T52" s="54"/>
      <c r="U52" s="62"/>
    </row>
    <row r="53" spans="1:21" ht="15.75" x14ac:dyDescent="0.25">
      <c r="A53" s="48">
        <v>52</v>
      </c>
      <c r="B53" s="63" t="s">
        <v>72</v>
      </c>
      <c r="C53" s="57">
        <v>722782823</v>
      </c>
      <c r="D53" s="51">
        <f>'[1]YEAR 2022'!T50</f>
        <v>4600</v>
      </c>
      <c r="E53" s="58"/>
      <c r="F53" s="58"/>
      <c r="G53" s="58"/>
      <c r="H53" s="58"/>
      <c r="I53" s="58"/>
      <c r="J53" s="58"/>
      <c r="K53" s="58"/>
      <c r="L53" s="58"/>
      <c r="M53" s="52"/>
      <c r="N53" s="52"/>
      <c r="O53" s="52"/>
      <c r="P53" s="52"/>
      <c r="Q53" s="52">
        <f>SUM(D53:P53)</f>
        <v>4600</v>
      </c>
      <c r="R53" s="53">
        <f>6700+2700+300+300+300</f>
        <v>10300</v>
      </c>
      <c r="S53" s="54">
        <f t="shared" si="3"/>
        <v>-5700</v>
      </c>
      <c r="T53" s="54"/>
      <c r="U53" s="62"/>
    </row>
    <row r="54" spans="1:21" ht="15.75" x14ac:dyDescent="0.25">
      <c r="A54" s="48">
        <v>53</v>
      </c>
      <c r="B54" s="63" t="s">
        <v>73</v>
      </c>
      <c r="C54" s="57">
        <v>727546854</v>
      </c>
      <c r="D54" s="51">
        <f>'[1]YEAR 2022'!T51</f>
        <v>4500</v>
      </c>
      <c r="E54" s="58"/>
      <c r="F54" s="58"/>
      <c r="G54" s="58"/>
      <c r="H54" s="58"/>
      <c r="I54" s="58"/>
      <c r="J54" s="58"/>
      <c r="K54" s="58"/>
      <c r="L54" s="58"/>
      <c r="M54" s="52"/>
      <c r="N54" s="52"/>
      <c r="O54" s="52"/>
      <c r="P54" s="52"/>
      <c r="Q54" s="52">
        <f>SUM(D54:P54)</f>
        <v>4500</v>
      </c>
      <c r="R54" s="53">
        <f>6900+2700+300+300+300</f>
        <v>10500</v>
      </c>
      <c r="S54" s="54">
        <f t="shared" si="3"/>
        <v>-6000</v>
      </c>
      <c r="T54" s="54"/>
      <c r="U54" s="62"/>
    </row>
    <row r="55" spans="1:21" ht="15.75" x14ac:dyDescent="0.25">
      <c r="A55" s="48">
        <v>54</v>
      </c>
      <c r="B55" s="63" t="s">
        <v>74</v>
      </c>
      <c r="C55" s="50">
        <v>722939712</v>
      </c>
      <c r="D55" s="51">
        <f>'[1]YEAR 2022'!T60</f>
        <v>5000</v>
      </c>
      <c r="E55" s="52"/>
      <c r="F55" s="52"/>
      <c r="G55" s="52"/>
      <c r="H55" s="52"/>
      <c r="I55" s="52"/>
      <c r="J55" s="52"/>
      <c r="K55" s="52"/>
      <c r="L55" s="52"/>
      <c r="M55" s="52">
        <v>1200</v>
      </c>
      <c r="N55" s="52"/>
      <c r="O55" s="52"/>
      <c r="P55" s="52"/>
      <c r="Q55" s="52">
        <f>SUM(D55:P55)</f>
        <v>6200</v>
      </c>
      <c r="R55" s="53">
        <f>9200+2700+300+300+300</f>
        <v>12800</v>
      </c>
      <c r="S55" s="54">
        <f t="shared" si="3"/>
        <v>-6600</v>
      </c>
      <c r="T55" s="54"/>
      <c r="U55" s="62"/>
    </row>
    <row r="56" spans="1:21" ht="15.75" x14ac:dyDescent="0.25">
      <c r="A56" s="48">
        <v>55</v>
      </c>
      <c r="B56" s="63" t="s">
        <v>75</v>
      </c>
      <c r="C56" s="50">
        <v>722739907</v>
      </c>
      <c r="D56" s="51">
        <f>'[1]YEAR 2022'!T52</f>
        <v>7800</v>
      </c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>
        <f>SUM(D56:P56)</f>
        <v>7800</v>
      </c>
      <c r="R56" s="53">
        <f>11400+2700+300+300+300</f>
        <v>15000</v>
      </c>
      <c r="S56" s="54">
        <f t="shared" si="3"/>
        <v>-7200</v>
      </c>
      <c r="T56" s="54"/>
      <c r="U56" s="62"/>
    </row>
    <row r="57" spans="1:21" ht="15.75" x14ac:dyDescent="0.25">
      <c r="A57" s="48">
        <v>56</v>
      </c>
      <c r="B57" s="60" t="s">
        <v>76</v>
      </c>
      <c r="C57" s="61">
        <v>708921610</v>
      </c>
      <c r="D57" s="51">
        <f>'[1]YEAR 2022'!T61</f>
        <v>6200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>
        <f>SUM(D57:P57)</f>
        <v>6200</v>
      </c>
      <c r="R57" s="62">
        <f>9900+2700+300+300+300</f>
        <v>13500</v>
      </c>
      <c r="S57" s="54">
        <f t="shared" si="3"/>
        <v>-7300</v>
      </c>
      <c r="T57" s="54"/>
      <c r="U57" s="62"/>
    </row>
    <row r="58" spans="1:21" ht="15.75" x14ac:dyDescent="0.25">
      <c r="A58" s="48">
        <v>57</v>
      </c>
      <c r="B58" s="60" t="s">
        <v>77</v>
      </c>
      <c r="C58" s="57">
        <v>722583212</v>
      </c>
      <c r="D58" s="51">
        <f>'[1]YEAR 2022'!T55</f>
        <v>5500</v>
      </c>
      <c r="E58" s="58"/>
      <c r="F58" s="58"/>
      <c r="G58" s="58"/>
      <c r="H58" s="58"/>
      <c r="I58" s="58"/>
      <c r="J58" s="58"/>
      <c r="K58" s="58"/>
      <c r="L58" s="58"/>
      <c r="M58" s="52"/>
      <c r="N58" s="52"/>
      <c r="O58" s="52"/>
      <c r="P58" s="52"/>
      <c r="Q58" s="52">
        <f>SUM(D58:P58)</f>
        <v>5500</v>
      </c>
      <c r="R58" s="62">
        <f>9700+2700+300+300+300</f>
        <v>13300</v>
      </c>
      <c r="S58" s="54">
        <f t="shared" si="3"/>
        <v>-7800</v>
      </c>
      <c r="T58" s="54"/>
      <c r="U58" s="62"/>
    </row>
    <row r="59" spans="1:21" ht="15.75" x14ac:dyDescent="0.25">
      <c r="A59" s="48">
        <v>58</v>
      </c>
      <c r="B59" s="60" t="s">
        <v>78</v>
      </c>
      <c r="C59" s="57">
        <v>722591858</v>
      </c>
      <c r="D59" s="51">
        <f>'[1]YEAR 2022'!T56</f>
        <v>5500</v>
      </c>
      <c r="E59" s="58"/>
      <c r="F59" s="58"/>
      <c r="G59" s="58"/>
      <c r="H59" s="58"/>
      <c r="I59" s="58"/>
      <c r="J59" s="58"/>
      <c r="K59" s="58"/>
      <c r="L59" s="58"/>
      <c r="M59" s="52"/>
      <c r="N59" s="52"/>
      <c r="O59" s="52"/>
      <c r="P59" s="52"/>
      <c r="Q59" s="52">
        <f>SUM(D59:P59)</f>
        <v>5500</v>
      </c>
      <c r="R59" s="53">
        <f>9700+2700+300+300+300</f>
        <v>13300</v>
      </c>
      <c r="S59" s="54">
        <f t="shared" si="3"/>
        <v>-7800</v>
      </c>
      <c r="T59" s="54"/>
      <c r="U59" s="62"/>
    </row>
    <row r="60" spans="1:21" ht="15.75" x14ac:dyDescent="0.25">
      <c r="A60" s="65">
        <v>59</v>
      </c>
      <c r="B60" s="60" t="s">
        <v>79</v>
      </c>
      <c r="C60" s="57">
        <v>713415004</v>
      </c>
      <c r="D60" s="51">
        <f>'[1]YEAR 2022'!T57</f>
        <v>5500</v>
      </c>
      <c r="E60" s="58"/>
      <c r="F60" s="58"/>
      <c r="G60" s="58"/>
      <c r="H60" s="58"/>
      <c r="I60" s="58"/>
      <c r="J60" s="58"/>
      <c r="K60" s="58"/>
      <c r="L60" s="58"/>
      <c r="M60" s="52"/>
      <c r="N60" s="52"/>
      <c r="O60" s="52"/>
      <c r="P60" s="52"/>
      <c r="Q60" s="52">
        <f>SUM(D60:P60)</f>
        <v>5500</v>
      </c>
      <c r="R60" s="53">
        <f>9700+2700+300+300+300</f>
        <v>13300</v>
      </c>
      <c r="S60" s="54">
        <f t="shared" si="3"/>
        <v>-7800</v>
      </c>
      <c r="T60" s="54"/>
      <c r="U60" s="62"/>
    </row>
    <row r="61" spans="1:21" ht="15.75" x14ac:dyDescent="0.25">
      <c r="A61" s="65">
        <v>60</v>
      </c>
      <c r="B61" s="60" t="s">
        <v>80</v>
      </c>
      <c r="C61" s="61">
        <v>721757013</v>
      </c>
      <c r="D61" s="51">
        <f>'[1]YEAR 2022'!T59</f>
        <v>6500</v>
      </c>
      <c r="E61" s="66"/>
      <c r="F61" s="66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>
        <f>SUM(D61:P61)</f>
        <v>6500</v>
      </c>
      <c r="R61" s="62">
        <f>10700+2700+300+300+300</f>
        <v>14300</v>
      </c>
      <c r="S61" s="54">
        <f t="shared" si="3"/>
        <v>-7800</v>
      </c>
      <c r="T61" s="54"/>
      <c r="U61" s="62"/>
    </row>
    <row r="62" spans="1:21" ht="15.75" x14ac:dyDescent="0.25">
      <c r="A62" s="48">
        <v>61</v>
      </c>
      <c r="B62" s="60" t="s">
        <v>81</v>
      </c>
      <c r="C62" s="67">
        <v>714490941</v>
      </c>
      <c r="D62" s="51">
        <f>'[1]YEAR 2022'!T58</f>
        <v>7200</v>
      </c>
      <c r="E62" s="51"/>
      <c r="F62" s="51"/>
      <c r="G62" s="58"/>
      <c r="H62" s="58"/>
      <c r="I62" s="58"/>
      <c r="J62" s="58"/>
      <c r="K62" s="58"/>
      <c r="L62" s="58"/>
      <c r="M62" s="52"/>
      <c r="N62" s="52"/>
      <c r="O62" s="52"/>
      <c r="P62" s="52"/>
      <c r="Q62" s="52">
        <f>SUM(D62:P62)</f>
        <v>7200</v>
      </c>
      <c r="R62" s="62">
        <f>11400+2700+300+300+300</f>
        <v>15000</v>
      </c>
      <c r="S62" s="54">
        <f t="shared" si="3"/>
        <v>-7800</v>
      </c>
      <c r="T62" s="54"/>
      <c r="U62" s="62"/>
    </row>
    <row r="63" spans="1:21" ht="15.75" x14ac:dyDescent="0.25">
      <c r="A63" s="48">
        <v>62</v>
      </c>
      <c r="B63" s="49" t="s">
        <v>82</v>
      </c>
      <c r="C63" s="50">
        <v>725462424</v>
      </c>
      <c r="D63" s="51">
        <f>'[1]YEAR 2022'!T62</f>
        <v>5500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>
        <f>SUM(D63:P63)</f>
        <v>5500</v>
      </c>
      <c r="R63" s="62">
        <f>10200+2700+300+300+300</f>
        <v>13800</v>
      </c>
      <c r="S63" s="54">
        <f t="shared" si="3"/>
        <v>-8300</v>
      </c>
      <c r="T63" s="54"/>
      <c r="U63" s="62"/>
    </row>
    <row r="64" spans="1:21" ht="15.75" x14ac:dyDescent="0.25">
      <c r="A64" s="48">
        <v>63</v>
      </c>
      <c r="B64" s="49" t="s">
        <v>83</v>
      </c>
      <c r="C64" s="50">
        <v>720267638</v>
      </c>
      <c r="D64" s="51">
        <f>'[1]YEAR 2022'!T63</f>
        <v>5100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>
        <f>SUM(D64:P64)</f>
        <v>5100</v>
      </c>
      <c r="R64" s="62">
        <f>9900+2700+300+300+300</f>
        <v>13500</v>
      </c>
      <c r="S64" s="54">
        <f t="shared" si="3"/>
        <v>-8400</v>
      </c>
      <c r="T64" s="54"/>
      <c r="U64" s="62"/>
    </row>
    <row r="65" spans="1:21" ht="16.5" thickBot="1" x14ac:dyDescent="0.3">
      <c r="A65" s="48">
        <v>64</v>
      </c>
      <c r="B65" s="63" t="s">
        <v>84</v>
      </c>
      <c r="C65" s="50">
        <v>728387399</v>
      </c>
      <c r="D65" s="68">
        <f>'[1]YEAR 2022'!T64</f>
        <v>4000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>
        <f>SUM(D65:P65)</f>
        <v>4000</v>
      </c>
      <c r="R65" s="70">
        <f>10500+2700+300+300+300</f>
        <v>14100</v>
      </c>
      <c r="S65" s="54">
        <f t="shared" si="3"/>
        <v>-10100</v>
      </c>
      <c r="T65" s="71"/>
      <c r="U65" s="72"/>
    </row>
    <row r="66" spans="1:21" ht="16.5" thickBot="1" x14ac:dyDescent="0.3">
      <c r="A66" s="73" t="s">
        <v>85</v>
      </c>
      <c r="B66" s="74"/>
      <c r="C66" s="75"/>
      <c r="D66" s="5">
        <f>SUM(D2:D64)</f>
        <v>1897750</v>
      </c>
      <c r="E66" s="76">
        <f>SUM(E2:E64)</f>
        <v>6800</v>
      </c>
      <c r="F66" s="76">
        <f>SUM(F2:F62)</f>
        <v>7400</v>
      </c>
      <c r="G66" s="76">
        <f>SUM(G2:G62)</f>
        <v>13900</v>
      </c>
      <c r="H66" s="76">
        <f>SUM(H2:H64)</f>
        <v>21800</v>
      </c>
      <c r="I66" s="76">
        <f t="shared" ref="I66:U66" si="4">SUM(I2:I65)</f>
        <v>18100</v>
      </c>
      <c r="J66" s="76">
        <f t="shared" si="4"/>
        <v>6100</v>
      </c>
      <c r="K66" s="76">
        <f t="shared" si="4"/>
        <v>18310</v>
      </c>
      <c r="L66" s="76">
        <f t="shared" si="4"/>
        <v>11600</v>
      </c>
      <c r="M66" s="76">
        <f t="shared" si="4"/>
        <v>30600</v>
      </c>
      <c r="N66" s="76">
        <f t="shared" si="4"/>
        <v>23701</v>
      </c>
      <c r="O66" s="76">
        <f t="shared" si="4"/>
        <v>8800</v>
      </c>
      <c r="P66" s="76">
        <f t="shared" si="4"/>
        <v>10600</v>
      </c>
      <c r="Q66" s="76">
        <f t="shared" si="4"/>
        <v>2079461</v>
      </c>
      <c r="R66" s="76">
        <f>SUM(R2:R65)</f>
        <v>907500</v>
      </c>
      <c r="S66" s="76">
        <f t="shared" si="4"/>
        <v>-122550</v>
      </c>
      <c r="T66" s="77">
        <f t="shared" si="4"/>
        <v>1294511</v>
      </c>
      <c r="U66" s="78">
        <f t="shared" si="4"/>
        <v>1.0000000000000004</v>
      </c>
    </row>
  </sheetData>
  <mergeCells count="1">
    <mergeCell ref="A66:B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Waiyaki Wanjohi</dc:creator>
  <cp:lastModifiedBy>Waiyaki Wanjohi</cp:lastModifiedBy>
  <dcterms:created xsi:type="dcterms:W3CDTF">2024-03-10T16:02:14Z</dcterms:created>
  <dcterms:modified xsi:type="dcterms:W3CDTF">2024-03-10T16:09:52Z</dcterms:modified>
</cp:coreProperties>
</file>