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https://d.docs.live.net/7faf3cfe24f84df0/Documentos/Petrobras/TCC__OTIMIZACAO/"/>
    </mc:Choice>
  </mc:AlternateContent>
  <xr:revisionPtr revIDLastSave="57892" documentId="8_{5442A3A4-724B-469A-B686-2DFF8C935604}" xr6:coauthVersionLast="47" xr6:coauthVersionMax="47" xr10:uidLastSave="{2365F985-A266-4E99-87A6-84B5E0033C18}"/>
  <bookViews>
    <workbookView xWindow="-108" yWindow="-108" windowWidth="23256" windowHeight="12576" tabRatio="844" xr2:uid="{00000000-000D-0000-FFFF-FFFF00000000}"/>
  </bookViews>
  <sheets>
    <sheet name="TCC-OP" sheetId="59" r:id="rId1"/>
  </sheets>
  <definedNames>
    <definedName name="solver_adj" localSheetId="0" hidden="1">'TCC-OP'!$B$8:$D$18</definedName>
    <definedName name="solver_cvg" localSheetId="0" hidden="1">0.0002</definedName>
    <definedName name="solver_drv" localSheetId="0" hidden="1">1</definedName>
    <definedName name="solver_eng" localSheetId="0" hidden="1">3</definedName>
    <definedName name="solver_est" localSheetId="0" hidden="1">1</definedName>
    <definedName name="solver_itr" localSheetId="0" hidden="1">2147483647</definedName>
    <definedName name="solver_lhs0" localSheetId="0" hidden="1">'TCC-OP'!$L$19</definedName>
    <definedName name="solver_lhs1" localSheetId="0" hidden="1">'TCC-OP'!$B$8:$D$18</definedName>
    <definedName name="solver_lhs10" localSheetId="0" hidden="1">'TCC-OP'!$F$33</definedName>
    <definedName name="solver_lhs11" localSheetId="0" hidden="1">'TCC-OP'!$F$34</definedName>
    <definedName name="solver_lhs12" localSheetId="0" hidden="1">'TCC-OP'!$F$35</definedName>
    <definedName name="solver_lhs13" localSheetId="0" hidden="1">'TCC-OP'!$F$36</definedName>
    <definedName name="solver_lhs14" localSheetId="0" hidden="1">'TCC-OP'!$F$37</definedName>
    <definedName name="solver_lhs15" localSheetId="0" hidden="1">'TCC-OP'!$F$38</definedName>
    <definedName name="solver_lhs16" localSheetId="0" hidden="1">'TCC-OP'!$F$39</definedName>
    <definedName name="solver_lhs17" localSheetId="0" hidden="1">'TCC-OP'!$F$40</definedName>
    <definedName name="solver_lhs18" localSheetId="0" hidden="1">'TCC-OP'!$F$41</definedName>
    <definedName name="solver_lhs19" localSheetId="0" hidden="1">'TCC-OP'!$F$42</definedName>
    <definedName name="solver_lhs2" localSheetId="0" hidden="1">'TCC-OP'!$B$8:$D$18</definedName>
    <definedName name="solver_lhs20" localSheetId="0" hidden="1">'TCC-OP'!$F$43</definedName>
    <definedName name="solver_lhs21" localSheetId="0" hidden="1">'TCC-OP'!$F$44</definedName>
    <definedName name="solver_lhs3" localSheetId="0" hidden="1">'TCC-OP'!$B$8:$D$18</definedName>
    <definedName name="solver_lhs4" localSheetId="0" hidden="1">'TCC-OP'!$F$27</definedName>
    <definedName name="solver_lhs5" localSheetId="0" hidden="1">'TCC-OP'!$F$28</definedName>
    <definedName name="solver_lhs6" localSheetId="0" hidden="1">'TCC-OP'!$F$29</definedName>
    <definedName name="solver_lhs7" localSheetId="0" hidden="1">'TCC-OP'!$F$30</definedName>
    <definedName name="solver_lhs8" localSheetId="0" hidden="1">'TCC-OP'!$F$31</definedName>
    <definedName name="solver_lhs9" localSheetId="0" hidden="1">'TCC-OP'!$F$32</definedName>
    <definedName name="solver_mip" localSheetId="0" hidden="1">2147483647</definedName>
    <definedName name="solver_mni" localSheetId="0" hidden="1">30</definedName>
    <definedName name="solver_mrt" localSheetId="0" hidden="1">0.07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21</definedName>
    <definedName name="solver_nwt" localSheetId="0" hidden="1">1</definedName>
    <definedName name="solver_opt" localSheetId="0" hidden="1">'TCC-OP'!$G$19</definedName>
    <definedName name="solver_pre" localSheetId="0" hidden="1">0.0000001</definedName>
    <definedName name="solver_rbv" localSheetId="0" hidden="1">1</definedName>
    <definedName name="solver_rel0" localSheetId="0" hidden="1">3</definedName>
    <definedName name="solver_rel1" localSheetId="0" hidden="1">4</definedName>
    <definedName name="solver_rel10" localSheetId="0" hidden="1">3</definedName>
    <definedName name="solver_rel11" localSheetId="0" hidden="1">3</definedName>
    <definedName name="solver_rel12" localSheetId="0" hidden="1">3</definedName>
    <definedName name="solver_rel13" localSheetId="0" hidden="1">3</definedName>
    <definedName name="solver_rel14" localSheetId="0" hidden="1">3</definedName>
    <definedName name="solver_rel15" localSheetId="0" hidden="1">3</definedName>
    <definedName name="solver_rel16" localSheetId="0" hidden="1">3</definedName>
    <definedName name="solver_rel17" localSheetId="0" hidden="1">3</definedName>
    <definedName name="solver_rel18" localSheetId="0" hidden="1">3</definedName>
    <definedName name="solver_rel19" localSheetId="0" hidden="1">3</definedName>
    <definedName name="solver_rel2" localSheetId="0" hidden="1">3</definedName>
    <definedName name="solver_rel20" localSheetId="0" hidden="1">2</definedName>
    <definedName name="solver_rel21" localSheetId="0" hidden="1">3</definedName>
    <definedName name="solver_rel3" localSheetId="0" hidden="1">1</definedName>
    <definedName name="solver_rel4" localSheetId="0" hidden="1">1</definedName>
    <definedName name="solver_rel5" localSheetId="0" hidden="1">3</definedName>
    <definedName name="solver_rel6" localSheetId="0" hidden="1">3</definedName>
    <definedName name="solver_rel7" localSheetId="0" hidden="1">1</definedName>
    <definedName name="solver_rel8" localSheetId="0" hidden="1">3</definedName>
    <definedName name="solver_rel9" localSheetId="0" hidden="1">1</definedName>
    <definedName name="solver_rhs0" localSheetId="0" hidden="1">270000</definedName>
    <definedName name="solver_rhs1" localSheetId="0" hidden="1">"número inteiro"</definedName>
    <definedName name="solver_rhs10" localSheetId="0" hidden="1">'TCC-OP'!$C$33</definedName>
    <definedName name="solver_rhs11" localSheetId="0" hidden="1">'TCC-OP'!$C$34</definedName>
    <definedName name="solver_rhs12" localSheetId="0" hidden="1">'TCC-OP'!$C$35</definedName>
    <definedName name="solver_rhs13" localSheetId="0" hidden="1">'TCC-OP'!$C$36</definedName>
    <definedName name="solver_rhs14" localSheetId="0" hidden="1">'TCC-OP'!$C$37</definedName>
    <definedName name="solver_rhs15" localSheetId="0" hidden="1">'TCC-OP'!$C$38</definedName>
    <definedName name="solver_rhs16" localSheetId="0" hidden="1">'TCC-OP'!$C$39</definedName>
    <definedName name="solver_rhs17" localSheetId="0" hidden="1">'TCC-OP'!$C$40</definedName>
    <definedName name="solver_rhs18" localSheetId="0" hidden="1">'TCC-OP'!$C$41</definedName>
    <definedName name="solver_rhs19" localSheetId="0" hidden="1">'TCC-OP'!$C$42</definedName>
    <definedName name="solver_rhs2" localSheetId="0" hidden="1">0</definedName>
    <definedName name="solver_rhs20" localSheetId="0" hidden="1">'TCC-OP'!$C$43</definedName>
    <definedName name="solver_rhs21" localSheetId="0" hidden="1">'TCC-OP'!$C$44</definedName>
    <definedName name="solver_rhs3" localSheetId="0" hidden="1">100</definedName>
    <definedName name="solver_rhs4" localSheetId="0" hidden="1">'TCC-OP'!$C$27</definedName>
    <definedName name="solver_rhs5" localSheetId="0" hidden="1">'TCC-OP'!$C$28</definedName>
    <definedName name="solver_rhs6" localSheetId="0" hidden="1">'TCC-OP'!$C$29</definedName>
    <definedName name="solver_rhs7" localSheetId="0" hidden="1">'TCC-OP'!$C$30</definedName>
    <definedName name="solver_rhs8" localSheetId="0" hidden="1">'TCC-OP'!$C$31</definedName>
    <definedName name="solver_rhs9" localSheetId="0" hidden="1">'TCC-OP'!$C$32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6" i="59" l="1"/>
  <c r="F28" i="59" l="1"/>
  <c r="F27" i="59"/>
  <c r="C29" i="59" s="1"/>
  <c r="F43" i="59"/>
  <c r="F32" i="59"/>
  <c r="F31" i="59"/>
  <c r="F30" i="59"/>
  <c r="K8" i="59"/>
  <c r="F11" i="59"/>
  <c r="F12" i="59" s="1"/>
  <c r="F9" i="59"/>
  <c r="F10" i="59" s="1"/>
  <c r="F17" i="59"/>
  <c r="F18" i="59" s="1"/>
  <c r="F15" i="59"/>
  <c r="F13" i="59"/>
  <c r="F14" i="59" s="1"/>
  <c r="I17" i="59"/>
  <c r="I15" i="59"/>
  <c r="I13" i="59"/>
  <c r="I11" i="59"/>
  <c r="I9" i="59"/>
  <c r="F29" i="59"/>
  <c r="F42" i="59"/>
  <c r="F41" i="59"/>
  <c r="F40" i="59"/>
  <c r="F39" i="59"/>
  <c r="F38" i="59"/>
  <c r="F37" i="59"/>
  <c r="C42" i="59" s="1"/>
  <c r="F36" i="59"/>
  <c r="C41" i="59" s="1"/>
  <c r="F35" i="59"/>
  <c r="C40" i="59" s="1"/>
  <c r="F33" i="59"/>
  <c r="C38" i="59" s="1"/>
  <c r="F34" i="59"/>
  <c r="C39" i="59" s="1"/>
  <c r="K9" i="59" l="1"/>
  <c r="K10" i="59"/>
  <c r="K11" i="59"/>
  <c r="K12" i="59"/>
  <c r="K13" i="59"/>
  <c r="K14" i="59"/>
  <c r="K15" i="59"/>
  <c r="K16" i="59"/>
  <c r="K17" i="59"/>
  <c r="K18" i="59"/>
  <c r="E8" i="59"/>
  <c r="E18" i="59"/>
  <c r="G18" i="59" s="1"/>
  <c r="E17" i="59"/>
  <c r="G17" i="59" s="1"/>
  <c r="E11" i="59"/>
  <c r="G11" i="59" s="1"/>
  <c r="E13" i="59"/>
  <c r="G13" i="59" s="1"/>
  <c r="E15" i="59"/>
  <c r="G15" i="59" s="1"/>
  <c r="E12" i="59"/>
  <c r="G12" i="59" s="1"/>
  <c r="E14" i="59"/>
  <c r="G14" i="59" s="1"/>
  <c r="E16" i="59"/>
  <c r="G16" i="59" s="1"/>
  <c r="E10" i="59"/>
  <c r="G10" i="59" s="1"/>
  <c r="E9" i="59"/>
  <c r="E4" i="59"/>
  <c r="E3" i="59"/>
  <c r="E2" i="59"/>
  <c r="G8" i="59" l="1"/>
  <c r="L8" i="59"/>
  <c r="E19" i="59"/>
  <c r="L18" i="59"/>
  <c r="L17" i="59"/>
  <c r="L10" i="59"/>
  <c r="L11" i="59"/>
  <c r="G9" i="59"/>
  <c r="L16" i="59"/>
  <c r="L14" i="59"/>
  <c r="L9" i="59"/>
  <c r="L15" i="59"/>
  <c r="L13" i="59"/>
  <c r="L12" i="59"/>
  <c r="G19" i="59" l="1"/>
  <c r="L19" i="59"/>
  <c r="F44" i="59" s="1"/>
  <c r="B24" i="59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tc={86310C6D-0C01-4F06-8AF7-3734FBBF4578}</author>
  </authors>
  <commentList>
    <comment ref="I6" authorId="0" shapeId="0" xr:uid="{86310C6D-0C01-4F06-8AF7-3734FBBF457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- 1 horas de reuniáo semanal(0.2h horas diarias)
- Questoes de SMS: 15 minutos de descanco para  cada 2 horas trabalha ( 1h diaria)
- Fator multiplicador (quanto mais senior, maior o tal fator):
           Preposto - 0.2*(0.2+1)
           Senior - 0.2*(0.2+1)
           Pleno - 0.1*(0.2+1)
           Junior - 0*(0.2+1)</t>
      </text>
    </comment>
  </commentList>
</comments>
</file>

<file path=xl/sharedStrings.xml><?xml version="1.0" encoding="utf-8"?>
<sst xmlns="http://schemas.openxmlformats.org/spreadsheetml/2006/main" count="110" uniqueCount="76">
  <si>
    <t>(A)</t>
  </si>
  <si>
    <t>Preposto</t>
  </si>
  <si>
    <t>&gt;=</t>
  </si>
  <si>
    <t>Coeficiente de Produção do Funcionário</t>
  </si>
  <si>
    <t>Total HH Mensal
(em min)</t>
  </si>
  <si>
    <t xml:space="preserve">Custo total com pessoal
</t>
  </si>
  <si>
    <t>&lt;=</t>
  </si>
  <si>
    <t>=</t>
  </si>
  <si>
    <t>RESTRIÇÕES</t>
  </si>
  <si>
    <t>1ºTurno</t>
  </si>
  <si>
    <t>2ºTurno</t>
  </si>
  <si>
    <t>3ºTurno</t>
  </si>
  <si>
    <t>(Variaveis)</t>
  </si>
  <si>
    <t>Salario
Unitario</t>
  </si>
  <si>
    <t>Nº Funcionarios</t>
  </si>
  <si>
    <t>FUNCAO OBJETIVO</t>
  </si>
  <si>
    <t>Inicio</t>
  </si>
  <si>
    <t>Fim</t>
  </si>
  <si>
    <t>&gt;</t>
  </si>
  <si>
    <t>Preposto &gt;= 1</t>
  </si>
  <si>
    <t>Preposto &lt;= 4</t>
  </si>
  <si>
    <t>Total Analista - Turno 3 &lt;= 6</t>
  </si>
  <si>
    <t>B11 + C11 + D11 &gt; B10 + C10 + D10(Analista Pleno 1 &gt; Analista Senior 1)</t>
  </si>
  <si>
    <t>B13 + C13 + D13 &gt; B12 + C12 + D12(Analista Pleno 2 &gt; Analista Senior 2)</t>
  </si>
  <si>
    <t>B15 + C15 + D15 &gt; B14 + C14 + D14(Analista Pleno 3 &gt; Analista Senior 3)</t>
  </si>
  <si>
    <t>B17 + C17 + D17 &gt; B16 + C16 + D16(Analista Pleno 4 &gt; Analista Senior 4)</t>
  </si>
  <si>
    <t>B19 + C19 + D19 &gt; B18 + C18 + D18(Analista Pleno 5 &gt; Analista Senior 5)</t>
  </si>
  <si>
    <r>
      <t xml:space="preserve">Analista </t>
    </r>
    <r>
      <rPr>
        <b/>
        <u/>
        <sz val="11"/>
        <rFont val="Calibri"/>
        <family val="2"/>
        <scheme val="minor"/>
      </rPr>
      <t>Sênior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rgb="FFFF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
(</t>
    </r>
    <r>
      <rPr>
        <b/>
        <sz val="11"/>
        <color rgb="FFFF0000"/>
        <rFont val="Calibri"/>
        <family val="2"/>
        <scheme val="minor"/>
      </rPr>
      <t>Área 1</t>
    </r>
    <r>
      <rPr>
        <sz val="11"/>
        <color theme="1"/>
        <rFont val="Calibri"/>
        <family val="2"/>
        <scheme val="minor"/>
      </rPr>
      <t>)</t>
    </r>
  </si>
  <si>
    <r>
      <t>Analista Pleno 1
(</t>
    </r>
    <r>
      <rPr>
        <b/>
        <sz val="11"/>
        <color rgb="FFFF0000"/>
        <rFont val="Calibri"/>
        <family val="2"/>
        <scheme val="minor"/>
      </rPr>
      <t>Área 1</t>
    </r>
    <r>
      <rPr>
        <sz val="11"/>
        <color theme="1"/>
        <rFont val="Calibri"/>
        <family val="2"/>
        <scheme val="minor"/>
      </rPr>
      <t>)</t>
    </r>
  </si>
  <si>
    <r>
      <t xml:space="preserve">Analista </t>
    </r>
    <r>
      <rPr>
        <b/>
        <u/>
        <sz val="11"/>
        <color theme="1"/>
        <rFont val="Calibri"/>
        <family val="2"/>
        <scheme val="minor"/>
      </rPr>
      <t>Sênior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rgb="FFFF0000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
(</t>
    </r>
    <r>
      <rPr>
        <b/>
        <sz val="11"/>
        <color rgb="FFFF0000"/>
        <rFont val="Calibri"/>
        <family val="2"/>
        <scheme val="minor"/>
      </rPr>
      <t>Área 2</t>
    </r>
    <r>
      <rPr>
        <sz val="11"/>
        <color theme="1"/>
        <rFont val="Calibri"/>
        <family val="2"/>
        <scheme val="minor"/>
      </rPr>
      <t>)</t>
    </r>
  </si>
  <si>
    <r>
      <t xml:space="preserve">Analista Pleno </t>
    </r>
    <r>
      <rPr>
        <b/>
        <sz val="11"/>
        <color rgb="FFFF0000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
(</t>
    </r>
    <r>
      <rPr>
        <b/>
        <sz val="11"/>
        <color rgb="FFFF0000"/>
        <rFont val="Calibri"/>
        <family val="2"/>
        <scheme val="minor"/>
      </rPr>
      <t>Área 2</t>
    </r>
    <r>
      <rPr>
        <sz val="11"/>
        <color theme="1"/>
        <rFont val="Calibri"/>
        <family val="2"/>
        <scheme val="minor"/>
      </rPr>
      <t>)</t>
    </r>
  </si>
  <si>
    <r>
      <t xml:space="preserve">Analista </t>
    </r>
    <r>
      <rPr>
        <b/>
        <u/>
        <sz val="11"/>
        <color theme="1"/>
        <rFont val="Calibri"/>
        <family val="2"/>
        <scheme val="minor"/>
      </rPr>
      <t>Sênior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rgb="FFFF0000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
(</t>
    </r>
    <r>
      <rPr>
        <b/>
        <sz val="11"/>
        <color rgb="FFFF0000"/>
        <rFont val="Calibri"/>
        <family val="2"/>
        <scheme val="minor"/>
      </rPr>
      <t>Área 3</t>
    </r>
    <r>
      <rPr>
        <sz val="11"/>
        <color theme="1"/>
        <rFont val="Calibri"/>
        <family val="2"/>
        <scheme val="minor"/>
      </rPr>
      <t>)</t>
    </r>
  </si>
  <si>
    <r>
      <t>Analista Pleno</t>
    </r>
    <r>
      <rPr>
        <b/>
        <sz val="11"/>
        <color rgb="FFFF0000"/>
        <rFont val="Calibri"/>
        <family val="2"/>
        <scheme val="minor"/>
      </rPr>
      <t xml:space="preserve"> 3</t>
    </r>
    <r>
      <rPr>
        <sz val="11"/>
        <color theme="1"/>
        <rFont val="Calibri"/>
        <family val="2"/>
        <scheme val="minor"/>
      </rPr>
      <t xml:space="preserve">
(</t>
    </r>
    <r>
      <rPr>
        <b/>
        <sz val="11"/>
        <color rgb="FFFF0000"/>
        <rFont val="Calibri"/>
        <family val="2"/>
        <scheme val="minor"/>
      </rPr>
      <t>Área 3</t>
    </r>
    <r>
      <rPr>
        <sz val="11"/>
        <color theme="1"/>
        <rFont val="Calibri"/>
        <family val="2"/>
        <scheme val="minor"/>
      </rPr>
      <t>)</t>
    </r>
  </si>
  <si>
    <r>
      <t xml:space="preserve">Analista </t>
    </r>
    <r>
      <rPr>
        <b/>
        <u/>
        <sz val="11"/>
        <color theme="1"/>
        <rFont val="Calibri"/>
        <family val="2"/>
        <scheme val="minor"/>
      </rPr>
      <t>Sênior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rgb="FFFF0000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
(</t>
    </r>
    <r>
      <rPr>
        <b/>
        <sz val="11"/>
        <color rgb="FFFF0000"/>
        <rFont val="Calibri"/>
        <family val="2"/>
        <scheme val="minor"/>
      </rPr>
      <t>Área 4</t>
    </r>
    <r>
      <rPr>
        <sz val="11"/>
        <color theme="1"/>
        <rFont val="Calibri"/>
        <family val="2"/>
        <scheme val="minor"/>
      </rPr>
      <t>)</t>
    </r>
  </si>
  <si>
    <r>
      <t xml:space="preserve">Analista Pleno </t>
    </r>
    <r>
      <rPr>
        <b/>
        <sz val="11"/>
        <color rgb="FFFF0000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
(</t>
    </r>
    <r>
      <rPr>
        <b/>
        <sz val="11"/>
        <color rgb="FFFF0000"/>
        <rFont val="Calibri"/>
        <family val="2"/>
        <scheme val="minor"/>
      </rPr>
      <t>Área 4</t>
    </r>
    <r>
      <rPr>
        <sz val="11"/>
        <color theme="1"/>
        <rFont val="Calibri"/>
        <family val="2"/>
        <scheme val="minor"/>
      </rPr>
      <t>)</t>
    </r>
  </si>
  <si>
    <r>
      <t xml:space="preserve">Analista </t>
    </r>
    <r>
      <rPr>
        <b/>
        <u/>
        <sz val="11"/>
        <color theme="1"/>
        <rFont val="Calibri"/>
        <family val="2"/>
        <scheme val="minor"/>
      </rPr>
      <t>Sênior</t>
    </r>
    <r>
      <rPr>
        <b/>
        <sz val="11"/>
        <color rgb="FFFF0000"/>
        <rFont val="Calibri"/>
        <family val="2"/>
        <scheme val="minor"/>
      </rPr>
      <t xml:space="preserve"> 5</t>
    </r>
    <r>
      <rPr>
        <sz val="11"/>
        <color theme="1"/>
        <rFont val="Calibri"/>
        <family val="2"/>
        <scheme val="minor"/>
      </rPr>
      <t xml:space="preserve">
(</t>
    </r>
    <r>
      <rPr>
        <b/>
        <sz val="11"/>
        <color rgb="FFFF0000"/>
        <rFont val="Calibri"/>
        <family val="2"/>
        <scheme val="minor"/>
      </rPr>
      <t>Área 5</t>
    </r>
    <r>
      <rPr>
        <sz val="11"/>
        <color theme="1"/>
        <rFont val="Calibri"/>
        <family val="2"/>
        <scheme val="minor"/>
      </rPr>
      <t>)</t>
    </r>
  </si>
  <si>
    <t>7h</t>
  </si>
  <si>
    <t>10h</t>
  </si>
  <si>
    <t>13h</t>
  </si>
  <si>
    <t>22h</t>
  </si>
  <si>
    <t>16h</t>
  </si>
  <si>
    <t>19h</t>
  </si>
  <si>
    <t>Verificação Pós-execução do Solver</t>
  </si>
  <si>
    <t>B10 + C10 + D10 (Analista Sênior 1)</t>
  </si>
  <si>
    <t>B12 + C12 + D12 (Analista Sênior 2)</t>
  </si>
  <si>
    <t>B14 + C14 + D14 (Analista Sênior 3)</t>
  </si>
  <si>
    <t>B16 + C16 + D16 (Analista Sênior 4)</t>
  </si>
  <si>
    <t>B18 + C18 + D18 (Analista Sênior 5)</t>
  </si>
  <si>
    <t>Total Analista - Turno 1</t>
  </si>
  <si>
    <t>Total Analista - Turno 3</t>
  </si>
  <si>
    <t>Qnt Preposto</t>
  </si>
  <si>
    <t>Total Analista Senior 1</t>
  </si>
  <si>
    <t>Total Analista Senior 2</t>
  </si>
  <si>
    <t>Total Analista Senior 3</t>
  </si>
  <si>
    <t>Total Analista Senior 4</t>
  </si>
  <si>
    <t>Total Analista Senior 5</t>
  </si>
  <si>
    <t>Total Analista Pleno 1</t>
  </si>
  <si>
    <t>Total Analista Pleno 2</t>
  </si>
  <si>
    <t>Total Analista Pleno 3</t>
  </si>
  <si>
    <t>Total Analista Pleno 4</t>
  </si>
  <si>
    <t>Total Analista Pleno 5</t>
  </si>
  <si>
    <t>Tempo Total de atendimento de todas as mesas</t>
  </si>
  <si>
    <t>Horario da mesa
 (7h - 22h)</t>
  </si>
  <si>
    <r>
      <t xml:space="preserve">Custo  Mensal
</t>
    </r>
    <r>
      <rPr>
        <b/>
        <sz val="11"/>
        <color rgb="FFFF0000"/>
        <rFont val="Calibri"/>
        <family val="2"/>
        <scheme val="minor"/>
      </rPr>
      <t>1,8*(A)</t>
    </r>
  </si>
  <si>
    <t>Cargo</t>
  </si>
  <si>
    <t>Disponibilidade Diária do Funcionário
(em horas)</t>
  </si>
  <si>
    <t>Indisponibilidade
Mesa de Atendimento
(em horas)</t>
  </si>
  <si>
    <t>Tempo Efetivo
de Trabalho na Mesa
(em horas)</t>
  </si>
  <si>
    <r>
      <t xml:space="preserve">Total Analista - Turno 3 </t>
    </r>
    <r>
      <rPr>
        <sz val="15"/>
        <rFont val="Calibri"/>
        <family val="2"/>
        <scheme val="minor"/>
      </rPr>
      <t>&gt;</t>
    </r>
    <r>
      <rPr>
        <sz val="11"/>
        <color theme="1"/>
        <rFont val="Calibri"/>
        <family val="2"/>
        <scheme val="minor"/>
      </rPr>
      <t xml:space="preserve">  Total Analista - Turno 1</t>
    </r>
  </si>
  <si>
    <t xml:space="preserve">Tempo total para execução
 das atividades (minutos) </t>
  </si>
  <si>
    <r>
      <t xml:space="preserve">Analista Pleno </t>
    </r>
    <r>
      <rPr>
        <b/>
        <sz val="11"/>
        <color rgb="FFFF0000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 xml:space="preserve">
(</t>
    </r>
    <r>
      <rPr>
        <b/>
        <sz val="11"/>
        <color rgb="FFFF0000"/>
        <rFont val="Calibri"/>
        <family val="2"/>
        <scheme val="minor"/>
      </rPr>
      <t>Área 5</t>
    </r>
    <r>
      <rPr>
        <sz val="11"/>
        <color theme="1"/>
        <rFont val="Calibri"/>
        <family val="2"/>
        <scheme val="minor"/>
      </rPr>
      <t>)</t>
    </r>
  </si>
  <si>
    <t>B9 +  B11 + B15 + B17 (Total Analista Senior no 1º Turno)</t>
  </si>
  <si>
    <t>Total Analista Senior no 1º Turno</t>
  </si>
  <si>
    <t>Total Analista - Turno 1 &gt; 0</t>
  </si>
  <si>
    <t>Total Analista - Turno 2</t>
  </si>
  <si>
    <t>Total Analista - Turno 1 &lt;=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</si>
</sst>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_-* #,##0_-;\-* #,##0_-;_-* &quot;-&quot;??_-;_-@_-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u/>
      <sz val="11"/>
      <name val="Calibri"/>
      <family val="2"/>
      <scheme val="minor"/>
    </font>
    <font>
      <sz val="15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56">
    <xf numFmtId="0" fontId="0" fillId="0" borderId="0" xfId="0"/>
    <xf numFmtId="0" fontId="0" fillId="0" borderId="1" xfId="0" applyBorder="1" applyAlignment="1">
      <alignment horizontal="center"/>
    </xf>
    <xf numFmtId="20" fontId="1" fillId="0" borderId="4" xfId="0" applyNumberFormat="1" applyFont="1" applyFill="1" applyBorder="1" applyAlignment="1">
      <alignment vertic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0" xfId="0" applyAlignment="1">
      <alignment horizontal="right"/>
    </xf>
    <xf numFmtId="0" fontId="6" fillId="0" borderId="0" xfId="0" applyFont="1"/>
    <xf numFmtId="0" fontId="7" fillId="2" borderId="0" xfId="0" applyFont="1" applyFill="1" applyAlignment="1">
      <alignment horizontal="center"/>
    </xf>
    <xf numFmtId="0" fontId="0" fillId="0" borderId="0" xfId="0" applyFill="1"/>
    <xf numFmtId="4" fontId="0" fillId="0" borderId="0" xfId="0" applyNumberFormat="1" applyFill="1" applyBorder="1" applyAlignment="1">
      <alignment horizontal="center" vertical="center"/>
    </xf>
    <xf numFmtId="3" fontId="7" fillId="2" borderId="0" xfId="0" applyNumberFormat="1" applyFont="1" applyFill="1" applyAlignment="1">
      <alignment horizontal="center"/>
    </xf>
    <xf numFmtId="4" fontId="7" fillId="2" borderId="0" xfId="0" applyNumberFormat="1" applyFont="1" applyFill="1" applyAlignment="1">
      <alignment horizontal="center"/>
    </xf>
    <xf numFmtId="0" fontId="0" fillId="5" borderId="1" xfId="0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44" fontId="0" fillId="0" borderId="5" xfId="0" applyNumberFormat="1" applyFill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/>
    <xf numFmtId="0" fontId="0" fillId="0" borderId="13" xfId="0" applyBorder="1" applyAlignment="1">
      <alignment horizontal="center"/>
    </xf>
    <xf numFmtId="0" fontId="0" fillId="0" borderId="14" xfId="0" applyBorder="1"/>
    <xf numFmtId="0" fontId="0" fillId="0" borderId="15" xfId="0" applyBorder="1" applyAlignment="1">
      <alignment horizontal="center"/>
    </xf>
    <xf numFmtId="0" fontId="0" fillId="0" borderId="18" xfId="0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0" xfId="0" quotePrefix="1" applyBorder="1" applyAlignment="1">
      <alignment horizontal="center"/>
    </xf>
    <xf numFmtId="164" fontId="0" fillId="0" borderId="17" xfId="0" applyNumberFormat="1" applyBorder="1" applyAlignment="1">
      <alignment horizontal="center" vertical="top"/>
    </xf>
    <xf numFmtId="0" fontId="0" fillId="0" borderId="14" xfId="0" applyBorder="1" applyAlignment="1">
      <alignment horizontal="center"/>
    </xf>
    <xf numFmtId="0" fontId="0" fillId="0" borderId="12" xfId="0" applyBorder="1" applyAlignment="1">
      <alignment horizontal="center"/>
    </xf>
    <xf numFmtId="0" fontId="1" fillId="5" borderId="1" xfId="0" applyFont="1" applyFill="1" applyBorder="1" applyAlignment="1">
      <alignment horizontal="center" wrapText="1"/>
    </xf>
    <xf numFmtId="0" fontId="1" fillId="5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6" xfId="0" applyBorder="1" applyAlignment="1">
      <alignment wrapText="1"/>
    </xf>
    <xf numFmtId="0" fontId="0" fillId="0" borderId="11" xfId="0" applyBorder="1" applyAlignment="1">
      <alignment horizontal="center" vertical="center"/>
    </xf>
    <xf numFmtId="164" fontId="0" fillId="0" borderId="17" xfId="0" applyNumberForma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1" xfId="0" quotePrefix="1" applyBorder="1" applyAlignment="1">
      <alignment horizontal="center" vertical="center"/>
    </xf>
    <xf numFmtId="0" fontId="0" fillId="0" borderId="21" xfId="0" applyBorder="1"/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5" borderId="1" xfId="0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/>
    </xf>
    <xf numFmtId="0" fontId="4" fillId="3" borderId="8" xfId="0" applyFont="1" applyFill="1" applyBorder="1" applyAlignment="1">
      <alignment horizontal="center"/>
    </xf>
    <xf numFmtId="0" fontId="4" fillId="3" borderId="9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 vertical="center" wrapText="1"/>
    </xf>
    <xf numFmtId="0" fontId="0" fillId="5" borderId="20" xfId="0" applyFill="1" applyBorder="1" applyAlignment="1">
      <alignment horizontal="center" vertical="center" wrapText="1"/>
    </xf>
    <xf numFmtId="0" fontId="0" fillId="5" borderId="6" xfId="0" applyFill="1" applyBorder="1" applyAlignment="1">
      <alignment horizontal="center" vertical="center" wrapText="1"/>
    </xf>
    <xf numFmtId="4" fontId="0" fillId="0" borderId="0" xfId="0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colors>
    <mruColors>
      <color rgb="FFD20000"/>
      <color rgb="FFFF5050"/>
      <color rgb="FF009644"/>
      <color rgb="FF00D66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Walter Carvalho" id="{9F951AC9-145F-40D8-B9F2-7AA981CE832C}" userId="7faf3cfe24f84df0" providerId="Windows Live"/>
</personList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6" dT="2021-03-29T18:56:11.22" personId="{9F951AC9-145F-40D8-B9F2-7AA981CE832C}" id="{86310C6D-0C01-4F06-8AF7-3734FBBF4578}">
    <text>- 1 horas de reuniáo semanal(0.2h horas diarias)
- Questoes de SMS: 15 minutos de descanco para  cada 2 horas trabalha ( 1h diaria)
- Fator multiplicador (quanto mais senior, maior o tal fator):
           Preposto - 0.2*(0.2+1)
           Senior - 0.2*(0.2+1)
           Pleno - 0.1*(0.2+1)
           Junior - 0*(0.2+1)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D1C39-1D0B-4025-AA1B-AF70B5210C53}">
  <dimension ref="A1:X44"/>
  <sheetViews>
    <sheetView tabSelected="1" zoomScale="80" zoomScaleNormal="80" workbookViewId="0">
      <selection activeCell="H22" sqref="H22:H25"/>
    </sheetView>
  </sheetViews>
  <sheetFormatPr defaultRowHeight="14.4" x14ac:dyDescent="0.3"/>
  <cols>
    <col min="1" max="1" width="61.6640625" bestFit="1" customWidth="1"/>
    <col min="2" max="2" width="15.88671875" customWidth="1"/>
    <col min="3" max="3" width="8.88671875" bestFit="1" customWidth="1"/>
    <col min="4" max="4" width="42.88671875" bestFit="1" customWidth="1"/>
    <col min="5" max="5" width="21.109375" customWidth="1"/>
    <col min="6" max="6" width="14" bestFit="1" customWidth="1"/>
    <col min="7" max="7" width="15.33203125" bestFit="1" customWidth="1"/>
    <col min="8" max="8" width="17.21875" customWidth="1"/>
    <col min="9" max="9" width="16.6640625" customWidth="1"/>
    <col min="10" max="10" width="14" customWidth="1"/>
    <col min="11" max="11" width="13.33203125" customWidth="1"/>
    <col min="12" max="12" width="11.33203125" bestFit="1" customWidth="1"/>
  </cols>
  <sheetData>
    <row r="1" spans="1:24" ht="28.8" x14ac:dyDescent="0.3">
      <c r="E1" s="30" t="s">
        <v>62</v>
      </c>
      <c r="F1" s="31" t="s">
        <v>16</v>
      </c>
      <c r="G1" s="31" t="s">
        <v>17</v>
      </c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</row>
    <row r="2" spans="1:24" x14ac:dyDescent="0.3">
      <c r="E2" s="32" t="str">
        <f>B6</f>
        <v>1ºTurno</v>
      </c>
      <c r="F2" s="1" t="s">
        <v>36</v>
      </c>
      <c r="G2" s="1" t="s">
        <v>40</v>
      </c>
      <c r="H2" s="6"/>
      <c r="I2" s="6"/>
      <c r="J2" s="6"/>
      <c r="K2" s="6"/>
      <c r="L2" s="6"/>
      <c r="M2" s="6"/>
      <c r="N2" s="6"/>
      <c r="O2" s="6"/>
      <c r="P2" s="6"/>
    </row>
    <row r="3" spans="1:24" x14ac:dyDescent="0.3">
      <c r="E3" s="32" t="str">
        <f>C6</f>
        <v>2ºTurno</v>
      </c>
      <c r="F3" s="1" t="s">
        <v>37</v>
      </c>
      <c r="G3" s="1" t="s">
        <v>41</v>
      </c>
      <c r="I3" s="6"/>
      <c r="J3" s="6"/>
      <c r="K3" s="6"/>
      <c r="L3" s="6"/>
      <c r="M3" s="6"/>
      <c r="N3" s="6"/>
      <c r="O3" s="6"/>
      <c r="P3" s="6"/>
      <c r="Q3" s="6"/>
      <c r="R3" s="6"/>
    </row>
    <row r="4" spans="1:24" x14ac:dyDescent="0.3">
      <c r="E4" s="32" t="str">
        <f>D6</f>
        <v>3ºTurno</v>
      </c>
      <c r="F4" s="1" t="s">
        <v>38</v>
      </c>
      <c r="G4" s="1" t="s">
        <v>39</v>
      </c>
      <c r="M4" s="6"/>
      <c r="N4" s="6"/>
      <c r="O4" s="6"/>
      <c r="P4" s="6"/>
      <c r="Q4" s="6"/>
      <c r="R4" s="6"/>
      <c r="S4" s="6"/>
      <c r="T4" s="6"/>
      <c r="U4" s="6"/>
      <c r="V4" s="6"/>
    </row>
    <row r="5" spans="1:24" x14ac:dyDescent="0.3">
      <c r="C5" s="4"/>
      <c r="D5" s="3"/>
      <c r="M5" s="6"/>
      <c r="N5" s="6"/>
      <c r="O5" s="6"/>
      <c r="P5" s="6"/>
      <c r="Q5" s="6"/>
      <c r="R5" s="6"/>
      <c r="S5" s="6"/>
      <c r="T5" s="6"/>
      <c r="U5" s="6"/>
      <c r="V5" s="6"/>
    </row>
    <row r="6" spans="1:24" ht="28.8" x14ac:dyDescent="0.3">
      <c r="A6" s="53" t="s">
        <v>64</v>
      </c>
      <c r="B6" s="13" t="s">
        <v>9</v>
      </c>
      <c r="C6" s="13" t="s">
        <v>10</v>
      </c>
      <c r="D6" s="13" t="s">
        <v>11</v>
      </c>
      <c r="E6" s="53" t="s">
        <v>14</v>
      </c>
      <c r="F6" s="13" t="s">
        <v>13</v>
      </c>
      <c r="G6" s="13" t="s">
        <v>63</v>
      </c>
      <c r="H6" s="46" t="s">
        <v>65</v>
      </c>
      <c r="I6" s="46" t="s">
        <v>66</v>
      </c>
      <c r="J6" s="46" t="s">
        <v>3</v>
      </c>
      <c r="K6" s="46" t="s">
        <v>67</v>
      </c>
      <c r="L6" s="46" t="s">
        <v>4</v>
      </c>
    </row>
    <row r="7" spans="1:24" ht="28.8" customHeight="1" x14ac:dyDescent="0.3">
      <c r="A7" s="54"/>
      <c r="B7" s="52" t="s">
        <v>12</v>
      </c>
      <c r="C7" s="46"/>
      <c r="D7" s="46"/>
      <c r="E7" s="54"/>
      <c r="F7" s="14" t="s">
        <v>0</v>
      </c>
      <c r="G7" s="14">
        <v>1.8</v>
      </c>
      <c r="H7" s="46"/>
      <c r="I7" s="46"/>
      <c r="J7" s="46"/>
      <c r="K7" s="46"/>
      <c r="L7" s="46"/>
    </row>
    <row r="8" spans="1:24" ht="21" x14ac:dyDescent="0.3">
      <c r="A8" s="1" t="s">
        <v>1</v>
      </c>
      <c r="B8" s="33">
        <v>0</v>
      </c>
      <c r="C8" s="33">
        <v>0</v>
      </c>
      <c r="D8" s="33">
        <v>1</v>
      </c>
      <c r="E8" s="34">
        <f>SUM(B8:D8)</f>
        <v>1</v>
      </c>
      <c r="F8" s="35">
        <v>9000</v>
      </c>
      <c r="G8" s="35">
        <f t="shared" ref="G8:G18" si="0">$G$7*F8*E8</f>
        <v>16200</v>
      </c>
      <c r="H8" s="36">
        <v>8</v>
      </c>
      <c r="I8" s="36">
        <v>8</v>
      </c>
      <c r="J8" s="36">
        <v>1</v>
      </c>
      <c r="K8" s="36">
        <f>(H8-I8)*J8</f>
        <v>0</v>
      </c>
      <c r="L8" s="36">
        <f>K8*22*1*E8*60</f>
        <v>0</v>
      </c>
      <c r="N8" s="10"/>
    </row>
    <row r="9" spans="1:24" ht="28.8" x14ac:dyDescent="0.3">
      <c r="A9" s="5" t="s">
        <v>27</v>
      </c>
      <c r="B9" s="33">
        <v>0</v>
      </c>
      <c r="C9" s="33">
        <v>2</v>
      </c>
      <c r="D9" s="33">
        <v>0</v>
      </c>
      <c r="E9" s="34">
        <f>SUM(B9:D9)</f>
        <v>2</v>
      </c>
      <c r="F9" s="35">
        <f>8300+2000</f>
        <v>10300</v>
      </c>
      <c r="G9" s="35">
        <f t="shared" si="0"/>
        <v>37080</v>
      </c>
      <c r="H9" s="36">
        <v>8</v>
      </c>
      <c r="I9" s="36">
        <f>1.4+1</f>
        <v>2.4</v>
      </c>
      <c r="J9" s="36">
        <v>1</v>
      </c>
      <c r="K9" s="36">
        <f>(H9-I9)*J9</f>
        <v>5.6</v>
      </c>
      <c r="L9" s="36">
        <f>K9*22*1*E9*60</f>
        <v>14783.999999999998</v>
      </c>
      <c r="N9" s="10"/>
    </row>
    <row r="10" spans="1:24" ht="28.8" x14ac:dyDescent="0.3">
      <c r="A10" s="5" t="s">
        <v>28</v>
      </c>
      <c r="B10" s="33">
        <v>0</v>
      </c>
      <c r="C10" s="33">
        <v>3</v>
      </c>
      <c r="D10" s="33">
        <v>0</v>
      </c>
      <c r="E10" s="34">
        <f>SUM(B10:D10)</f>
        <v>3</v>
      </c>
      <c r="F10" s="35">
        <f>F9-1000</f>
        <v>9300</v>
      </c>
      <c r="G10" s="35">
        <f t="shared" si="0"/>
        <v>50220</v>
      </c>
      <c r="H10" s="36">
        <v>8</v>
      </c>
      <c r="I10" s="36">
        <v>1.4</v>
      </c>
      <c r="J10" s="36">
        <v>1</v>
      </c>
      <c r="K10" s="36">
        <f t="shared" ref="K10:K18" si="1">(H10-I10)*J10</f>
        <v>6.6</v>
      </c>
      <c r="L10" s="36">
        <f t="shared" ref="L10:L18" si="2">K10*22*1*E10*60</f>
        <v>26135.999999999996</v>
      </c>
      <c r="N10" s="10"/>
    </row>
    <row r="11" spans="1:24" ht="28.8" x14ac:dyDescent="0.3">
      <c r="A11" s="5" t="s">
        <v>29</v>
      </c>
      <c r="B11" s="33">
        <v>0</v>
      </c>
      <c r="C11" s="33">
        <v>2</v>
      </c>
      <c r="D11" s="33">
        <v>0</v>
      </c>
      <c r="E11" s="34">
        <f t="shared" ref="E11:E18" si="3">SUM(B11:D11)</f>
        <v>2</v>
      </c>
      <c r="F11" s="35">
        <f>8000+2000</f>
        <v>10000</v>
      </c>
      <c r="G11" s="35">
        <f t="shared" si="0"/>
        <v>36000</v>
      </c>
      <c r="H11" s="36">
        <v>8</v>
      </c>
      <c r="I11" s="36">
        <f>1.4+1</f>
        <v>2.4</v>
      </c>
      <c r="J11" s="36">
        <v>1</v>
      </c>
      <c r="K11" s="36">
        <f t="shared" si="1"/>
        <v>5.6</v>
      </c>
      <c r="L11" s="36">
        <f t="shared" si="2"/>
        <v>14783.999999999998</v>
      </c>
      <c r="N11" s="10"/>
    </row>
    <row r="12" spans="1:24" ht="28.8" x14ac:dyDescent="0.3">
      <c r="A12" s="5" t="s">
        <v>30</v>
      </c>
      <c r="B12" s="33">
        <v>0</v>
      </c>
      <c r="C12" s="33">
        <v>2</v>
      </c>
      <c r="D12" s="33">
        <v>1</v>
      </c>
      <c r="E12" s="34">
        <f>SUM(B12:D12)</f>
        <v>3</v>
      </c>
      <c r="F12" s="35">
        <f>F11-1000</f>
        <v>9000</v>
      </c>
      <c r="G12" s="35">
        <f t="shared" si="0"/>
        <v>48600</v>
      </c>
      <c r="H12" s="36">
        <v>8</v>
      </c>
      <c r="I12" s="36">
        <v>1.4</v>
      </c>
      <c r="J12" s="36">
        <v>1</v>
      </c>
      <c r="K12" s="36">
        <f t="shared" si="1"/>
        <v>6.6</v>
      </c>
      <c r="L12" s="36">
        <f t="shared" si="2"/>
        <v>26135.999999999996</v>
      </c>
      <c r="M12" s="9"/>
      <c r="N12" s="10"/>
      <c r="O12" s="9"/>
      <c r="P12" s="9"/>
      <c r="Q12" s="9"/>
      <c r="R12" s="9"/>
      <c r="S12" s="9"/>
    </row>
    <row r="13" spans="1:24" ht="28.8" x14ac:dyDescent="0.3">
      <c r="A13" s="5" t="s">
        <v>31</v>
      </c>
      <c r="B13" s="33">
        <v>0</v>
      </c>
      <c r="C13" s="33">
        <v>2</v>
      </c>
      <c r="D13" s="33">
        <v>0</v>
      </c>
      <c r="E13" s="34">
        <f t="shared" si="3"/>
        <v>2</v>
      </c>
      <c r="F13" s="35">
        <f>7800</f>
        <v>7800</v>
      </c>
      <c r="G13" s="35">
        <f t="shared" si="0"/>
        <v>28080</v>
      </c>
      <c r="H13" s="36">
        <v>8</v>
      </c>
      <c r="I13" s="36">
        <f>1.4+1</f>
        <v>2.4</v>
      </c>
      <c r="J13" s="36">
        <v>1</v>
      </c>
      <c r="K13" s="36">
        <f t="shared" si="1"/>
        <v>5.6</v>
      </c>
      <c r="L13" s="36">
        <f t="shared" si="2"/>
        <v>14783.999999999998</v>
      </c>
      <c r="M13" s="9"/>
      <c r="N13" s="10"/>
      <c r="O13" s="9"/>
      <c r="P13" s="9"/>
      <c r="Q13" s="9"/>
      <c r="R13" s="9"/>
      <c r="S13" s="9"/>
    </row>
    <row r="14" spans="1:24" ht="28.8" x14ac:dyDescent="0.3">
      <c r="A14" s="5" t="s">
        <v>32</v>
      </c>
      <c r="B14" s="33">
        <v>3</v>
      </c>
      <c r="C14" s="33">
        <v>0</v>
      </c>
      <c r="D14" s="33">
        <v>0</v>
      </c>
      <c r="E14" s="34">
        <f>SUM(B14:D14)</f>
        <v>3</v>
      </c>
      <c r="F14" s="35">
        <f>F13-1000</f>
        <v>6800</v>
      </c>
      <c r="G14" s="35">
        <f t="shared" si="0"/>
        <v>36720</v>
      </c>
      <c r="H14" s="36">
        <v>8</v>
      </c>
      <c r="I14" s="36">
        <v>1.4</v>
      </c>
      <c r="J14" s="36">
        <v>1</v>
      </c>
      <c r="K14" s="36">
        <f t="shared" si="1"/>
        <v>6.6</v>
      </c>
      <c r="L14" s="36">
        <f t="shared" si="2"/>
        <v>26135.999999999996</v>
      </c>
      <c r="M14" s="9"/>
      <c r="N14" s="10"/>
      <c r="O14" s="9"/>
      <c r="P14" s="9"/>
      <c r="Q14" s="9"/>
      <c r="R14" s="9"/>
      <c r="S14" s="9"/>
    </row>
    <row r="15" spans="1:24" ht="28.8" x14ac:dyDescent="0.3">
      <c r="A15" s="5" t="s">
        <v>33</v>
      </c>
      <c r="B15" s="33">
        <v>0</v>
      </c>
      <c r="C15" s="33">
        <v>0</v>
      </c>
      <c r="D15" s="33">
        <v>2</v>
      </c>
      <c r="E15" s="34">
        <f t="shared" si="3"/>
        <v>2</v>
      </c>
      <c r="F15" s="35">
        <f>7650</f>
        <v>7650</v>
      </c>
      <c r="G15" s="35">
        <f t="shared" si="0"/>
        <v>27540</v>
      </c>
      <c r="H15" s="36">
        <v>8</v>
      </c>
      <c r="I15" s="36">
        <f>1.4+1</f>
        <v>2.4</v>
      </c>
      <c r="J15" s="36">
        <v>1</v>
      </c>
      <c r="K15" s="36">
        <f t="shared" si="1"/>
        <v>5.6</v>
      </c>
      <c r="L15" s="36">
        <f t="shared" si="2"/>
        <v>14783.999999999998</v>
      </c>
      <c r="M15" s="9"/>
      <c r="N15" s="10"/>
      <c r="O15" s="9"/>
      <c r="P15" s="9"/>
      <c r="Q15" s="9"/>
      <c r="R15" s="9"/>
      <c r="S15" s="9"/>
    </row>
    <row r="16" spans="1:24" ht="28.8" x14ac:dyDescent="0.3">
      <c r="A16" s="5" t="s">
        <v>34</v>
      </c>
      <c r="B16" s="33">
        <v>0</v>
      </c>
      <c r="C16" s="33">
        <v>3</v>
      </c>
      <c r="D16" s="33">
        <v>0</v>
      </c>
      <c r="E16" s="34">
        <f t="shared" si="3"/>
        <v>3</v>
      </c>
      <c r="F16" s="35">
        <f>F15-1000</f>
        <v>6650</v>
      </c>
      <c r="G16" s="35">
        <f t="shared" si="0"/>
        <v>35910</v>
      </c>
      <c r="H16" s="36">
        <v>8</v>
      </c>
      <c r="I16" s="36">
        <v>1.4</v>
      </c>
      <c r="J16" s="36">
        <v>1</v>
      </c>
      <c r="K16" s="36">
        <f t="shared" si="1"/>
        <v>6.6</v>
      </c>
      <c r="L16" s="36">
        <f t="shared" si="2"/>
        <v>26135.999999999996</v>
      </c>
      <c r="M16" s="9"/>
      <c r="N16" s="10"/>
      <c r="O16" s="9"/>
      <c r="P16" s="9"/>
      <c r="Q16" s="9"/>
      <c r="R16" s="9"/>
      <c r="S16" s="9"/>
    </row>
    <row r="17" spans="1:14" ht="28.8" x14ac:dyDescent="0.3">
      <c r="A17" s="5" t="s">
        <v>35</v>
      </c>
      <c r="B17" s="33">
        <v>0</v>
      </c>
      <c r="C17" s="33">
        <v>2</v>
      </c>
      <c r="D17" s="33">
        <v>0</v>
      </c>
      <c r="E17" s="34">
        <f t="shared" si="3"/>
        <v>2</v>
      </c>
      <c r="F17" s="35">
        <f>7550</f>
        <v>7550</v>
      </c>
      <c r="G17" s="35">
        <f t="shared" si="0"/>
        <v>27180</v>
      </c>
      <c r="H17" s="36">
        <v>8</v>
      </c>
      <c r="I17" s="36">
        <f>1.4+1</f>
        <v>2.4</v>
      </c>
      <c r="J17" s="36">
        <v>1</v>
      </c>
      <c r="K17" s="36">
        <f t="shared" si="1"/>
        <v>5.6</v>
      </c>
      <c r="L17" s="36">
        <f t="shared" si="2"/>
        <v>14783.999999999998</v>
      </c>
      <c r="N17" s="10"/>
    </row>
    <row r="18" spans="1:14" ht="28.8" x14ac:dyDescent="0.3">
      <c r="A18" s="5" t="s">
        <v>70</v>
      </c>
      <c r="B18" s="33">
        <v>1</v>
      </c>
      <c r="C18" s="33">
        <v>6</v>
      </c>
      <c r="D18" s="33">
        <v>2</v>
      </c>
      <c r="E18" s="34">
        <f t="shared" si="3"/>
        <v>9</v>
      </c>
      <c r="F18" s="35">
        <f>F17-1000</f>
        <v>6550</v>
      </c>
      <c r="G18" s="35">
        <f t="shared" si="0"/>
        <v>106110</v>
      </c>
      <c r="H18" s="36">
        <v>8</v>
      </c>
      <c r="I18" s="36">
        <v>1.4</v>
      </c>
      <c r="J18" s="36">
        <v>1</v>
      </c>
      <c r="K18" s="36">
        <f t="shared" si="1"/>
        <v>6.6</v>
      </c>
      <c r="L18" s="36">
        <f t="shared" si="2"/>
        <v>78408</v>
      </c>
      <c r="N18" s="10"/>
    </row>
    <row r="19" spans="1:14" ht="21" x14ac:dyDescent="0.4">
      <c r="B19" s="17"/>
      <c r="C19" s="17"/>
      <c r="D19" s="17"/>
      <c r="E19" s="8">
        <f>SUM(E8:E18)</f>
        <v>32</v>
      </c>
      <c r="G19" s="12">
        <f>SUM(G8:G18)</f>
        <v>449640</v>
      </c>
      <c r="J19" s="9"/>
      <c r="L19" s="11">
        <f>SUM(L8:L18)</f>
        <v>256871.99999999997</v>
      </c>
    </row>
    <row r="22" spans="1:14" ht="15" thickBot="1" x14ac:dyDescent="0.35">
      <c r="E22" s="55"/>
      <c r="F22" s="55"/>
    </row>
    <row r="23" spans="1:14" ht="21.6" thickBot="1" x14ac:dyDescent="0.45">
      <c r="A23" s="50" t="s">
        <v>15</v>
      </c>
      <c r="B23" s="51"/>
      <c r="E23" s="55"/>
    </row>
    <row r="24" spans="1:14" ht="29.4" thickBot="1" x14ac:dyDescent="0.35">
      <c r="A24" s="2" t="s">
        <v>5</v>
      </c>
      <c r="B24" s="15">
        <f>G19</f>
        <v>449640</v>
      </c>
      <c r="E24" s="55"/>
    </row>
    <row r="25" spans="1:14" ht="15" thickBot="1" x14ac:dyDescent="0.35"/>
    <row r="26" spans="1:14" ht="21.6" thickBot="1" x14ac:dyDescent="0.45">
      <c r="A26" s="47" t="s">
        <v>8</v>
      </c>
      <c r="B26" s="48"/>
      <c r="C26" s="49"/>
      <c r="D26" s="47" t="s">
        <v>42</v>
      </c>
      <c r="E26" s="48"/>
      <c r="F26" s="49"/>
    </row>
    <row r="27" spans="1:14" x14ac:dyDescent="0.3">
      <c r="A27" s="19" t="s">
        <v>75</v>
      </c>
      <c r="B27" s="18" t="s">
        <v>6</v>
      </c>
      <c r="C27" s="20">
        <v>4</v>
      </c>
      <c r="D27" s="29" t="s">
        <v>48</v>
      </c>
      <c r="E27" s="25" t="s">
        <v>7</v>
      </c>
      <c r="F27" s="20">
        <f>SUM(B9:B18)</f>
        <v>4</v>
      </c>
    </row>
    <row r="28" spans="1:14" x14ac:dyDescent="0.3">
      <c r="A28" s="21" t="s">
        <v>73</v>
      </c>
      <c r="B28" s="18" t="s">
        <v>2</v>
      </c>
      <c r="C28" s="23">
        <v>3</v>
      </c>
      <c r="D28" s="28" t="s">
        <v>74</v>
      </c>
      <c r="E28" s="26" t="s">
        <v>7</v>
      </c>
      <c r="F28" s="23">
        <f>SUM(B9:B18)</f>
        <v>4</v>
      </c>
    </row>
    <row r="29" spans="1:14" ht="19.8" x14ac:dyDescent="0.4">
      <c r="A29" s="21" t="s">
        <v>68</v>
      </c>
      <c r="B29" s="18" t="s">
        <v>18</v>
      </c>
      <c r="C29" s="22">
        <f>F27+1</f>
        <v>5</v>
      </c>
      <c r="D29" s="28" t="s">
        <v>49</v>
      </c>
      <c r="E29" s="26" t="s">
        <v>7</v>
      </c>
      <c r="F29" s="22">
        <f>SUM(D8:D18)</f>
        <v>6</v>
      </c>
    </row>
    <row r="30" spans="1:14" x14ac:dyDescent="0.3">
      <c r="A30" s="21" t="s">
        <v>21</v>
      </c>
      <c r="B30" s="18" t="s">
        <v>6</v>
      </c>
      <c r="C30" s="22">
        <v>6</v>
      </c>
      <c r="D30" s="28" t="s">
        <v>49</v>
      </c>
      <c r="E30" s="26" t="s">
        <v>7</v>
      </c>
      <c r="F30" s="24">
        <f>SUM(D8:D18)</f>
        <v>6</v>
      </c>
      <c r="G30" s="16"/>
    </row>
    <row r="31" spans="1:14" x14ac:dyDescent="0.3">
      <c r="A31" s="21" t="s">
        <v>19</v>
      </c>
      <c r="B31" s="18" t="s">
        <v>2</v>
      </c>
      <c r="C31" s="22">
        <v>1</v>
      </c>
      <c r="D31" s="28" t="s">
        <v>50</v>
      </c>
      <c r="E31" s="26" t="s">
        <v>7</v>
      </c>
      <c r="F31" s="22">
        <f>SUM(B8:D8)</f>
        <v>1</v>
      </c>
    </row>
    <row r="32" spans="1:14" x14ac:dyDescent="0.3">
      <c r="A32" s="21" t="s">
        <v>20</v>
      </c>
      <c r="B32" s="18" t="s">
        <v>6</v>
      </c>
      <c r="C32" s="22">
        <v>4</v>
      </c>
      <c r="D32" s="28" t="s">
        <v>50</v>
      </c>
      <c r="E32" s="26" t="s">
        <v>7</v>
      </c>
      <c r="F32" s="22">
        <f>SUM(B8:D8)</f>
        <v>1</v>
      </c>
    </row>
    <row r="33" spans="1:6" x14ac:dyDescent="0.3">
      <c r="A33" s="21" t="s">
        <v>43</v>
      </c>
      <c r="B33" s="18" t="s">
        <v>2</v>
      </c>
      <c r="C33" s="22">
        <v>2</v>
      </c>
      <c r="D33" s="28" t="s">
        <v>51</v>
      </c>
      <c r="E33" s="26" t="s">
        <v>7</v>
      </c>
      <c r="F33" s="22">
        <f>SUM(B9:D9)</f>
        <v>2</v>
      </c>
    </row>
    <row r="34" spans="1:6" x14ac:dyDescent="0.3">
      <c r="A34" s="21" t="s">
        <v>44</v>
      </c>
      <c r="B34" s="18" t="s">
        <v>2</v>
      </c>
      <c r="C34" s="22">
        <v>2</v>
      </c>
      <c r="D34" s="28" t="s">
        <v>52</v>
      </c>
      <c r="E34" s="26" t="s">
        <v>7</v>
      </c>
      <c r="F34" s="22">
        <f>SUM(B11:D11)</f>
        <v>2</v>
      </c>
    </row>
    <row r="35" spans="1:6" x14ac:dyDescent="0.3">
      <c r="A35" s="21" t="s">
        <v>45</v>
      </c>
      <c r="B35" s="18" t="s">
        <v>2</v>
      </c>
      <c r="C35" s="22">
        <v>2</v>
      </c>
      <c r="D35" s="28" t="s">
        <v>53</v>
      </c>
      <c r="E35" s="26" t="s">
        <v>7</v>
      </c>
      <c r="F35" s="22">
        <f>SUM(B13:D13)</f>
        <v>2</v>
      </c>
    </row>
    <row r="36" spans="1:6" x14ac:dyDescent="0.3">
      <c r="A36" s="21" t="s">
        <v>46</v>
      </c>
      <c r="B36" s="18" t="s">
        <v>2</v>
      </c>
      <c r="C36" s="22">
        <v>2</v>
      </c>
      <c r="D36" s="28" t="s">
        <v>54</v>
      </c>
      <c r="E36" s="26" t="s">
        <v>7</v>
      </c>
      <c r="F36" s="22">
        <f>SUM(B15:D15)</f>
        <v>2</v>
      </c>
    </row>
    <row r="37" spans="1:6" x14ac:dyDescent="0.3">
      <c r="A37" s="21" t="s">
        <v>47</v>
      </c>
      <c r="B37" s="18" t="s">
        <v>2</v>
      </c>
      <c r="C37" s="22">
        <v>2</v>
      </c>
      <c r="D37" s="28" t="s">
        <v>55</v>
      </c>
      <c r="E37" s="26" t="s">
        <v>7</v>
      </c>
      <c r="F37" s="22">
        <f>SUM(B17:D17)</f>
        <v>2</v>
      </c>
    </row>
    <row r="38" spans="1:6" x14ac:dyDescent="0.3">
      <c r="A38" s="21" t="s">
        <v>22</v>
      </c>
      <c r="B38" s="18" t="s">
        <v>2</v>
      </c>
      <c r="C38" s="22">
        <f>F33+1</f>
        <v>3</v>
      </c>
      <c r="D38" s="28" t="s">
        <v>56</v>
      </c>
      <c r="E38" s="26" t="s">
        <v>7</v>
      </c>
      <c r="F38" s="22">
        <f>SUM(B10:D10)</f>
        <v>3</v>
      </c>
    </row>
    <row r="39" spans="1:6" x14ac:dyDescent="0.3">
      <c r="A39" s="21" t="s">
        <v>23</v>
      </c>
      <c r="B39" s="18" t="s">
        <v>2</v>
      </c>
      <c r="C39" s="22">
        <f>F34+1</f>
        <v>3</v>
      </c>
      <c r="D39" s="28" t="s">
        <v>57</v>
      </c>
      <c r="E39" s="26" t="s">
        <v>7</v>
      </c>
      <c r="F39" s="22">
        <f>SUM(B12:D12)</f>
        <v>3</v>
      </c>
    </row>
    <row r="40" spans="1:6" x14ac:dyDescent="0.3">
      <c r="A40" s="21" t="s">
        <v>24</v>
      </c>
      <c r="B40" s="18" t="s">
        <v>2</v>
      </c>
      <c r="C40" s="22">
        <f>F35+1</f>
        <v>3</v>
      </c>
      <c r="D40" s="28" t="s">
        <v>58</v>
      </c>
      <c r="E40" s="26" t="s">
        <v>7</v>
      </c>
      <c r="F40" s="22">
        <f>SUM(B14:D14)</f>
        <v>3</v>
      </c>
    </row>
    <row r="41" spans="1:6" x14ac:dyDescent="0.3">
      <c r="A41" s="21" t="s">
        <v>25</v>
      </c>
      <c r="B41" s="18" t="s">
        <v>2</v>
      </c>
      <c r="C41" s="22">
        <f>F36+1</f>
        <v>3</v>
      </c>
      <c r="D41" s="28" t="s">
        <v>59</v>
      </c>
      <c r="E41" s="26" t="s">
        <v>7</v>
      </c>
      <c r="F41" s="22">
        <f>SUM(B16:D16)</f>
        <v>3</v>
      </c>
    </row>
    <row r="42" spans="1:6" x14ac:dyDescent="0.3">
      <c r="A42" s="21" t="s">
        <v>26</v>
      </c>
      <c r="B42" s="18" t="s">
        <v>2</v>
      </c>
      <c r="C42" s="22">
        <f>F37+1</f>
        <v>3</v>
      </c>
      <c r="D42" s="28" t="s">
        <v>60</v>
      </c>
      <c r="E42" s="26" t="s">
        <v>7</v>
      </c>
      <c r="F42" s="22">
        <f>SUM(B18:D18)</f>
        <v>9</v>
      </c>
    </row>
    <row r="43" spans="1:6" x14ac:dyDescent="0.3">
      <c r="A43" s="42" t="s">
        <v>71</v>
      </c>
      <c r="B43" s="43" t="s">
        <v>7</v>
      </c>
      <c r="C43" s="44">
        <v>0</v>
      </c>
      <c r="D43" s="45" t="s">
        <v>72</v>
      </c>
      <c r="E43" s="26" t="s">
        <v>7</v>
      </c>
      <c r="F43" s="44">
        <f>B9+B11+B13+B15+B17</f>
        <v>0</v>
      </c>
    </row>
    <row r="44" spans="1:6" ht="29.4" thickBot="1" x14ac:dyDescent="0.35">
      <c r="A44" s="37" t="s">
        <v>69</v>
      </c>
      <c r="B44" s="38" t="s">
        <v>2</v>
      </c>
      <c r="C44" s="39">
        <v>255395</v>
      </c>
      <c r="D44" s="40" t="s">
        <v>61</v>
      </c>
      <c r="E44" s="41" t="s">
        <v>7</v>
      </c>
      <c r="F44" s="27">
        <f>L19</f>
        <v>256871.99999999997</v>
      </c>
    </row>
  </sheetData>
  <mergeCells count="11">
    <mergeCell ref="J6:J7"/>
    <mergeCell ref="K6:K7"/>
    <mergeCell ref="L6:L7"/>
    <mergeCell ref="A26:C26"/>
    <mergeCell ref="A23:B23"/>
    <mergeCell ref="B7:D7"/>
    <mergeCell ref="H6:H7"/>
    <mergeCell ref="I6:I7"/>
    <mergeCell ref="D26:F26"/>
    <mergeCell ref="E6:E7"/>
    <mergeCell ref="A6:A7"/>
  </mergeCells>
  <phoneticPr fontId="5" type="noConversion"/>
  <conditionalFormatting sqref="F27:F28">
    <cfRule type="iconSet" priority="1">
      <iconSet iconSet="3Symbols2">
        <cfvo type="percent" val="0"/>
        <cfvo type="num" val="0"/>
        <cfvo type="num" val="&quot;$C$27&quot;"/>
      </iconSet>
    </cfRule>
  </conditionalFormatting>
  <pageMargins left="0.511811024" right="0.511811024" top="0.78740157499999996" bottom="0.78740157499999996" header="0.31496062000000002" footer="0.31496062000000002"/>
  <pageSetup paperSize="9" orientation="portrait" horizontalDpi="360" verticalDpi="36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TCC-OP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</dc:creator>
  <cp:lastModifiedBy>Walter Carvalho</cp:lastModifiedBy>
  <cp:lastPrinted>2021-01-27T14:13:04Z</cp:lastPrinted>
  <dcterms:created xsi:type="dcterms:W3CDTF">2020-05-24T00:00:58Z</dcterms:created>
  <dcterms:modified xsi:type="dcterms:W3CDTF">2021-10-02T02:23:21Z</dcterms:modified>
</cp:coreProperties>
</file>