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aldemar\Downloads\"/>
    </mc:Choice>
  </mc:AlternateContent>
  <xr:revisionPtr revIDLastSave="0" documentId="13_ncr:1_{B219EC58-5345-49D8-A9C6-A5DF8EB912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F13" i="1"/>
  <c r="D13" i="1"/>
  <c r="B13" i="1"/>
  <c r="A17" i="1" l="1"/>
  <c r="E12" i="1"/>
  <c r="D14" i="1" l="1"/>
  <c r="H14" i="1" s="1"/>
  <c r="A18" i="1" s="1"/>
  <c r="A29" i="1" s="1"/>
  <c r="B17" i="1" l="1"/>
  <c r="D17" i="1" s="1"/>
  <c r="B18" i="1"/>
  <c r="A19" i="1"/>
  <c r="A30" i="1" s="1"/>
  <c r="D18" i="1" l="1"/>
  <c r="B29" i="1"/>
  <c r="B28" i="1"/>
  <c r="C17" i="1"/>
  <c r="C18" i="1"/>
  <c r="B19" i="1"/>
  <c r="A20" i="1"/>
  <c r="A31" i="1" s="1"/>
  <c r="D19" i="1" l="1"/>
  <c r="B30" i="1"/>
  <c r="B20" i="1"/>
  <c r="A21" i="1"/>
  <c r="A32" i="1" s="1"/>
  <c r="C20" i="1"/>
  <c r="C19" i="1"/>
  <c r="D20" i="1" l="1"/>
  <c r="B31" i="1"/>
  <c r="A22" i="1"/>
  <c r="A33" i="1" s="1"/>
  <c r="B21" i="1"/>
  <c r="C21" i="1" l="1"/>
  <c r="B32" i="1"/>
  <c r="D21" i="1"/>
  <c r="A23" i="1"/>
  <c r="A34" i="1" s="1"/>
  <c r="B22" i="1"/>
  <c r="C22" i="1" s="1"/>
  <c r="D22" i="1" l="1"/>
  <c r="B33" i="1"/>
  <c r="A24" i="1"/>
  <c r="B23" i="1"/>
  <c r="D23" i="1" s="1"/>
  <c r="B24" i="1" l="1"/>
  <c r="D24" i="1" s="1"/>
  <c r="C36" i="1"/>
  <c r="C23" i="1"/>
  <c r="C24" i="1"/>
  <c r="H17" i="1" l="1"/>
  <c r="H19" i="1" l="1"/>
  <c r="H20" i="1" s="1"/>
  <c r="H21" i="1" s="1"/>
  <c r="D29" i="1" s="1"/>
  <c r="E29" i="1" s="1"/>
  <c r="D25" i="1"/>
  <c r="E17" i="1" s="1"/>
  <c r="F17" i="1" s="1"/>
  <c r="D34" i="1" l="1"/>
  <c r="F29" i="1"/>
  <c r="G29" i="1" s="1"/>
  <c r="H29" i="1" s="1"/>
  <c r="I29" i="1"/>
  <c r="D33" i="1"/>
  <c r="E33" i="1" s="1"/>
  <c r="E22" i="1"/>
  <c r="F22" i="1" s="1"/>
  <c r="D32" i="1"/>
  <c r="E32" i="1" s="1"/>
  <c r="E24" i="1"/>
  <c r="F24" i="1" s="1"/>
  <c r="D31" i="1"/>
  <c r="E31" i="1" s="1"/>
  <c r="E23" i="1"/>
  <c r="F23" i="1" s="1"/>
  <c r="E21" i="1"/>
  <c r="F21" i="1" s="1"/>
  <c r="D28" i="1"/>
  <c r="E20" i="1"/>
  <c r="F20" i="1" s="1"/>
  <c r="E19" i="1"/>
  <c r="F19" i="1" s="1"/>
  <c r="D30" i="1"/>
  <c r="E30" i="1" s="1"/>
  <c r="E18" i="1"/>
  <c r="F18" i="1" s="1"/>
  <c r="D36" i="1" l="1"/>
  <c r="E34" i="1"/>
  <c r="I31" i="1"/>
  <c r="F31" i="1"/>
  <c r="G31" i="1" s="1"/>
  <c r="H31" i="1" s="1"/>
  <c r="F33" i="1"/>
  <c r="G33" i="1" s="1"/>
  <c r="H33" i="1" s="1"/>
  <c r="I33" i="1"/>
  <c r="I32" i="1"/>
  <c r="F32" i="1"/>
  <c r="G32" i="1" s="1"/>
  <c r="H32" i="1" s="1"/>
  <c r="E28" i="1"/>
  <c r="F30" i="1"/>
  <c r="G30" i="1" s="1"/>
  <c r="H30" i="1" s="1"/>
  <c r="I30" i="1"/>
  <c r="I34" i="1" l="1"/>
  <c r="F34" i="1"/>
  <c r="G34" i="1" s="1"/>
  <c r="H34" i="1" s="1"/>
  <c r="E36" i="1"/>
  <c r="F28" i="1"/>
  <c r="G28" i="1" s="1"/>
  <c r="H28" i="1" s="1"/>
  <c r="I28" i="1"/>
  <c r="H37" i="1" l="1"/>
  <c r="I36" i="1"/>
</calcChain>
</file>

<file path=xl/sharedStrings.xml><?xml version="1.0" encoding="utf-8"?>
<sst xmlns="http://schemas.openxmlformats.org/spreadsheetml/2006/main" count="36" uniqueCount="33">
  <si>
    <t>Исходные данные</t>
  </si>
  <si>
    <t>k=</t>
  </si>
  <si>
    <t xml:space="preserve">Кол-во интервалов </t>
  </si>
  <si>
    <t>min=</t>
  </si>
  <si>
    <t>max=</t>
  </si>
  <si>
    <t>W=</t>
  </si>
  <si>
    <t>Длина интервалов</t>
  </si>
  <si>
    <t>округляем</t>
  </si>
  <si>
    <t>h=</t>
  </si>
  <si>
    <t>Интверально статистический ряд</t>
  </si>
  <si>
    <t>[xi;</t>
  </si>
  <si>
    <t>xi+1]</t>
  </si>
  <si>
    <t>xi*</t>
  </si>
  <si>
    <t>ni</t>
  </si>
  <si>
    <t>ni/n/h</t>
  </si>
  <si>
    <t>ni/n</t>
  </si>
  <si>
    <t>Выборочное среднее</t>
  </si>
  <si>
    <t>x-ср=</t>
  </si>
  <si>
    <t>Выборочная дисперсия</t>
  </si>
  <si>
    <t>Dв=</t>
  </si>
  <si>
    <t>s2=</t>
  </si>
  <si>
    <t>s=</t>
  </si>
  <si>
    <t>Проверим гипотезы о законе распределения по критерию Пирсона</t>
  </si>
  <si>
    <t>pi</t>
  </si>
  <si>
    <t>n*pi</t>
  </si>
  <si>
    <t>ni-n*pi</t>
  </si>
  <si>
    <t>(ni-n*pi)^2</t>
  </si>
  <si>
    <t>ni^2/n*pi</t>
  </si>
  <si>
    <t>(ni-n*pi)^2/n*pi</t>
  </si>
  <si>
    <t>x^2расч=</t>
  </si>
  <si>
    <t>x^2крит=</t>
  </si>
  <si>
    <t xml:space="preserve"> k - r - 1</t>
  </si>
  <si>
    <t>Суммы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</si>
</sst>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3" borderId="5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CC"/>
      <color rgb="FF1EEE77"/>
      <color rgb="FF4DF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относительной частоты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16.95</c:v>
                </c:pt>
                <c:pt idx="1">
                  <c:v>20.849999999999998</c:v>
                </c:pt>
                <c:pt idx="2">
                  <c:v>24.749999999999996</c:v>
                </c:pt>
                <c:pt idx="3">
                  <c:v>28.649999999999995</c:v>
                </c:pt>
                <c:pt idx="4">
                  <c:v>32.549999999999997</c:v>
                </c:pt>
                <c:pt idx="5">
                  <c:v>36.449999999999989</c:v>
                </c:pt>
                <c:pt idx="6">
                  <c:v>40.349999999999994</c:v>
                </c:pt>
                <c:pt idx="7">
                  <c:v>44.249999999999986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4.3999999999999997E-2</c:v>
                </c:pt>
                <c:pt idx="4">
                  <c:v>7.3999999999999996E-2</c:v>
                </c:pt>
                <c:pt idx="5">
                  <c:v>5.8999999999999997E-2</c:v>
                </c:pt>
                <c:pt idx="6">
                  <c:v>3.5999999999999997E-2</c:v>
                </c:pt>
                <c:pt idx="7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0-464F-90F2-A0F358CC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790214719"/>
        <c:axId val="790213471"/>
      </c:barChart>
      <c:catAx>
        <c:axId val="79021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Середина интервалов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90213471"/>
        <c:crosses val="autoZero"/>
        <c:auto val="1"/>
        <c:lblAlgn val="ctr"/>
        <c:lblOffset val="100"/>
        <c:noMultiLvlLbl val="0"/>
      </c:catAx>
      <c:valAx>
        <c:axId val="7902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ni/n/h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9021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12</xdr:row>
      <xdr:rowOff>224790</xdr:rowOff>
    </xdr:from>
    <xdr:to>
      <xdr:col>17</xdr:col>
      <xdr:colOff>312420</xdr:colOff>
      <xdr:row>26</xdr:row>
      <xdr:rowOff>156210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22" zoomScale="130" zoomScaleNormal="130" workbookViewId="0">
      <selection activeCell="C28" sqref="C28:C34"/>
    </sheetView>
  </sheetViews>
  <sheetFormatPr defaultRowHeight="14.4" x14ac:dyDescent="0.3"/>
  <cols>
    <col min="1" max="1" width="9.21875" bestFit="1" customWidth="1"/>
    <col min="2" max="2" width="9.5546875" bestFit="1" customWidth="1"/>
    <col min="7" max="7" width="12.5546875" customWidth="1"/>
    <col min="8" max="8" width="18" customWidth="1"/>
    <col min="9" max="9" width="10.77734375" customWidth="1"/>
  </cols>
  <sheetData>
    <row r="1" spans="1:10" ht="17.399999999999999" x14ac:dyDescent="0.3">
      <c r="A1" s="1" t="s">
        <v>0</v>
      </c>
    </row>
    <row r="2" spans="1:10" ht="15" x14ac:dyDescent="0.3">
      <c r="A2" s="35">
        <v>33</v>
      </c>
      <c r="B2" s="35">
        <v>33</v>
      </c>
      <c r="C2" s="35">
        <v>33</v>
      </c>
      <c r="D2" s="35">
        <v>27</v>
      </c>
      <c r="E2" s="35">
        <v>31</v>
      </c>
      <c r="F2" s="35">
        <v>36</v>
      </c>
      <c r="G2" s="35">
        <v>36</v>
      </c>
      <c r="H2" s="35">
        <v>37</v>
      </c>
      <c r="I2" s="35">
        <v>34</v>
      </c>
      <c r="J2" s="35">
        <v>40</v>
      </c>
    </row>
    <row r="3" spans="1:10" ht="15" x14ac:dyDescent="0.3">
      <c r="A3" s="35">
        <v>27</v>
      </c>
      <c r="B3" s="35">
        <v>31</v>
      </c>
      <c r="C3" s="35">
        <v>42</v>
      </c>
      <c r="D3" s="35">
        <v>41</v>
      </c>
      <c r="E3" s="35">
        <v>35</v>
      </c>
      <c r="F3" s="35">
        <v>28</v>
      </c>
      <c r="G3" s="35">
        <v>30</v>
      </c>
      <c r="H3" s="35">
        <v>31</v>
      </c>
      <c r="I3" s="35">
        <v>42</v>
      </c>
      <c r="J3" s="35">
        <v>35</v>
      </c>
    </row>
    <row r="4" spans="1:10" ht="15" x14ac:dyDescent="0.3">
      <c r="A4" s="35">
        <v>23</v>
      </c>
      <c r="B4" s="35">
        <v>31</v>
      </c>
      <c r="C4" s="35">
        <v>35</v>
      </c>
      <c r="D4" s="35">
        <v>33</v>
      </c>
      <c r="E4" s="35">
        <v>41</v>
      </c>
      <c r="F4" s="35">
        <v>41</v>
      </c>
      <c r="G4" s="35">
        <v>37</v>
      </c>
      <c r="H4" s="35">
        <v>38</v>
      </c>
      <c r="I4" s="35">
        <v>38</v>
      </c>
      <c r="J4" s="35">
        <v>24</v>
      </c>
    </row>
    <row r="5" spans="1:10" ht="15" x14ac:dyDescent="0.3">
      <c r="A5" s="35">
        <v>29</v>
      </c>
      <c r="B5" s="35">
        <v>37</v>
      </c>
      <c r="C5" s="35">
        <v>45</v>
      </c>
      <c r="D5" s="35">
        <v>37</v>
      </c>
      <c r="E5" s="35">
        <v>20</v>
      </c>
      <c r="F5" s="35">
        <v>31</v>
      </c>
      <c r="G5" s="35">
        <v>36</v>
      </c>
      <c r="H5" s="35">
        <v>34</v>
      </c>
      <c r="I5" s="35">
        <v>38</v>
      </c>
      <c r="J5" s="35">
        <v>32</v>
      </c>
    </row>
    <row r="6" spans="1:10" ht="15" x14ac:dyDescent="0.3">
      <c r="A6" s="35">
        <v>29</v>
      </c>
      <c r="B6" s="35">
        <v>30</v>
      </c>
      <c r="C6" s="35">
        <v>43</v>
      </c>
      <c r="D6" s="35">
        <v>22</v>
      </c>
      <c r="E6" s="35">
        <v>31</v>
      </c>
      <c r="F6" s="35">
        <v>36</v>
      </c>
      <c r="G6" s="35">
        <v>31</v>
      </c>
      <c r="H6" s="35">
        <v>33</v>
      </c>
      <c r="I6" s="35">
        <v>31</v>
      </c>
      <c r="J6" s="35">
        <v>39</v>
      </c>
    </row>
    <row r="7" spans="1:10" ht="15" x14ac:dyDescent="0.3">
      <c r="A7" s="35">
        <v>43</v>
      </c>
      <c r="B7" s="35">
        <v>35</v>
      </c>
      <c r="C7" s="35">
        <v>33</v>
      </c>
      <c r="D7" s="35">
        <v>25</v>
      </c>
      <c r="E7" s="35">
        <v>33</v>
      </c>
      <c r="F7" s="35">
        <v>24</v>
      </c>
      <c r="G7" s="35">
        <v>34</v>
      </c>
      <c r="H7" s="35">
        <v>31</v>
      </c>
      <c r="I7" s="35">
        <v>39</v>
      </c>
      <c r="J7" s="35">
        <v>34</v>
      </c>
    </row>
    <row r="8" spans="1:10" ht="15" x14ac:dyDescent="0.3">
      <c r="A8" s="35">
        <v>32</v>
      </c>
      <c r="B8" s="35">
        <v>29</v>
      </c>
      <c r="C8" s="35">
        <v>41</v>
      </c>
      <c r="D8" s="35">
        <v>38</v>
      </c>
      <c r="E8" s="35">
        <v>43</v>
      </c>
      <c r="F8" s="35">
        <v>27</v>
      </c>
      <c r="G8" s="35">
        <v>37</v>
      </c>
      <c r="H8" s="35">
        <v>19</v>
      </c>
      <c r="I8" s="35">
        <v>42</v>
      </c>
      <c r="J8" s="35">
        <v>32</v>
      </c>
    </row>
    <row r="9" spans="1:10" ht="15" x14ac:dyDescent="0.3">
      <c r="A9" s="35">
        <v>38</v>
      </c>
      <c r="B9" s="35">
        <v>27</v>
      </c>
      <c r="C9" s="35">
        <v>33</v>
      </c>
      <c r="D9" s="35">
        <v>33</v>
      </c>
      <c r="E9" s="35">
        <v>34</v>
      </c>
      <c r="F9" s="35">
        <v>37</v>
      </c>
      <c r="G9" s="35">
        <v>26</v>
      </c>
      <c r="H9" s="35">
        <v>30</v>
      </c>
      <c r="I9" s="35">
        <v>35</v>
      </c>
      <c r="J9" s="35">
        <v>18</v>
      </c>
    </row>
    <row r="10" spans="1:10" ht="15" x14ac:dyDescent="0.3">
      <c r="A10" s="35">
        <v>22</v>
      </c>
      <c r="B10" s="35">
        <v>27</v>
      </c>
      <c r="C10" s="35">
        <v>33</v>
      </c>
      <c r="D10" s="35">
        <v>29</v>
      </c>
      <c r="E10" s="35">
        <v>31</v>
      </c>
      <c r="F10" s="35">
        <v>40</v>
      </c>
      <c r="G10" s="35">
        <v>46</v>
      </c>
      <c r="H10" s="35">
        <v>41</v>
      </c>
      <c r="I10" s="35">
        <v>15</v>
      </c>
      <c r="J10" s="35">
        <v>26</v>
      </c>
    </row>
    <row r="11" spans="1:10" ht="15" x14ac:dyDescent="0.3">
      <c r="A11" s="35">
        <v>35</v>
      </c>
      <c r="B11" s="35">
        <v>33</v>
      </c>
      <c r="C11" s="35">
        <v>30</v>
      </c>
      <c r="D11" s="35">
        <v>40</v>
      </c>
      <c r="E11" s="35">
        <v>29</v>
      </c>
      <c r="F11" s="35">
        <v>40</v>
      </c>
      <c r="G11" s="35">
        <v>29</v>
      </c>
      <c r="H11" s="35">
        <v>36</v>
      </c>
      <c r="I11" s="35">
        <v>37</v>
      </c>
      <c r="J11" s="35">
        <v>28</v>
      </c>
    </row>
    <row r="12" spans="1:10" ht="18" x14ac:dyDescent="0.35">
      <c r="A12" s="2" t="s">
        <v>2</v>
      </c>
      <c r="B12" s="1"/>
      <c r="C12" s="3"/>
      <c r="D12" s="3" t="s">
        <v>1</v>
      </c>
      <c r="E12" s="4">
        <f>ROUND(1+LOG(100,2),0)</f>
        <v>8</v>
      </c>
      <c r="F12" s="3"/>
      <c r="G12" s="3"/>
    </row>
    <row r="13" spans="1:10" ht="18" x14ac:dyDescent="0.35">
      <c r="A13" s="3" t="s">
        <v>3</v>
      </c>
      <c r="B13" s="4">
        <f>MIN(A2:J11)</f>
        <v>15</v>
      </c>
      <c r="C13" s="3" t="s">
        <v>4</v>
      </c>
      <c r="D13" s="5">
        <f>MAX(A2:J11)</f>
        <v>46</v>
      </c>
      <c r="E13" s="3" t="s">
        <v>5</v>
      </c>
      <c r="F13" s="4">
        <f>D13-B13</f>
        <v>31</v>
      </c>
      <c r="G13" s="3"/>
    </row>
    <row r="14" spans="1:10" ht="18" x14ac:dyDescent="0.35">
      <c r="A14" s="2" t="s">
        <v>6</v>
      </c>
      <c r="B14" s="3"/>
      <c r="C14" s="3"/>
      <c r="D14" s="4">
        <f>F13/E12</f>
        <v>3.875</v>
      </c>
      <c r="E14" s="3" t="s">
        <v>7</v>
      </c>
      <c r="F14" s="3"/>
      <c r="G14" s="3" t="s">
        <v>8</v>
      </c>
      <c r="H14" s="19">
        <f>_xlfn.CEILING.MATH(D14,0.1)</f>
        <v>3.9000000000000004</v>
      </c>
    </row>
    <row r="15" spans="1:10" ht="18" thickBot="1" x14ac:dyDescent="0.35">
      <c r="A15" s="1" t="s">
        <v>9</v>
      </c>
    </row>
    <row r="16" spans="1:10" ht="18.600000000000001" thickTop="1" x14ac:dyDescent="0.35">
      <c r="A16" s="6" t="s">
        <v>10</v>
      </c>
      <c r="B16" s="7" t="s">
        <v>11</v>
      </c>
      <c r="C16" s="7" t="s">
        <v>12</v>
      </c>
      <c r="D16" s="7" t="s">
        <v>13</v>
      </c>
      <c r="E16" s="7" t="s">
        <v>15</v>
      </c>
      <c r="F16" s="8" t="s">
        <v>14</v>
      </c>
      <c r="G16" s="2" t="s">
        <v>16</v>
      </c>
      <c r="H16" s="2"/>
      <c r="I16" s="2"/>
      <c r="J16" s="2"/>
    </row>
    <row r="17" spans="1:10" ht="18" x14ac:dyDescent="0.35">
      <c r="A17" s="11">
        <f>B13</f>
        <v>15</v>
      </c>
      <c r="B17" s="12">
        <f>A17 + $H$14</f>
        <v>18.899999999999999</v>
      </c>
      <c r="C17" s="13">
        <f>(A17+B17)/2</f>
        <v>16.95</v>
      </c>
      <c r="D17" s="33">
        <f>COUNTIFS($A$2:$J$11,"&gt;="&amp;A17,$A$2:$J$11,"&lt;"&amp;B17)</f>
        <v>2</v>
      </c>
      <c r="E17" s="13">
        <f>D17/$D$25</f>
        <v>0.02</v>
      </c>
      <c r="F17" s="14">
        <f>ROUND(E17/$H$14,3)</f>
        <v>5.0000000000000001E-3</v>
      </c>
      <c r="G17" s="2" t="s">
        <v>17</v>
      </c>
      <c r="H17" s="29">
        <f>SUMPRODUCT(C17:C24,D17:D24)/100</f>
        <v>33.212999999999994</v>
      </c>
      <c r="I17" s="2"/>
      <c r="J17" s="2"/>
    </row>
    <row r="18" spans="1:10" ht="18" x14ac:dyDescent="0.35">
      <c r="A18" s="11">
        <f>A17 + $H$14</f>
        <v>18.899999999999999</v>
      </c>
      <c r="B18" s="12">
        <f t="shared" ref="B18:B23" si="0">A18 + $H$14</f>
        <v>22.799999999999997</v>
      </c>
      <c r="C18" s="13">
        <f t="shared" ref="C18:C23" si="1">(A18+B18)/2</f>
        <v>20.849999999999998</v>
      </c>
      <c r="D18" s="33">
        <f t="shared" ref="D18:D23" si="2">COUNTIFS($A$2:$J$11,"&gt;="&amp;A18,$A$2:$J$11,"&lt;"&amp;B18)</f>
        <v>4</v>
      </c>
      <c r="E18" s="13">
        <f t="shared" ref="E18:E24" si="3">D18/$D$25</f>
        <v>0.04</v>
      </c>
      <c r="F18" s="14">
        <f t="shared" ref="F18:F23" si="4">ROUND(E18/$H$14,3)</f>
        <v>0.01</v>
      </c>
      <c r="G18" s="2" t="s">
        <v>18</v>
      </c>
      <c r="H18" s="10"/>
      <c r="I18" s="2"/>
      <c r="J18" s="2"/>
    </row>
    <row r="19" spans="1:10" ht="18" x14ac:dyDescent="0.35">
      <c r="A19" s="11">
        <f t="shared" ref="A19:A24" si="5">A18 + $H$14</f>
        <v>22.799999999999997</v>
      </c>
      <c r="B19" s="12">
        <f t="shared" si="0"/>
        <v>26.699999999999996</v>
      </c>
      <c r="C19" s="13">
        <f t="shared" si="1"/>
        <v>24.749999999999996</v>
      </c>
      <c r="D19" s="33">
        <f t="shared" si="2"/>
        <v>6</v>
      </c>
      <c r="E19" s="13">
        <f t="shared" si="3"/>
        <v>0.06</v>
      </c>
      <c r="F19" s="14">
        <f t="shared" si="4"/>
        <v>1.4999999999999999E-2</v>
      </c>
      <c r="G19" s="2" t="s">
        <v>19</v>
      </c>
      <c r="H19" s="10">
        <f>SUMPRODUCT(C17:C24,C17:C24,D17:D24)/100-H17*H17</f>
        <v>34.999730999999883</v>
      </c>
      <c r="I19" s="2"/>
      <c r="J19" s="2"/>
    </row>
    <row r="20" spans="1:10" ht="18" x14ac:dyDescent="0.35">
      <c r="A20" s="11">
        <f t="shared" si="5"/>
        <v>26.699999999999996</v>
      </c>
      <c r="B20" s="12">
        <f t="shared" si="0"/>
        <v>30.599999999999994</v>
      </c>
      <c r="C20" s="13">
        <f t="shared" si="1"/>
        <v>28.649999999999995</v>
      </c>
      <c r="D20" s="33">
        <f t="shared" si="2"/>
        <v>17</v>
      </c>
      <c r="E20" s="13">
        <f t="shared" si="3"/>
        <v>0.17</v>
      </c>
      <c r="F20" s="14">
        <f t="shared" si="4"/>
        <v>4.3999999999999997E-2</v>
      </c>
      <c r="G20" s="9" t="s">
        <v>20</v>
      </c>
      <c r="H20" s="10">
        <f>H19*100/99</f>
        <v>35.353263636363522</v>
      </c>
      <c r="I20" s="2"/>
      <c r="J20" s="2"/>
    </row>
    <row r="21" spans="1:10" ht="18" x14ac:dyDescent="0.35">
      <c r="A21" s="11">
        <f t="shared" si="5"/>
        <v>30.599999999999994</v>
      </c>
      <c r="B21" s="12">
        <f t="shared" si="0"/>
        <v>34.499999999999993</v>
      </c>
      <c r="C21" s="13">
        <f t="shared" si="1"/>
        <v>32.549999999999997</v>
      </c>
      <c r="D21" s="33">
        <f t="shared" si="2"/>
        <v>29</v>
      </c>
      <c r="E21" s="13">
        <f t="shared" si="3"/>
        <v>0.28999999999999998</v>
      </c>
      <c r="F21" s="14">
        <f t="shared" si="4"/>
        <v>7.3999999999999996E-2</v>
      </c>
      <c r="G21" s="2" t="s">
        <v>21</v>
      </c>
      <c r="H21" s="29">
        <f>SQRT(H20)</f>
        <v>5.9458610508793024</v>
      </c>
      <c r="I21" s="2"/>
      <c r="J21" s="2"/>
    </row>
    <row r="22" spans="1:10" ht="18" x14ac:dyDescent="0.35">
      <c r="A22" s="11">
        <f>A21 + $H$14</f>
        <v>34.499999999999993</v>
      </c>
      <c r="B22" s="12">
        <f t="shared" si="0"/>
        <v>38.399999999999991</v>
      </c>
      <c r="C22" s="13">
        <f t="shared" si="1"/>
        <v>36.449999999999989</v>
      </c>
      <c r="D22" s="33">
        <f t="shared" si="2"/>
        <v>23</v>
      </c>
      <c r="E22" s="13">
        <f t="shared" si="3"/>
        <v>0.23</v>
      </c>
      <c r="F22" s="14">
        <f t="shared" si="4"/>
        <v>5.8999999999999997E-2</v>
      </c>
      <c r="G22" s="2"/>
      <c r="H22" s="2"/>
      <c r="I22" s="2"/>
      <c r="J22" s="2"/>
    </row>
    <row r="23" spans="1:10" ht="18" x14ac:dyDescent="0.35">
      <c r="A23" s="11">
        <f t="shared" si="5"/>
        <v>38.399999999999991</v>
      </c>
      <c r="B23" s="12">
        <f t="shared" si="0"/>
        <v>42.29999999999999</v>
      </c>
      <c r="C23" s="13">
        <f t="shared" si="1"/>
        <v>40.349999999999994</v>
      </c>
      <c r="D23" s="33">
        <f t="shared" si="2"/>
        <v>14</v>
      </c>
      <c r="E23" s="13">
        <f t="shared" si="3"/>
        <v>0.14000000000000001</v>
      </c>
      <c r="F23" s="14">
        <f t="shared" si="4"/>
        <v>3.5999999999999997E-2</v>
      </c>
      <c r="G23" s="2"/>
      <c r="H23" s="2"/>
      <c r="I23" s="2"/>
      <c r="J23" s="2"/>
    </row>
    <row r="24" spans="1:10" ht="18.600000000000001" thickBot="1" x14ac:dyDescent="0.4">
      <c r="A24" s="15">
        <f t="shared" si="5"/>
        <v>42.29999999999999</v>
      </c>
      <c r="B24" s="16">
        <f>A24 + $H$14</f>
        <v>46.199999999999989</v>
      </c>
      <c r="C24" s="17">
        <f>(A24+B24)/2</f>
        <v>44.249999999999986</v>
      </c>
      <c r="D24" s="34">
        <f>COUNTIFS($A$2:$J$11,"&gt;="&amp;A24,$A$2:$J$11,"&lt;="&amp;B24)</f>
        <v>5</v>
      </c>
      <c r="E24" s="17">
        <f t="shared" si="3"/>
        <v>0.05</v>
      </c>
      <c r="F24" s="18">
        <f>ROUND(E24/$H$14,3)</f>
        <v>1.2999999999999999E-2</v>
      </c>
      <c r="G24" s="2"/>
      <c r="H24" s="2"/>
      <c r="I24" s="2"/>
      <c r="J24" s="2"/>
    </row>
    <row r="25" spans="1:10" ht="15" thickTop="1" x14ac:dyDescent="0.3">
      <c r="D25">
        <f>SUM(D17:D24)</f>
        <v>100</v>
      </c>
    </row>
    <row r="26" spans="1:10" ht="18.600000000000001" thickBot="1" x14ac:dyDescent="0.4">
      <c r="A26" s="2" t="s">
        <v>22</v>
      </c>
      <c r="B26" s="2"/>
      <c r="C26" s="2"/>
      <c r="D26" s="2"/>
      <c r="E26" s="2"/>
      <c r="F26" s="2"/>
      <c r="G26" s="2"/>
    </row>
    <row r="27" spans="1:10" ht="18.600000000000001" thickTop="1" x14ac:dyDescent="0.35">
      <c r="A27" s="6" t="s">
        <v>10</v>
      </c>
      <c r="B27" s="7" t="s">
        <v>11</v>
      </c>
      <c r="C27" s="7" t="s">
        <v>13</v>
      </c>
      <c r="D27" s="7" t="s">
        <v>23</v>
      </c>
      <c r="E27" s="7" t="s">
        <v>24</v>
      </c>
      <c r="F27" s="7" t="s">
        <v>25</v>
      </c>
      <c r="G27" s="7" t="s">
        <v>26</v>
      </c>
      <c r="H27" s="7" t="s">
        <v>28</v>
      </c>
      <c r="I27" s="8" t="s">
        <v>27</v>
      </c>
    </row>
    <row r="28" spans="1:10" x14ac:dyDescent="0.3">
      <c r="A28" s="22">
        <v>1E-100</v>
      </c>
      <c r="B28" s="23">
        <f>B17</f>
        <v>18.899999999999999</v>
      </c>
      <c r="C28" s="23">
        <v>6</v>
      </c>
      <c r="D28" s="24">
        <f>_xlfn.NORM.DIST(B28,$H$17,$H$21,TRUE)</f>
        <v>8.0372254721594576E-3</v>
      </c>
      <c r="E28" s="25">
        <f>100*D28</f>
        <v>0.80372254721594572</v>
      </c>
      <c r="F28" s="25">
        <f>C28-E28</f>
        <v>5.1962774527840541</v>
      </c>
      <c r="G28" s="25">
        <f>F28^2</f>
        <v>27.001299366311937</v>
      </c>
      <c r="H28" s="25">
        <f>G28/E28</f>
        <v>33.595299098977719</v>
      </c>
      <c r="I28" s="26">
        <f>(C28^2)/E28</f>
        <v>44.791576551761771</v>
      </c>
    </row>
    <row r="29" spans="1:10" x14ac:dyDescent="0.3">
      <c r="A29" s="27">
        <f t="shared" ref="A29:B34" si="6">A18</f>
        <v>18.899999999999999</v>
      </c>
      <c r="B29" s="23">
        <f t="shared" si="6"/>
        <v>22.799999999999997</v>
      </c>
      <c r="C29" s="23">
        <v>6</v>
      </c>
      <c r="D29" s="25">
        <f t="shared" ref="D29:D34" si="7">_xlfn.NORM.DIST(B29,$H$17,$H$21,TRUE)-_xlfn.NORM.DIST(A29,$H$17,$H$21,TRUE)</f>
        <v>3.1909702346593877E-2</v>
      </c>
      <c r="E29" s="25">
        <f t="shared" ref="E29:E34" si="8">100*D29</f>
        <v>3.1909702346593876</v>
      </c>
      <c r="F29" s="25">
        <f t="shared" ref="F29:F34" si="9">C29-E29</f>
        <v>2.8090297653406124</v>
      </c>
      <c r="G29" s="25">
        <f>F29^2</f>
        <v>7.8906482225695358</v>
      </c>
      <c r="H29" s="25">
        <f t="shared" ref="H29:H34" si="10">G29/E29</f>
        <v>2.472805335776441</v>
      </c>
      <c r="I29" s="26">
        <f t="shared" ref="I29:I34" si="11">(C29^2)/E29</f>
        <v>11.281835101117053</v>
      </c>
    </row>
    <row r="30" spans="1:10" x14ac:dyDescent="0.3">
      <c r="A30" s="27">
        <f t="shared" si="6"/>
        <v>22.799999999999997</v>
      </c>
      <c r="B30" s="23">
        <f t="shared" si="6"/>
        <v>26.699999999999996</v>
      </c>
      <c r="C30" s="23">
        <v>17</v>
      </c>
      <c r="D30" s="25">
        <f t="shared" si="7"/>
        <v>9.6727331635147018E-2</v>
      </c>
      <c r="E30" s="25">
        <f t="shared" si="8"/>
        <v>9.6727331635147014</v>
      </c>
      <c r="F30" s="25">
        <f t="shared" si="9"/>
        <v>7.3272668364852986</v>
      </c>
      <c r="G30" s="25">
        <f t="shared" ref="G30:G34" si="12">F30^2</f>
        <v>53.688839293057278</v>
      </c>
      <c r="H30" s="25">
        <f t="shared" si="10"/>
        <v>5.5505345165077218</v>
      </c>
      <c r="I30" s="26">
        <f t="shared" si="11"/>
        <v>29.877801352993021</v>
      </c>
    </row>
    <row r="31" spans="1:10" x14ac:dyDescent="0.3">
      <c r="A31" s="27">
        <f t="shared" si="6"/>
        <v>26.699999999999996</v>
      </c>
      <c r="B31" s="23">
        <f t="shared" si="6"/>
        <v>30.599999999999994</v>
      </c>
      <c r="C31" s="23">
        <v>29</v>
      </c>
      <c r="D31" s="25">
        <f t="shared" si="7"/>
        <v>0.19348792676950619</v>
      </c>
      <c r="E31" s="25">
        <f t="shared" si="8"/>
        <v>19.34879267695062</v>
      </c>
      <c r="F31" s="25">
        <f t="shared" si="9"/>
        <v>9.6512073230493804</v>
      </c>
      <c r="G31" s="25">
        <f t="shared" si="12"/>
        <v>93.145802792481987</v>
      </c>
      <c r="H31" s="25">
        <f t="shared" si="10"/>
        <v>4.8140369452323792</v>
      </c>
      <c r="I31" s="26">
        <f t="shared" si="11"/>
        <v>43.465244268281758</v>
      </c>
    </row>
    <row r="32" spans="1:10" x14ac:dyDescent="0.3">
      <c r="A32" s="27">
        <f t="shared" si="6"/>
        <v>30.599999999999994</v>
      </c>
      <c r="B32" s="23">
        <f t="shared" si="6"/>
        <v>34.499999999999993</v>
      </c>
      <c r="C32" s="23">
        <v>23</v>
      </c>
      <c r="D32" s="25">
        <f t="shared" si="7"/>
        <v>0.25552052039996087</v>
      </c>
      <c r="E32" s="25">
        <f t="shared" si="8"/>
        <v>25.552052039996088</v>
      </c>
      <c r="F32" s="25">
        <f t="shared" si="9"/>
        <v>-2.552052039996088</v>
      </c>
      <c r="G32" s="25">
        <f t="shared" si="12"/>
        <v>6.5129696148481946</v>
      </c>
      <c r="H32" s="25">
        <f t="shared" si="10"/>
        <v>0.2548902767047273</v>
      </c>
      <c r="I32" s="26">
        <f t="shared" si="11"/>
        <v>20.70283823670864</v>
      </c>
    </row>
    <row r="33" spans="1:9" x14ac:dyDescent="0.3">
      <c r="A33" s="27">
        <f t="shared" si="6"/>
        <v>34.499999999999993</v>
      </c>
      <c r="B33" s="23">
        <f t="shared" si="6"/>
        <v>38.399999999999991</v>
      </c>
      <c r="C33" s="23">
        <v>14</v>
      </c>
      <c r="D33" s="25">
        <f t="shared" si="7"/>
        <v>0.22281443448534222</v>
      </c>
      <c r="E33" s="25">
        <f t="shared" si="8"/>
        <v>22.281443448534223</v>
      </c>
      <c r="F33" s="25">
        <f t="shared" si="9"/>
        <v>-8.2814434485342225</v>
      </c>
      <c r="G33" s="25">
        <f t="shared" si="12"/>
        <v>68.582305591270398</v>
      </c>
      <c r="H33" s="25">
        <f t="shared" si="10"/>
        <v>3.0780010168408576</v>
      </c>
      <c r="I33" s="26">
        <f t="shared" si="11"/>
        <v>8.7965575683066355</v>
      </c>
    </row>
    <row r="34" spans="1:9" x14ac:dyDescent="0.3">
      <c r="A34" s="27">
        <f t="shared" si="6"/>
        <v>38.399999999999991</v>
      </c>
      <c r="B34" s="28">
        <v>1E+100</v>
      </c>
      <c r="C34" s="23">
        <v>5</v>
      </c>
      <c r="D34" s="25">
        <f t="shared" si="7"/>
        <v>0.19150285889129037</v>
      </c>
      <c r="E34" s="25">
        <f t="shared" si="8"/>
        <v>19.150285889129037</v>
      </c>
      <c r="F34" s="25">
        <f t="shared" si="9"/>
        <v>-14.150285889129037</v>
      </c>
      <c r="G34" s="25">
        <f t="shared" si="12"/>
        <v>200.23059074408434</v>
      </c>
      <c r="H34" s="25">
        <f t="shared" si="10"/>
        <v>10.455749428667716</v>
      </c>
      <c r="I34" s="26">
        <f t="shared" si="11"/>
        <v>1.3054635395386784</v>
      </c>
    </row>
    <row r="35" spans="1:9" ht="15" thickBot="1" x14ac:dyDescent="0.35">
      <c r="A35" s="30"/>
      <c r="B35" s="31"/>
      <c r="C35" s="31"/>
      <c r="D35" s="31"/>
      <c r="E35" s="31"/>
      <c r="F35" s="31"/>
      <c r="G35" s="31"/>
      <c r="H35" s="31"/>
      <c r="I35" s="32"/>
    </row>
    <row r="36" spans="1:9" ht="15" thickTop="1" x14ac:dyDescent="0.3">
      <c r="A36" s="20" t="s">
        <v>32</v>
      </c>
      <c r="B36" s="20"/>
      <c r="C36" s="20">
        <f>SUM(C28:C34)</f>
        <v>100</v>
      </c>
      <c r="D36" s="21">
        <f>SUM(D28:D34)</f>
        <v>1</v>
      </c>
      <c r="E36" s="20">
        <f>SUM(E28:E34)</f>
        <v>100</v>
      </c>
      <c r="F36" s="20"/>
      <c r="G36" s="20"/>
      <c r="H36" s="20"/>
      <c r="I36" s="20">
        <f>SUM(I28:I34)</f>
        <v>160.22131661870756</v>
      </c>
    </row>
    <row r="37" spans="1:9" x14ac:dyDescent="0.3">
      <c r="D37" t="s">
        <v>31</v>
      </c>
      <c r="E37" s="20">
        <v>4</v>
      </c>
      <c r="F37" s="20"/>
      <c r="G37" t="s">
        <v>29</v>
      </c>
      <c r="H37">
        <f>SUM(H28:H34)</f>
        <v>60.221316618707569</v>
      </c>
    </row>
    <row r="38" spans="1:9" x14ac:dyDescent="0.3">
      <c r="G38" t="s">
        <v>30</v>
      </c>
      <c r="H38">
        <f>_xlfn.CHISQ.INV.RT(0.05,E37)</f>
        <v>9.4877290367811575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Waldemarr l</cp:lastModifiedBy>
  <dcterms:created xsi:type="dcterms:W3CDTF">2022-11-13T17:56:06Z</dcterms:created>
  <dcterms:modified xsi:type="dcterms:W3CDTF">2022-11-17T23:13:59Z</dcterms:modified>
</cp:coreProperties>
</file>