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E6023616-91F7-DD40-8A81-EC6A112EBBC5}" xr6:coauthVersionLast="46" xr6:coauthVersionMax="46" xr10:uidLastSave="{00000000-0000-0000-0000-000000000000}"/>
  <bookViews>
    <workbookView xWindow="1020" yWindow="460" windowWidth="29580" windowHeight="20540" activeTab="6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6 Grundstueckkauf mit Haus 1.2M" sheetId="9" r:id="rId6"/>
    <sheet name="Kostenverteilung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8" l="1"/>
  <c r="B17" i="8"/>
  <c r="H14" i="8"/>
  <c r="F14" i="8"/>
  <c r="C16" i="8"/>
  <c r="C17" i="8"/>
  <c r="D16" i="8"/>
  <c r="E16" i="8"/>
  <c r="D15" i="8"/>
  <c r="E15" i="8"/>
  <c r="G14" i="8"/>
  <c r="H13" i="8"/>
  <c r="F13" i="8"/>
  <c r="G13" i="8"/>
  <c r="H12" i="8"/>
  <c r="F12" i="8"/>
  <c r="G12" i="8"/>
  <c r="H11" i="8"/>
  <c r="F11" i="8"/>
  <c r="G11" i="8"/>
  <c r="H10" i="8"/>
  <c r="F10" i="8"/>
  <c r="G10" i="8"/>
  <c r="H9" i="8"/>
  <c r="F9" i="8"/>
  <c r="G9" i="8"/>
  <c r="H8" i="8"/>
  <c r="F8" i="8"/>
  <c r="G8" i="8"/>
  <c r="H7" i="8"/>
  <c r="F7" i="8"/>
  <c r="G7" i="8"/>
  <c r="I12" i="8"/>
  <c r="D12" i="8"/>
  <c r="E12" i="8"/>
  <c r="J12" i="8"/>
  <c r="C6" i="9"/>
  <c r="D6" i="9"/>
  <c r="E6" i="9"/>
  <c r="F6" i="9"/>
  <c r="G6" i="9"/>
  <c r="H6" i="9"/>
  <c r="I6" i="9"/>
  <c r="J6" i="9"/>
  <c r="K6" i="9"/>
  <c r="L6" i="9"/>
  <c r="B8" i="9"/>
  <c r="C8" i="9"/>
  <c r="D23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B14" i="9"/>
  <c r="C10" i="9"/>
  <c r="C14" i="9"/>
  <c r="D10" i="9"/>
  <c r="D14" i="9"/>
  <c r="E10" i="9"/>
  <c r="E14" i="9"/>
  <c r="F10" i="9"/>
  <c r="F14" i="9"/>
  <c r="G10" i="9"/>
  <c r="G14" i="9"/>
  <c r="H10" i="9"/>
  <c r="H14" i="9"/>
  <c r="I10" i="9"/>
  <c r="I14" i="9"/>
  <c r="J10" i="9"/>
  <c r="J14" i="9"/>
  <c r="K10" i="9"/>
  <c r="K14" i="9"/>
  <c r="L10" i="9"/>
  <c r="B11" i="9"/>
  <c r="C11" i="9"/>
  <c r="D11" i="9"/>
  <c r="E11" i="9"/>
  <c r="F11" i="9"/>
  <c r="G11" i="9"/>
  <c r="H11" i="9"/>
  <c r="I11" i="9"/>
  <c r="J11" i="9"/>
  <c r="K11" i="9"/>
  <c r="L11" i="9"/>
  <c r="L14" i="9"/>
  <c r="B15" i="9"/>
  <c r="C15" i="9"/>
  <c r="D15" i="9"/>
  <c r="E15" i="9"/>
  <c r="F15" i="9"/>
  <c r="G15" i="9"/>
  <c r="H15" i="9"/>
  <c r="I15" i="9"/>
  <c r="J15" i="9"/>
  <c r="K15" i="9"/>
  <c r="L15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B20" i="9"/>
  <c r="C26" i="9"/>
  <c r="C20" i="9"/>
  <c r="D26" i="9"/>
  <c r="D20" i="9"/>
  <c r="E26" i="9"/>
  <c r="E20" i="9"/>
  <c r="F26" i="9"/>
  <c r="F20" i="9"/>
  <c r="G26" i="9"/>
  <c r="G20" i="9"/>
  <c r="H26" i="9"/>
  <c r="H20" i="9"/>
  <c r="I26" i="9"/>
  <c r="I20" i="9"/>
  <c r="J26" i="9"/>
  <c r="J20" i="9"/>
  <c r="K26" i="9"/>
  <c r="K20" i="9"/>
  <c r="L26" i="9"/>
  <c r="L20" i="9"/>
  <c r="B21" i="9"/>
  <c r="C21" i="9"/>
  <c r="D21" i="9"/>
  <c r="E21" i="9"/>
  <c r="F21" i="9"/>
  <c r="G21" i="9"/>
  <c r="H21" i="9"/>
  <c r="I21" i="9"/>
  <c r="J21" i="9"/>
  <c r="K21" i="9"/>
  <c r="L21" i="9"/>
  <c r="B27" i="9"/>
  <c r="C27" i="9"/>
  <c r="D27" i="9"/>
  <c r="E27" i="9"/>
  <c r="F27" i="9"/>
  <c r="G27" i="9"/>
  <c r="H27" i="9"/>
  <c r="I27" i="9"/>
  <c r="J27" i="9"/>
  <c r="K27" i="9"/>
  <c r="L27" i="9"/>
  <c r="B29" i="9"/>
  <c r="C29" i="9"/>
  <c r="D29" i="9"/>
  <c r="E29" i="9"/>
  <c r="F29" i="9"/>
  <c r="G29" i="9"/>
  <c r="H29" i="9"/>
  <c r="I29" i="9"/>
  <c r="J29" i="9"/>
  <c r="K29" i="9"/>
  <c r="L29" i="9"/>
  <c r="C33" i="9"/>
  <c r="D31" i="9"/>
  <c r="D33" i="9"/>
  <c r="E31" i="9"/>
  <c r="E33" i="9"/>
  <c r="F31" i="9"/>
  <c r="F33" i="9"/>
  <c r="G31" i="9"/>
  <c r="G33" i="9"/>
  <c r="H31" i="9"/>
  <c r="H33" i="9"/>
  <c r="I31" i="9"/>
  <c r="I33" i="9"/>
  <c r="J31" i="9"/>
  <c r="J33" i="9"/>
  <c r="K31" i="9"/>
  <c r="K33" i="9"/>
  <c r="L31" i="9"/>
  <c r="B33" i="9"/>
  <c r="L33" i="9"/>
  <c r="D7" i="8"/>
  <c r="E7" i="8"/>
  <c r="I7" i="8"/>
  <c r="J7" i="8"/>
  <c r="D8" i="8"/>
  <c r="E8" i="8"/>
  <c r="I8" i="8"/>
  <c r="J8" i="8"/>
  <c r="D9" i="8"/>
  <c r="E9" i="8"/>
  <c r="I9" i="8"/>
  <c r="J9" i="8"/>
  <c r="D10" i="8"/>
  <c r="E10" i="8"/>
  <c r="I10" i="8"/>
  <c r="J10" i="8"/>
  <c r="D11" i="8"/>
  <c r="E11" i="8"/>
  <c r="I11" i="8"/>
  <c r="J11" i="8"/>
  <c r="D13" i="8"/>
  <c r="E13" i="8"/>
  <c r="I13" i="8"/>
  <c r="J13" i="8"/>
  <c r="D14" i="8"/>
  <c r="E14" i="8"/>
  <c r="I14" i="8"/>
  <c r="J14" i="8"/>
  <c r="J17" i="8"/>
  <c r="G17" i="8"/>
  <c r="I17" i="8"/>
  <c r="H17" i="8"/>
  <c r="E17" i="8"/>
  <c r="D17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AF192674-524F-2F46-A443-A235C887575B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4" authorId="0" shapeId="0" xr:uid="{01C4C01A-225F-8D46-BB05-C1125719F116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6" authorId="0" shapeId="0" xr:uid="{3BD34E97-29A5-1E43-A4AF-A167D044F04D}">
      <text>
        <r>
          <rPr>
            <b/>
            <sz val="10"/>
            <color rgb="FF000000"/>
            <rFont val="Tahoma"/>
            <family val="2"/>
          </rPr>
          <t>Barbara und Michael insgesamt 600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<sst xmlns="http://schemas.openxmlformats.org/spreadsheetml/2006/main" count="170" uniqueCount="68">
  <si>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</si>
  <si>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</si>
  <si>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</si>
  <si>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</si>
  <si>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</si>
  <si>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</si>
  <si>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</si>
  <si>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</si>
  <si>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</si>
  <si>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</si>
  <si>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</si>
  <si>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</si>
  <si>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</si>
  <si>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</si>
  <si>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</si>
  <si>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</si>
  <si>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</si>
  <si>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</si>
  <si>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</si>
  <si>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</si>
  <si>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</si>
  <si>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</si>
  <si>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</si>
  <si>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</si>
  <si>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</si>
  <si>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</si>
  <si>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</si>
  <si>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</si>
  <si>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</si>
  <si>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</si>
  <si>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</si>
  <si>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</si>
  <si>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</si>
  <si>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</si>
  <si>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</si>
  <si>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</si>
  <si>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</si>
  <si>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</si>
  <si>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</si>
  <si>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</si>
  <si>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</si>
  <si>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</si>
  <si>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Gemeinschaft</t>
  </si>
  <si>
    <t>N.N. OG</t>
  </si>
  <si>
    <t>qm</t>
  </si>
  <si>
    <t>Anteil</t>
  </si>
  <si>
    <t>Objekt</t>
  </si>
  <si>
    <t>Haus</t>
  </si>
  <si>
    <t>Grund</t>
  </si>
  <si>
    <t>Summe</t>
  </si>
  <si>
    <t>Guthaben</t>
  </si>
  <si>
    <t>Rueckstellungsfond</t>
  </si>
  <si>
    <t>Guthaben vom Vorjahr</t>
  </si>
  <si>
    <t>Saldo</t>
  </si>
  <si>
    <t>Tilgung Privatdarlehen</t>
  </si>
  <si>
    <t>Unterhalt % der Miete</t>
  </si>
  <si>
    <t>Miete pro qm</t>
  </si>
  <si>
    <t>6 Grundstueckskauf mit Hausbau fuer 1.2 Millionen</t>
  </si>
  <si>
    <t>Karin Rapp</t>
  </si>
  <si>
    <t>Kostenverteilung auf die einzelnen Genossenschaftsmitglieder</t>
  </si>
  <si>
    <t>Personen</t>
  </si>
  <si>
    <t>Zahl</t>
  </si>
  <si>
    <t>Prozent</t>
  </si>
  <si>
    <t>Gemeinschaft + N.N.</t>
  </si>
  <si>
    <t>Araceli</t>
  </si>
  <si>
    <t>T. Euro</t>
  </si>
  <si>
    <t>Grobe Uebersicht in Tausend Euro ohne jegliche Verschuldung oder Kredit</t>
  </si>
  <si>
    <t>Ziel, hier nicht erfasst: 50% Fremdfinanzierung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</si>
</sst>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4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472-9F6E-9148-B4C4-A2E97EB061EF}">
  <dimension ref="A1:N33"/>
  <sheetViews>
    <sheetView topLeftCell="A4" zoomScale="150" zoomScaleNormal="150" workbookViewId="0">
      <selection activeCell="D10" sqref="D10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16</v>
      </c>
    </row>
    <row r="2" spans="1:12" x14ac:dyDescent="0.2">
      <c r="A2" t="s">
        <v>57</v>
      </c>
    </row>
    <row r="3" spans="1:12" x14ac:dyDescent="0.2">
      <c r="A3" t="s">
        <v>56</v>
      </c>
      <c r="B3">
        <v>10</v>
      </c>
    </row>
    <row r="4" spans="1:12" x14ac:dyDescent="0.2">
      <c r="A4" t="s">
        <v>55</v>
      </c>
      <c r="B4">
        <v>7</v>
      </c>
    </row>
    <row r="6" spans="1:12" x14ac:dyDescent="0.2">
      <c r="A6" t="s">
        <v>15</v>
      </c>
      <c r="B6" s="1">
        <v>2020</v>
      </c>
      <c r="C6" s="1">
        <f t="shared" ref="C6:L6" si="0">B6+1</f>
        <v>2021</v>
      </c>
      <c r="D6" s="1">
        <f t="shared" si="0"/>
        <v>2022</v>
      </c>
      <c r="E6" s="1">
        <f t="shared" si="0"/>
        <v>2023</v>
      </c>
      <c r="F6" s="1">
        <f t="shared" si="0"/>
        <v>2024</v>
      </c>
      <c r="G6" s="1">
        <f t="shared" si="0"/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si="0"/>
        <v>2030</v>
      </c>
    </row>
    <row r="7" spans="1:12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t="s">
        <v>17</v>
      </c>
      <c r="B8" s="1">
        <f>B23</f>
        <v>276500</v>
      </c>
      <c r="C8" s="1">
        <f t="shared" ref="C8:L8" si="1">B8+C23</f>
        <v>285974</v>
      </c>
      <c r="D8" s="1">
        <f t="shared" si="1"/>
        <v>313125</v>
      </c>
      <c r="E8" s="1">
        <f t="shared" si="1"/>
        <v>313125</v>
      </c>
      <c r="F8" s="1">
        <f t="shared" si="1"/>
        <v>313125</v>
      </c>
      <c r="G8" s="1">
        <f t="shared" si="1"/>
        <v>313125</v>
      </c>
      <c r="H8" s="1">
        <f t="shared" si="1"/>
        <v>313125</v>
      </c>
      <c r="I8" s="1">
        <f t="shared" si="1"/>
        <v>313125</v>
      </c>
      <c r="J8" s="1">
        <f t="shared" si="1"/>
        <v>313125</v>
      </c>
      <c r="K8" s="1">
        <f t="shared" si="1"/>
        <v>313125</v>
      </c>
      <c r="L8" s="1">
        <f t="shared" si="1"/>
        <v>313125</v>
      </c>
    </row>
    <row r="9" spans="1:12" x14ac:dyDescent="0.2">
      <c r="A9" t="s">
        <v>18</v>
      </c>
      <c r="B9" s="1">
        <f>B24</f>
        <v>300000</v>
      </c>
      <c r="C9" s="1">
        <f>B9+C24</f>
        <v>600000</v>
      </c>
      <c r="D9" s="1">
        <f>C9+D24</f>
        <v>900000</v>
      </c>
      <c r="E9" s="1">
        <f>D9+E24</f>
        <v>900000</v>
      </c>
      <c r="F9" s="1">
        <f t="shared" ref="F9:L9" si="2">E9+F24-E16</f>
        <v>894000</v>
      </c>
      <c r="G9" s="1">
        <f t="shared" si="2"/>
        <v>888000</v>
      </c>
      <c r="H9" s="1">
        <f t="shared" si="2"/>
        <v>882000</v>
      </c>
      <c r="I9" s="1">
        <f t="shared" si="2"/>
        <v>876000</v>
      </c>
      <c r="J9" s="1">
        <f t="shared" si="2"/>
        <v>870000</v>
      </c>
      <c r="K9" s="1">
        <f t="shared" si="2"/>
        <v>864000</v>
      </c>
      <c r="L9" s="1">
        <f t="shared" si="2"/>
        <v>858000</v>
      </c>
    </row>
    <row r="10" spans="1:12" x14ac:dyDescent="0.2">
      <c r="A10" t="s">
        <v>19</v>
      </c>
      <c r="B10" s="1">
        <f>B25</f>
        <v>550000</v>
      </c>
      <c r="C10" s="1">
        <f t="shared" ref="C10:L10" si="3">B10-B14+C25</f>
        <v>539000</v>
      </c>
      <c r="D10" s="1">
        <f t="shared" si="3"/>
        <v>1128220</v>
      </c>
      <c r="E10" s="1">
        <f t="shared" si="3"/>
        <v>1105655.6000000001</v>
      </c>
      <c r="F10" s="1">
        <f t="shared" si="3"/>
        <v>1083542.4880000001</v>
      </c>
      <c r="G10" s="1">
        <f t="shared" si="3"/>
        <v>1061871.6382400002</v>
      </c>
      <c r="H10" s="1">
        <f t="shared" si="3"/>
        <v>1040634.2054752002</v>
      </c>
      <c r="I10" s="1">
        <f t="shared" si="3"/>
        <v>1019821.5213656962</v>
      </c>
      <c r="J10" s="1">
        <f t="shared" si="3"/>
        <v>999425.09093838232</v>
      </c>
      <c r="K10" s="1">
        <f t="shared" si="3"/>
        <v>979436.58911961468</v>
      </c>
      <c r="L10" s="1">
        <f t="shared" si="3"/>
        <v>959847.85733722243</v>
      </c>
    </row>
    <row r="11" spans="1:12" s="2" customFormat="1" x14ac:dyDescent="0.2">
      <c r="A11" s="2" t="s">
        <v>20</v>
      </c>
      <c r="B11" s="3">
        <f t="shared" ref="B11:L11" si="4">SUM(B8:B10)</f>
        <v>1126500</v>
      </c>
      <c r="C11" s="3">
        <f t="shared" si="4"/>
        <v>1424974</v>
      </c>
      <c r="D11" s="3">
        <f t="shared" si="4"/>
        <v>2341345</v>
      </c>
      <c r="E11" s="3">
        <f t="shared" si="4"/>
        <v>2318780.6</v>
      </c>
      <c r="F11" s="3">
        <f t="shared" si="4"/>
        <v>2290667.4879999999</v>
      </c>
      <c r="G11" s="3">
        <f t="shared" si="4"/>
        <v>2262996.6382400002</v>
      </c>
      <c r="H11" s="3">
        <f t="shared" si="4"/>
        <v>2235759.2054752</v>
      </c>
      <c r="I11" s="3">
        <f t="shared" si="4"/>
        <v>2208946.5213656961</v>
      </c>
      <c r="J11" s="3">
        <f t="shared" si="4"/>
        <v>2182550.0909383823</v>
      </c>
      <c r="K11" s="3">
        <f t="shared" si="4"/>
        <v>2156561.5891196146</v>
      </c>
      <c r="L11" s="3">
        <f t="shared" si="4"/>
        <v>2130972.8573372224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t="s">
        <v>11</v>
      </c>
      <c r="B13" s="1">
        <v>1100000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t="s">
        <v>1</v>
      </c>
      <c r="B14" s="1">
        <f t="shared" ref="B14:L14" si="5">0.02*B10</f>
        <v>11000</v>
      </c>
      <c r="C14" s="1">
        <f t="shared" si="5"/>
        <v>10780</v>
      </c>
      <c r="D14" s="1">
        <f t="shared" si="5"/>
        <v>22564.400000000001</v>
      </c>
      <c r="E14" s="1">
        <f t="shared" si="5"/>
        <v>22113.112000000001</v>
      </c>
      <c r="F14" s="1">
        <f t="shared" si="5"/>
        <v>21670.849760000005</v>
      </c>
      <c r="G14" s="1">
        <f t="shared" si="5"/>
        <v>21237.432764800003</v>
      </c>
      <c r="H14" s="1">
        <f t="shared" si="5"/>
        <v>20812.684109504004</v>
      </c>
      <c r="I14" s="1">
        <f t="shared" si="5"/>
        <v>20396.430427313924</v>
      </c>
      <c r="J14" s="1">
        <f t="shared" si="5"/>
        <v>19988.501818767647</v>
      </c>
      <c r="K14" s="1">
        <f t="shared" si="5"/>
        <v>19588.731782392293</v>
      </c>
      <c r="L14" s="1">
        <f t="shared" si="5"/>
        <v>19196.957146744448</v>
      </c>
    </row>
    <row r="15" spans="1:12" x14ac:dyDescent="0.2">
      <c r="A15" t="s">
        <v>0</v>
      </c>
      <c r="B15" s="1">
        <f t="shared" ref="B15:L15" si="6">0.01*B10</f>
        <v>5500</v>
      </c>
      <c r="C15" s="1">
        <f t="shared" si="6"/>
        <v>5390</v>
      </c>
      <c r="D15" s="1">
        <f t="shared" si="6"/>
        <v>11282.2</v>
      </c>
      <c r="E15" s="1">
        <f t="shared" si="6"/>
        <v>11056.556</v>
      </c>
      <c r="F15" s="1">
        <f t="shared" si="6"/>
        <v>10835.424880000002</v>
      </c>
      <c r="G15" s="1">
        <f t="shared" si="6"/>
        <v>10618.716382400002</v>
      </c>
      <c r="H15" s="1">
        <f t="shared" si="6"/>
        <v>10406.342054752002</v>
      </c>
      <c r="I15" s="1">
        <f t="shared" si="6"/>
        <v>10198.215213656962</v>
      </c>
      <c r="J15" s="1">
        <f t="shared" si="6"/>
        <v>9994.2509093838235</v>
      </c>
      <c r="K15" s="1">
        <f t="shared" si="6"/>
        <v>9794.3658911961465</v>
      </c>
      <c r="L15" s="1">
        <f t="shared" si="6"/>
        <v>9598.4785733722238</v>
      </c>
    </row>
    <row r="16" spans="1:12" x14ac:dyDescent="0.2">
      <c r="A16" t="s">
        <v>54</v>
      </c>
      <c r="B16" s="1">
        <v>0</v>
      </c>
      <c r="C16" s="1">
        <v>0</v>
      </c>
      <c r="D16" s="1">
        <v>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6000</v>
      </c>
    </row>
    <row r="17" spans="1:14" x14ac:dyDescent="0.2">
      <c r="A17" t="s">
        <v>7</v>
      </c>
      <c r="B17" s="1">
        <v>5000</v>
      </c>
      <c r="C17" s="1">
        <v>0</v>
      </c>
      <c r="D17" s="1">
        <v>0</v>
      </c>
      <c r="E17" s="1">
        <v>0</v>
      </c>
      <c r="F17" s="1">
        <f t="shared" ref="F17:L19" si="7">E17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</v>
      </c>
      <c r="N17" t="s">
        <v>24</v>
      </c>
    </row>
    <row r="18" spans="1:14" x14ac:dyDescent="0.2">
      <c r="A18" t="s">
        <v>8</v>
      </c>
      <c r="B18" s="1">
        <v>5000</v>
      </c>
      <c r="C18" s="1">
        <v>0</v>
      </c>
      <c r="D18" s="1">
        <v>0</v>
      </c>
      <c r="E18" s="1"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N18" t="s">
        <v>10</v>
      </c>
    </row>
    <row r="19" spans="1:14" x14ac:dyDescent="0.2">
      <c r="A19" t="s">
        <v>25</v>
      </c>
      <c r="B19" s="1">
        <v>0</v>
      </c>
      <c r="C19" s="1">
        <v>300000</v>
      </c>
      <c r="D19" s="1">
        <v>900000</v>
      </c>
      <c r="E19" s="1">
        <v>0</v>
      </c>
      <c r="F19" s="1">
        <f t="shared" si="7"/>
        <v>0</v>
      </c>
      <c r="G19" s="1">
        <f t="shared" si="7"/>
        <v>0</v>
      </c>
      <c r="H19" s="1">
        <f t="shared" si="7"/>
        <v>0</v>
      </c>
      <c r="I19" s="1">
        <f t="shared" si="7"/>
        <v>0</v>
      </c>
      <c r="J19" s="1">
        <f t="shared" si="7"/>
        <v>0</v>
      </c>
      <c r="K19" s="1">
        <f t="shared" si="7"/>
        <v>0</v>
      </c>
      <c r="L19" s="1">
        <f t="shared" si="7"/>
        <v>0</v>
      </c>
    </row>
    <row r="20" spans="1:14" x14ac:dyDescent="0.2">
      <c r="A20" t="s">
        <v>22</v>
      </c>
      <c r="B20" s="1">
        <f>B4*0.01*B26</f>
        <v>0</v>
      </c>
      <c r="C20" s="1">
        <f>B4*0.01*C26</f>
        <v>504.00000000000006</v>
      </c>
      <c r="D20" s="1">
        <f t="shared" ref="D20:L20" si="8">$B4*0.01*D26</f>
        <v>504.00000000000006</v>
      </c>
      <c r="E20" s="1">
        <f t="shared" si="8"/>
        <v>5040.0000000000009</v>
      </c>
      <c r="F20" s="1">
        <f t="shared" si="8"/>
        <v>5040.0000000000009</v>
      </c>
      <c r="G20" s="1">
        <f t="shared" si="8"/>
        <v>5040.0000000000009</v>
      </c>
      <c r="H20" s="1">
        <f t="shared" si="8"/>
        <v>5040.0000000000009</v>
      </c>
      <c r="I20" s="1">
        <f t="shared" si="8"/>
        <v>5040.0000000000009</v>
      </c>
      <c r="J20" s="1">
        <f t="shared" si="8"/>
        <v>5040.0000000000009</v>
      </c>
      <c r="K20" s="1">
        <f t="shared" si="8"/>
        <v>5040.0000000000009</v>
      </c>
      <c r="L20" s="1">
        <f t="shared" si="8"/>
        <v>5040.0000000000009</v>
      </c>
    </row>
    <row r="21" spans="1:14" x14ac:dyDescent="0.2">
      <c r="A21" s="2" t="s">
        <v>4</v>
      </c>
      <c r="B21" s="3">
        <f t="shared" ref="B21:L21" si="9">SUM(B13:B20)</f>
        <v>1126500</v>
      </c>
      <c r="C21" s="3">
        <f t="shared" si="9"/>
        <v>316674</v>
      </c>
      <c r="D21" s="3">
        <f t="shared" si="9"/>
        <v>934350.6</v>
      </c>
      <c r="E21" s="3">
        <f t="shared" si="9"/>
        <v>44209.668000000005</v>
      </c>
      <c r="F21" s="3">
        <f t="shared" si="9"/>
        <v>43546.274640000003</v>
      </c>
      <c r="G21" s="3">
        <f t="shared" si="9"/>
        <v>42896.149147200005</v>
      </c>
      <c r="H21" s="3">
        <f t="shared" si="9"/>
        <v>42259.026164256007</v>
      </c>
      <c r="I21" s="3">
        <f t="shared" si="9"/>
        <v>41634.645640970884</v>
      </c>
      <c r="J21" s="3">
        <f t="shared" si="9"/>
        <v>41022.75272815147</v>
      </c>
      <c r="K21" s="3">
        <f t="shared" si="9"/>
        <v>40423.09767358844</v>
      </c>
      <c r="L21" s="3">
        <f t="shared" si="9"/>
        <v>39835.435720116671</v>
      </c>
    </row>
    <row r="22" spans="1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2">
      <c r="A23" t="s">
        <v>12</v>
      </c>
      <c r="B23" s="1">
        <v>276500</v>
      </c>
      <c r="C23" s="1">
        <v>9474</v>
      </c>
      <c r="D23" s="1">
        <f>35617-8466</f>
        <v>27151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13</v>
      </c>
      <c r="B24" s="1">
        <v>300000</v>
      </c>
      <c r="C24" s="1">
        <v>300000</v>
      </c>
      <c r="D24" s="1">
        <v>300000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4" x14ac:dyDescent="0.2">
      <c r="A25" t="s">
        <v>14</v>
      </c>
      <c r="B25" s="1">
        <v>550000</v>
      </c>
      <c r="C25" s="1">
        <v>0</v>
      </c>
      <c r="D25" s="1">
        <v>600000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4" x14ac:dyDescent="0.2">
      <c r="A26" t="s">
        <v>3</v>
      </c>
      <c r="B26" s="1">
        <v>0</v>
      </c>
      <c r="C26" s="1">
        <f>12*600</f>
        <v>7200</v>
      </c>
      <c r="D26" s="1">
        <f>C26</f>
        <v>7200</v>
      </c>
      <c r="E26" s="1">
        <f>(600*B3*12)</f>
        <v>72000</v>
      </c>
      <c r="F26" s="1">
        <f t="shared" ref="F26:L26" si="10">E26</f>
        <v>72000</v>
      </c>
      <c r="G26" s="1">
        <f t="shared" si="10"/>
        <v>72000</v>
      </c>
      <c r="H26" s="1">
        <f t="shared" si="10"/>
        <v>72000</v>
      </c>
      <c r="I26" s="1">
        <f t="shared" si="10"/>
        <v>72000</v>
      </c>
      <c r="J26" s="1">
        <f t="shared" si="10"/>
        <v>72000</v>
      </c>
      <c r="K26" s="1">
        <f t="shared" si="10"/>
        <v>72000</v>
      </c>
      <c r="L26" s="1">
        <f t="shared" si="10"/>
        <v>72000</v>
      </c>
    </row>
    <row r="27" spans="1:14" x14ac:dyDescent="0.2">
      <c r="A27" s="2" t="s">
        <v>5</v>
      </c>
      <c r="B27" s="3">
        <f t="shared" ref="B27:L27" si="11">SUM(B23:B26)</f>
        <v>1126500</v>
      </c>
      <c r="C27" s="3">
        <f t="shared" si="11"/>
        <v>316674</v>
      </c>
      <c r="D27" s="3">
        <f t="shared" si="11"/>
        <v>934351</v>
      </c>
      <c r="E27" s="3">
        <f t="shared" si="11"/>
        <v>72000</v>
      </c>
      <c r="F27" s="3">
        <f t="shared" si="11"/>
        <v>72000</v>
      </c>
      <c r="G27" s="3">
        <f t="shared" si="11"/>
        <v>72000</v>
      </c>
      <c r="H27" s="3">
        <f t="shared" si="11"/>
        <v>72000</v>
      </c>
      <c r="I27" s="3">
        <f t="shared" si="11"/>
        <v>72000</v>
      </c>
      <c r="J27" s="3">
        <f t="shared" si="11"/>
        <v>72000</v>
      </c>
      <c r="K27" s="3">
        <f t="shared" si="11"/>
        <v>72000</v>
      </c>
      <c r="L27" s="3">
        <f t="shared" si="11"/>
        <v>72000</v>
      </c>
    </row>
    <row r="28" spans="1:14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">
      <c r="A29" s="2" t="s">
        <v>53</v>
      </c>
      <c r="B29" s="3">
        <f t="shared" ref="B29:L29" si="12">B27-B21</f>
        <v>0</v>
      </c>
      <c r="C29" s="3">
        <f t="shared" si="12"/>
        <v>0</v>
      </c>
      <c r="D29" s="3">
        <f t="shared" si="12"/>
        <v>0.40000000002328306</v>
      </c>
      <c r="E29" s="3">
        <f t="shared" si="12"/>
        <v>27790.331999999995</v>
      </c>
      <c r="F29" s="3">
        <f t="shared" si="12"/>
        <v>28453.725359999997</v>
      </c>
      <c r="G29" s="3">
        <f t="shared" si="12"/>
        <v>29103.850852799995</v>
      </c>
      <c r="H29" s="3">
        <f t="shared" si="12"/>
        <v>29740.973835743993</v>
      </c>
      <c r="I29" s="3">
        <f t="shared" si="12"/>
        <v>30365.354359029116</v>
      </c>
      <c r="J29" s="3">
        <f t="shared" si="12"/>
        <v>30977.24727184853</v>
      </c>
      <c r="K29" s="3">
        <f t="shared" si="12"/>
        <v>31576.90232641156</v>
      </c>
      <c r="L29" s="3">
        <f t="shared" si="12"/>
        <v>32164.564279883329</v>
      </c>
    </row>
    <row r="30" spans="1:14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t="s">
        <v>52</v>
      </c>
      <c r="B31" s="1"/>
      <c r="C31" s="1"/>
      <c r="D31" s="1">
        <f t="shared" ref="D31:L31" si="13">C33</f>
        <v>0</v>
      </c>
      <c r="E31" s="1">
        <f t="shared" si="13"/>
        <v>0.40000000002328306</v>
      </c>
      <c r="F31" s="1">
        <f t="shared" si="13"/>
        <v>17790.732000000018</v>
      </c>
      <c r="G31" s="1">
        <f t="shared" si="13"/>
        <v>46244.457360000015</v>
      </c>
      <c r="H31" s="1">
        <f t="shared" si="13"/>
        <v>75348.30821280001</v>
      </c>
      <c r="I31" s="1">
        <f t="shared" si="13"/>
        <v>105089.282048544</v>
      </c>
      <c r="J31" s="1">
        <f t="shared" si="13"/>
        <v>135454.63640757313</v>
      </c>
      <c r="K31" s="1">
        <f t="shared" si="13"/>
        <v>166431.88367942165</v>
      </c>
      <c r="L31" s="1">
        <f t="shared" si="13"/>
        <v>198008.78600583322</v>
      </c>
    </row>
    <row r="32" spans="1:14" x14ac:dyDescent="0.2">
      <c r="A32" t="s">
        <v>51</v>
      </c>
      <c r="D32">
        <v>0</v>
      </c>
      <c r="E32">
        <v>10000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50</v>
      </c>
      <c r="B33" s="1">
        <f>B27-B21</f>
        <v>0</v>
      </c>
      <c r="C33" s="1">
        <f>SUM(C27-C21)</f>
        <v>0</v>
      </c>
      <c r="D33" s="1">
        <f t="shared" ref="D33:L33" si="14">D31-D32+D27-D21</f>
        <v>0.40000000002328306</v>
      </c>
      <c r="E33" s="1">
        <f t="shared" si="14"/>
        <v>17790.732000000018</v>
      </c>
      <c r="F33" s="1">
        <f t="shared" si="14"/>
        <v>46244.457360000015</v>
      </c>
      <c r="G33" s="1">
        <f t="shared" si="14"/>
        <v>75348.30821280001</v>
      </c>
      <c r="H33" s="1">
        <f t="shared" si="14"/>
        <v>105089.282048544</v>
      </c>
      <c r="I33" s="1">
        <f t="shared" si="14"/>
        <v>135454.63640757313</v>
      </c>
      <c r="J33" s="1">
        <f t="shared" si="14"/>
        <v>166431.88367942165</v>
      </c>
      <c r="K33" s="1">
        <f t="shared" si="14"/>
        <v>198008.78600583322</v>
      </c>
      <c r="L33" s="1">
        <f t="shared" si="14"/>
        <v>230173.35028571653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J17"/>
  <sheetViews>
    <sheetView tabSelected="1" zoomScale="150" zoomScaleNormal="150" workbookViewId="0"/>
  </sheetViews>
  <sheetFormatPr baseColWidth="10" defaultRowHeight="16" x14ac:dyDescent="0.2"/>
  <cols>
    <col min="1" max="1" width="17.83203125" customWidth="1"/>
    <col min="2" max="10" width="7.83203125" customWidth="1"/>
    <col min="11" max="11" width="12.5" customWidth="1"/>
  </cols>
  <sheetData>
    <row r="1" spans="1:10" x14ac:dyDescent="0.2">
      <c r="A1" s="2" t="s">
        <v>59</v>
      </c>
    </row>
    <row r="2" spans="1:10" x14ac:dyDescent="0.2">
      <c r="A2" s="10" t="s">
        <v>66</v>
      </c>
      <c r="B2" s="2"/>
    </row>
    <row r="3" spans="1:10" x14ac:dyDescent="0.2">
      <c r="A3" s="10" t="s">
        <v>67</v>
      </c>
      <c r="B3" s="2"/>
    </row>
    <row r="4" spans="1:10" x14ac:dyDescent="0.2">
      <c r="A4" s="10"/>
      <c r="B4" s="2"/>
      <c r="J4" s="11" t="s">
        <v>49</v>
      </c>
    </row>
    <row r="5" spans="1:10" x14ac:dyDescent="0.2">
      <c r="A5" t="s">
        <v>46</v>
      </c>
      <c r="B5" t="s">
        <v>60</v>
      </c>
      <c r="C5" s="6" t="s">
        <v>47</v>
      </c>
      <c r="D5" s="8" t="s">
        <v>45</v>
      </c>
      <c r="E5" s="8">
        <v>1500</v>
      </c>
      <c r="F5" s="5" t="s">
        <v>63</v>
      </c>
      <c r="G5" s="5"/>
      <c r="H5" s="7" t="s">
        <v>48</v>
      </c>
      <c r="I5" s="9">
        <v>1100</v>
      </c>
      <c r="J5" s="11">
        <f>E5+I5</f>
        <v>2600</v>
      </c>
    </row>
    <row r="6" spans="1:10" x14ac:dyDescent="0.2">
      <c r="B6" t="s">
        <v>61</v>
      </c>
      <c r="C6" t="s">
        <v>44</v>
      </c>
      <c r="D6" t="s">
        <v>62</v>
      </c>
      <c r="E6" t="s">
        <v>65</v>
      </c>
      <c r="F6" t="s">
        <v>45</v>
      </c>
      <c r="G6" t="s">
        <v>65</v>
      </c>
      <c r="H6" t="s">
        <v>45</v>
      </c>
      <c r="I6" t="s">
        <v>65</v>
      </c>
      <c r="J6" s="12" t="s">
        <v>65</v>
      </c>
    </row>
    <row r="7" spans="1:10" x14ac:dyDescent="0.2">
      <c r="A7" t="s">
        <v>36</v>
      </c>
      <c r="B7">
        <v>1</v>
      </c>
      <c r="C7">
        <v>49</v>
      </c>
      <c r="D7" s="4">
        <f t="shared" ref="D7:D16" si="0">C7*100/C$17</f>
        <v>10.144927536231885</v>
      </c>
      <c r="E7" s="1">
        <f t="shared" ref="E7:E16" si="1">(D7/100)*E$5</f>
        <v>152.17391304347828</v>
      </c>
      <c r="F7" s="4">
        <f>H7</f>
        <v>12.5</v>
      </c>
      <c r="G7" s="1">
        <f>(F7/100)*($E$16+$E$15)</f>
        <v>45.807453416149073</v>
      </c>
      <c r="H7" s="4">
        <f t="shared" ref="H7:H14" si="2">B7*100/B$17</f>
        <v>12.5</v>
      </c>
      <c r="I7" s="1">
        <f t="shared" ref="I7:I14" si="3">(H7/100)*I$5</f>
        <v>137.5</v>
      </c>
      <c r="J7" s="13">
        <f t="shared" ref="J7:J14" si="4">E7+G7+I7</f>
        <v>335.48136645962734</v>
      </c>
    </row>
    <row r="8" spans="1:10" x14ac:dyDescent="0.2">
      <c r="A8" t="s">
        <v>64</v>
      </c>
      <c r="B8">
        <v>1</v>
      </c>
      <c r="C8">
        <v>74</v>
      </c>
      <c r="D8" s="4">
        <f t="shared" si="0"/>
        <v>15.320910973084887</v>
      </c>
      <c r="E8" s="1">
        <f t="shared" si="1"/>
        <v>229.8136645962733</v>
      </c>
      <c r="F8" s="4">
        <f t="shared" ref="F8:F14" si="5">H8</f>
        <v>12.5</v>
      </c>
      <c r="G8" s="1">
        <f t="shared" ref="G8:G14" si="6">(F8/100)*($E$16+$E$15)</f>
        <v>45.807453416149073</v>
      </c>
      <c r="H8" s="4">
        <f t="shared" si="2"/>
        <v>12.5</v>
      </c>
      <c r="I8" s="1">
        <f t="shared" si="3"/>
        <v>137.5</v>
      </c>
      <c r="J8" s="13">
        <f t="shared" si="4"/>
        <v>413.12111801242236</v>
      </c>
    </row>
    <row r="9" spans="1:10" x14ac:dyDescent="0.2">
      <c r="A9" t="s">
        <v>37</v>
      </c>
      <c r="B9">
        <v>1</v>
      </c>
      <c r="C9">
        <v>51</v>
      </c>
      <c r="D9" s="4">
        <f t="shared" si="0"/>
        <v>10.559006211180124</v>
      </c>
      <c r="E9" s="1">
        <f t="shared" si="1"/>
        <v>158.38509316770188</v>
      </c>
      <c r="F9" s="4">
        <f t="shared" si="5"/>
        <v>12.5</v>
      </c>
      <c r="G9" s="1">
        <f t="shared" si="6"/>
        <v>45.807453416149073</v>
      </c>
      <c r="H9" s="4">
        <f t="shared" si="2"/>
        <v>12.5</v>
      </c>
      <c r="I9" s="1">
        <f t="shared" si="3"/>
        <v>137.5</v>
      </c>
      <c r="J9" s="13">
        <f t="shared" si="4"/>
        <v>341.69254658385097</v>
      </c>
    </row>
    <row r="10" spans="1:10" x14ac:dyDescent="0.2">
      <c r="A10" t="s">
        <v>38</v>
      </c>
      <c r="B10">
        <v>1</v>
      </c>
      <c r="C10">
        <v>74</v>
      </c>
      <c r="D10" s="4">
        <f t="shared" si="0"/>
        <v>15.320910973084887</v>
      </c>
      <c r="E10" s="1">
        <f t="shared" si="1"/>
        <v>229.8136645962733</v>
      </c>
      <c r="F10" s="4">
        <f t="shared" si="5"/>
        <v>12.5</v>
      </c>
      <c r="G10" s="1">
        <f t="shared" si="6"/>
        <v>45.807453416149073</v>
      </c>
      <c r="H10" s="4">
        <f t="shared" si="2"/>
        <v>12.5</v>
      </c>
      <c r="I10" s="1">
        <f t="shared" si="3"/>
        <v>137.5</v>
      </c>
      <c r="J10" s="13">
        <f t="shared" si="4"/>
        <v>413.12111801242236</v>
      </c>
    </row>
    <row r="11" spans="1:10" x14ac:dyDescent="0.2">
      <c r="A11" t="s">
        <v>39</v>
      </c>
      <c r="B11">
        <v>1</v>
      </c>
      <c r="C11">
        <v>32</v>
      </c>
      <c r="D11" s="4">
        <f t="shared" si="0"/>
        <v>6.625258799171843</v>
      </c>
      <c r="E11" s="1">
        <f t="shared" si="1"/>
        <v>99.378881987577643</v>
      </c>
      <c r="F11" s="4">
        <f t="shared" si="5"/>
        <v>12.5</v>
      </c>
      <c r="G11" s="1">
        <f t="shared" si="6"/>
        <v>45.807453416149073</v>
      </c>
      <c r="H11" s="4">
        <f t="shared" si="2"/>
        <v>12.5</v>
      </c>
      <c r="I11" s="1">
        <f t="shared" si="3"/>
        <v>137.5</v>
      </c>
      <c r="J11" s="13">
        <f t="shared" si="4"/>
        <v>282.68633540372673</v>
      </c>
    </row>
    <row r="12" spans="1:10" x14ac:dyDescent="0.2">
      <c r="A12" t="s">
        <v>58</v>
      </c>
      <c r="B12">
        <v>1</v>
      </c>
      <c r="C12">
        <v>55</v>
      </c>
      <c r="D12" s="4">
        <f t="shared" si="0"/>
        <v>11.387163561076605</v>
      </c>
      <c r="E12" s="1">
        <f t="shared" si="1"/>
        <v>170.80745341614906</v>
      </c>
      <c r="F12" s="4">
        <f t="shared" si="5"/>
        <v>12.5</v>
      </c>
      <c r="G12" s="1">
        <f t="shared" si="6"/>
        <v>45.807453416149073</v>
      </c>
      <c r="H12" s="4">
        <f t="shared" si="2"/>
        <v>12.5</v>
      </c>
      <c r="I12" s="1">
        <f t="shared" si="3"/>
        <v>137.5</v>
      </c>
      <c r="J12" s="13">
        <f t="shared" si="4"/>
        <v>354.11490683229812</v>
      </c>
    </row>
    <row r="13" spans="1:10" x14ac:dyDescent="0.2">
      <c r="A13" t="s">
        <v>40</v>
      </c>
      <c r="B13">
        <v>1</v>
      </c>
      <c r="C13">
        <v>0</v>
      </c>
      <c r="D13" s="4">
        <f t="shared" si="0"/>
        <v>0</v>
      </c>
      <c r="E13" s="1">
        <f t="shared" si="1"/>
        <v>0</v>
      </c>
      <c r="F13" s="4">
        <f t="shared" si="5"/>
        <v>12.5</v>
      </c>
      <c r="G13" s="1">
        <f t="shared" si="6"/>
        <v>45.807453416149073</v>
      </c>
      <c r="H13" s="4">
        <f t="shared" si="2"/>
        <v>12.5</v>
      </c>
      <c r="I13" s="1">
        <f t="shared" si="3"/>
        <v>137.5</v>
      </c>
      <c r="J13" s="13">
        <f t="shared" si="4"/>
        <v>183.30745341614909</v>
      </c>
    </row>
    <row r="14" spans="1:10" x14ac:dyDescent="0.2">
      <c r="A14" t="s">
        <v>41</v>
      </c>
      <c r="B14">
        <v>1</v>
      </c>
      <c r="C14">
        <v>30</v>
      </c>
      <c r="D14" s="4">
        <f t="shared" si="0"/>
        <v>6.2111801242236027</v>
      </c>
      <c r="E14" s="1">
        <f t="shared" si="1"/>
        <v>93.16770186335404</v>
      </c>
      <c r="F14" s="4">
        <f t="shared" si="5"/>
        <v>12.5</v>
      </c>
      <c r="G14" s="1">
        <f t="shared" si="6"/>
        <v>45.807453416149073</v>
      </c>
      <c r="H14" s="4">
        <f t="shared" si="2"/>
        <v>12.5</v>
      </c>
      <c r="I14" s="1">
        <f t="shared" si="3"/>
        <v>137.5</v>
      </c>
      <c r="J14" s="13">
        <f t="shared" si="4"/>
        <v>276.4751552795031</v>
      </c>
    </row>
    <row r="15" spans="1:10" x14ac:dyDescent="0.2">
      <c r="A15" t="s">
        <v>43</v>
      </c>
      <c r="B15">
        <v>0</v>
      </c>
      <c r="C15">
        <v>18</v>
      </c>
      <c r="D15" s="4">
        <f t="shared" si="0"/>
        <v>3.7267080745341614</v>
      </c>
      <c r="E15" s="1">
        <f t="shared" si="1"/>
        <v>55.900621118012424</v>
      </c>
      <c r="F15" s="1"/>
      <c r="G15" s="1"/>
      <c r="H15" s="4"/>
      <c r="I15" s="1"/>
      <c r="J15" s="1"/>
    </row>
    <row r="16" spans="1:10" x14ac:dyDescent="0.2">
      <c r="A16" t="s">
        <v>42</v>
      </c>
      <c r="B16">
        <v>0</v>
      </c>
      <c r="C16">
        <f>37+37+26</f>
        <v>100</v>
      </c>
      <c r="D16" s="4">
        <f t="shared" si="0"/>
        <v>20.703933747412009</v>
      </c>
      <c r="E16" s="1">
        <f t="shared" si="1"/>
        <v>310.55900621118013</v>
      </c>
      <c r="F16" s="1"/>
      <c r="G16" s="1"/>
      <c r="H16" s="4"/>
      <c r="I16" s="1"/>
      <c r="J16" s="1"/>
    </row>
    <row r="17" spans="2:10" x14ac:dyDescent="0.2">
      <c r="B17" s="14">
        <f>SUM(B7:B16)</f>
        <v>8</v>
      </c>
      <c r="C17" s="14">
        <f>SUM(C7:C16)</f>
        <v>483</v>
      </c>
      <c r="D17" s="15">
        <f>SUM(D7:D16)</f>
        <v>100</v>
      </c>
      <c r="E17" s="16">
        <f>SUM(E7:E16)</f>
        <v>1500</v>
      </c>
      <c r="F17" s="16"/>
      <c r="G17" s="16">
        <f>SUM(G7:G16)</f>
        <v>366.45962732919264</v>
      </c>
      <c r="H17" s="16">
        <f>SUM(H7:H16)</f>
        <v>100</v>
      </c>
      <c r="I17" s="16">
        <f>SUM(I7:I16)</f>
        <v>1100</v>
      </c>
      <c r="J17" s="16">
        <f>SUM(J7:J16)</f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Ohne Haus</vt:lpstr>
      <vt:lpstr>2 Hausbau minim 2022</vt:lpstr>
      <vt:lpstr>3 Hausbau voll</vt:lpstr>
      <vt:lpstr>4 Pacht ohne Haus</vt:lpstr>
      <vt:lpstr>5 Pacht mit Haus</vt:lpstr>
      <vt:lpstr>6 Grundstueckkauf mit Haus 1.2M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2021-03-15T18:09:12Z</dcterms:modified>
</cp:coreProperties>
</file>