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/j/doc/house/huenerberg/waldrain/html/waldrain.github.io/doc/genossenschaft/"/>
    </mc:Choice>
  </mc:AlternateContent>
  <xr:revisionPtr revIDLastSave="0" documentId="13_ncr:1_{D446164E-93E3-4645-A1C5-B0F4347334E1}" xr6:coauthVersionLast="46" xr6:coauthVersionMax="46" xr10:uidLastSave="{00000000-0000-0000-0000-000000000000}"/>
  <bookViews>
    <workbookView xWindow="0" yWindow="460" windowWidth="29580" windowHeight="20540" activeTab="5" xr2:uid="{0272BFC8-9C21-3E48-8A4D-8E005CCFDEB5}"/>
  </bookViews>
  <sheets>
    <sheet name="1 Ohne Haus" sheetId="1" r:id="rId1"/>
    <sheet name="2 Hausbau minim 2022" sheetId="2" r:id="rId2"/>
    <sheet name="3 Hausbau voll" sheetId="3" r:id="rId3"/>
    <sheet name="4 Pacht ohne Haus" sheetId="6" r:id="rId4"/>
    <sheet name="5 Pacht mit Haus" sheetId="7" r:id="rId5"/>
    <sheet name="Kostenverteilung" sheetId="8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8" l="1"/>
  <c r="K11" i="8"/>
  <c r="K10" i="8"/>
  <c r="K9" i="8"/>
  <c r="K8" i="8"/>
  <c r="K7" i="8"/>
  <c r="K6" i="8"/>
  <c r="K5" i="8"/>
  <c r="G15" i="8"/>
  <c r="G11" i="8"/>
  <c r="G10" i="8"/>
  <c r="G9" i="8"/>
  <c r="G8" i="8"/>
  <c r="G7" i="8"/>
  <c r="G6" i="8"/>
  <c r="G5" i="8"/>
  <c r="F11" i="8"/>
  <c r="F10" i="8"/>
  <c r="F9" i="8"/>
  <c r="F8" i="8"/>
  <c r="F7" i="8"/>
  <c r="F6" i="8"/>
  <c r="F5" i="8"/>
  <c r="K13" i="8"/>
  <c r="K12" i="8"/>
  <c r="J15" i="8"/>
  <c r="J14" i="8"/>
  <c r="J13" i="8"/>
  <c r="J12" i="8"/>
  <c r="J11" i="8"/>
  <c r="J10" i="8"/>
  <c r="J9" i="8"/>
  <c r="J8" i="8"/>
  <c r="J7" i="8"/>
  <c r="J6" i="8"/>
  <c r="J5" i="8"/>
  <c r="I15" i="8"/>
  <c r="I14" i="8"/>
  <c r="I13" i="8"/>
  <c r="I12" i="8"/>
  <c r="I11" i="8"/>
  <c r="I10" i="8"/>
  <c r="I9" i="8"/>
  <c r="I8" i="8"/>
  <c r="I7" i="8"/>
  <c r="I6" i="8"/>
  <c r="I5" i="8"/>
  <c r="H15" i="8"/>
  <c r="B14" i="8"/>
  <c r="B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D15" i="8"/>
  <c r="C15" i="8"/>
  <c r="B25" i="3"/>
  <c r="B19" i="3"/>
  <c r="B10" i="3"/>
  <c r="F24" i="7"/>
  <c r="D13" i="6"/>
  <c r="E24" i="7"/>
  <c r="E25" i="7"/>
  <c r="E21" i="7"/>
  <c r="E9" i="7"/>
  <c r="E12" i="7"/>
  <c r="F9" i="7"/>
  <c r="F12" i="7"/>
  <c r="G9" i="7"/>
  <c r="G12" i="7"/>
  <c r="H9" i="7"/>
  <c r="H12" i="7"/>
  <c r="I9" i="7"/>
  <c r="I12" i="7"/>
  <c r="J9" i="7"/>
  <c r="J12" i="7"/>
  <c r="K9" i="7"/>
  <c r="K12" i="7"/>
  <c r="L9" i="7"/>
  <c r="L12" i="7"/>
  <c r="M9" i="7"/>
  <c r="E7" i="7"/>
  <c r="F7" i="7"/>
  <c r="G7" i="7"/>
  <c r="H7" i="7"/>
  <c r="I7" i="7"/>
  <c r="J7" i="7"/>
  <c r="K7" i="7"/>
  <c r="L7" i="7"/>
  <c r="M7" i="7"/>
  <c r="M10" i="7"/>
  <c r="L10" i="7"/>
  <c r="K10" i="7"/>
  <c r="J10" i="7"/>
  <c r="I10" i="7"/>
  <c r="H10" i="7"/>
  <c r="G10" i="7"/>
  <c r="F10" i="7"/>
  <c r="E10" i="7"/>
  <c r="D10" i="7"/>
  <c r="C10" i="7"/>
  <c r="D9" i="7"/>
  <c r="D8" i="7"/>
  <c r="D7" i="7"/>
  <c r="C9" i="7"/>
  <c r="C8" i="7"/>
  <c r="C7" i="7"/>
  <c r="G16" i="7"/>
  <c r="H16" i="7"/>
  <c r="I16" i="7"/>
  <c r="J16" i="7"/>
  <c r="K16" i="7"/>
  <c r="L16" i="7"/>
  <c r="M16" i="7"/>
  <c r="G17" i="7"/>
  <c r="H17" i="7"/>
  <c r="I17" i="7"/>
  <c r="J17" i="7"/>
  <c r="K17" i="7"/>
  <c r="L17" i="7"/>
  <c r="M17" i="7"/>
  <c r="C12" i="7"/>
  <c r="D12" i="7"/>
  <c r="M12" i="7"/>
  <c r="M13" i="7"/>
  <c r="M19" i="7"/>
  <c r="L13" i="7"/>
  <c r="L19" i="7"/>
  <c r="K13" i="7"/>
  <c r="K19" i="7"/>
  <c r="J13" i="7"/>
  <c r="J19" i="7"/>
  <c r="I13" i="7"/>
  <c r="I19" i="7"/>
  <c r="H13" i="7"/>
  <c r="H19" i="7"/>
  <c r="G13" i="7"/>
  <c r="G19" i="7"/>
  <c r="F13" i="7"/>
  <c r="F19" i="7"/>
  <c r="E13" i="7"/>
  <c r="E19" i="7"/>
  <c r="D13" i="7"/>
  <c r="D19" i="7"/>
  <c r="C13" i="7"/>
  <c r="C19" i="7"/>
  <c r="M14" i="7"/>
  <c r="G15" i="7"/>
  <c r="H15" i="7"/>
  <c r="I15" i="7"/>
  <c r="J15" i="7"/>
  <c r="K15" i="7"/>
  <c r="L15" i="7"/>
  <c r="M15" i="7"/>
  <c r="F16" i="7"/>
  <c r="D24" i="7"/>
  <c r="G24" i="7"/>
  <c r="H24" i="7"/>
  <c r="I24" i="7"/>
  <c r="J24" i="7"/>
  <c r="K24" i="7"/>
  <c r="L24" i="7"/>
  <c r="M24" i="7"/>
  <c r="M25" i="7"/>
  <c r="M27" i="7"/>
  <c r="L14" i="7"/>
  <c r="L25" i="7"/>
  <c r="L27" i="7"/>
  <c r="K14" i="7"/>
  <c r="K25" i="7"/>
  <c r="K27" i="7"/>
  <c r="J14" i="7"/>
  <c r="J25" i="7"/>
  <c r="J27" i="7"/>
  <c r="I14" i="7"/>
  <c r="I25" i="7"/>
  <c r="I27" i="7"/>
  <c r="H14" i="7"/>
  <c r="H25" i="7"/>
  <c r="H27" i="7"/>
  <c r="G14" i="7"/>
  <c r="G25" i="7"/>
  <c r="G27" i="7"/>
  <c r="F14" i="7"/>
  <c r="F25" i="7"/>
  <c r="F27" i="7"/>
  <c r="E14" i="7"/>
  <c r="E27" i="7"/>
  <c r="D14" i="7"/>
  <c r="D25" i="7"/>
  <c r="D27" i="7"/>
  <c r="C14" i="7"/>
  <c r="C25" i="7"/>
  <c r="C27" i="7"/>
  <c r="E8" i="7"/>
  <c r="F8" i="7"/>
  <c r="G8" i="7"/>
  <c r="H8" i="7"/>
  <c r="I8" i="7"/>
  <c r="J8" i="7"/>
  <c r="K8" i="7"/>
  <c r="L8" i="7"/>
  <c r="M8" i="7"/>
  <c r="D5" i="7"/>
  <c r="E5" i="7"/>
  <c r="F5" i="7"/>
  <c r="G5" i="7"/>
  <c r="H5" i="7"/>
  <c r="I5" i="7"/>
  <c r="J5" i="7"/>
  <c r="K5" i="7"/>
  <c r="L5" i="7"/>
  <c r="M5" i="7"/>
  <c r="L13" i="6"/>
  <c r="K13" i="6"/>
  <c r="J13" i="6"/>
  <c r="I13" i="6"/>
  <c r="H13" i="6"/>
  <c r="G13" i="6"/>
  <c r="F13" i="6"/>
  <c r="E13" i="6"/>
  <c r="C13" i="6"/>
  <c r="C14" i="6"/>
  <c r="L7" i="6"/>
  <c r="K7" i="6"/>
  <c r="J7" i="6"/>
  <c r="I7" i="6"/>
  <c r="H7" i="6"/>
  <c r="G7" i="6"/>
  <c r="F7" i="6"/>
  <c r="E7" i="6"/>
  <c r="D7" i="6"/>
  <c r="C7" i="6"/>
  <c r="B7" i="6"/>
  <c r="D14" i="6"/>
  <c r="E14" i="6"/>
  <c r="F14" i="6"/>
  <c r="G14" i="6"/>
  <c r="H14" i="6"/>
  <c r="I14" i="6"/>
  <c r="J14" i="6"/>
  <c r="K14" i="6"/>
  <c r="L14" i="6"/>
  <c r="L15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L11" i="6"/>
  <c r="L17" i="6"/>
  <c r="K15" i="6"/>
  <c r="K11" i="6"/>
  <c r="K17" i="6"/>
  <c r="J15" i="6"/>
  <c r="J11" i="6"/>
  <c r="J17" i="6"/>
  <c r="I15" i="6"/>
  <c r="I11" i="6"/>
  <c r="I17" i="6"/>
  <c r="H15" i="6"/>
  <c r="H11" i="6"/>
  <c r="H17" i="6"/>
  <c r="G15" i="6"/>
  <c r="G11" i="6"/>
  <c r="G17" i="6"/>
  <c r="F15" i="6"/>
  <c r="F11" i="6"/>
  <c r="F17" i="6"/>
  <c r="E15" i="6"/>
  <c r="E11" i="6"/>
  <c r="E17" i="6"/>
  <c r="D15" i="6"/>
  <c r="D11" i="6"/>
  <c r="D17" i="6"/>
  <c r="C15" i="6"/>
  <c r="C11" i="6"/>
  <c r="C17" i="6"/>
  <c r="B15" i="6"/>
  <c r="B11" i="6"/>
  <c r="B17" i="6"/>
  <c r="C5" i="6"/>
  <c r="D5" i="6"/>
  <c r="E5" i="6"/>
  <c r="F5" i="6"/>
  <c r="G5" i="6"/>
  <c r="H5" i="6"/>
  <c r="I5" i="6"/>
  <c r="J5" i="6"/>
  <c r="K5" i="6"/>
  <c r="L5" i="6"/>
  <c r="B12" i="1"/>
  <c r="L14" i="1"/>
  <c r="K14" i="1"/>
  <c r="J14" i="1"/>
  <c r="I14" i="1"/>
  <c r="H14" i="1"/>
  <c r="G14" i="1"/>
  <c r="F14" i="1"/>
  <c r="E14" i="1"/>
  <c r="D14" i="1"/>
  <c r="C14" i="1"/>
  <c r="B14" i="1"/>
  <c r="E24" i="3"/>
  <c r="F24" i="3"/>
  <c r="G24" i="3"/>
  <c r="H24" i="3"/>
  <c r="I24" i="3"/>
  <c r="J24" i="3"/>
  <c r="K24" i="3"/>
  <c r="L24" i="3"/>
  <c r="M24" i="3"/>
  <c r="M25" i="3"/>
  <c r="C9" i="3"/>
  <c r="C13" i="3"/>
  <c r="D9" i="3"/>
  <c r="D13" i="3"/>
  <c r="E9" i="3"/>
  <c r="E13" i="3"/>
  <c r="F9" i="3"/>
  <c r="F13" i="3"/>
  <c r="G9" i="3"/>
  <c r="G13" i="3"/>
  <c r="H9" i="3"/>
  <c r="H13" i="3"/>
  <c r="I9" i="3"/>
  <c r="I13" i="3"/>
  <c r="J9" i="3"/>
  <c r="J13" i="3"/>
  <c r="K9" i="3"/>
  <c r="K13" i="3"/>
  <c r="L9" i="3"/>
  <c r="L13" i="3"/>
  <c r="M9" i="3"/>
  <c r="M13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M19" i="3"/>
  <c r="M27" i="3"/>
  <c r="L25" i="3"/>
  <c r="L14" i="3"/>
  <c r="L19" i="3"/>
  <c r="L27" i="3"/>
  <c r="K25" i="3"/>
  <c r="K14" i="3"/>
  <c r="K19" i="3"/>
  <c r="K27" i="3"/>
  <c r="J25" i="3"/>
  <c r="J14" i="3"/>
  <c r="J19" i="3"/>
  <c r="J27" i="3"/>
  <c r="I25" i="3"/>
  <c r="I14" i="3"/>
  <c r="I19" i="3"/>
  <c r="I27" i="3"/>
  <c r="H25" i="3"/>
  <c r="H14" i="3"/>
  <c r="H19" i="3"/>
  <c r="H27" i="3"/>
  <c r="G25" i="3"/>
  <c r="G14" i="3"/>
  <c r="G19" i="3"/>
  <c r="G27" i="3"/>
  <c r="F25" i="3"/>
  <c r="F14" i="3"/>
  <c r="F19" i="3"/>
  <c r="F27" i="3"/>
  <c r="E25" i="3"/>
  <c r="E14" i="3"/>
  <c r="E19" i="3"/>
  <c r="E27" i="3"/>
  <c r="D25" i="3"/>
  <c r="D14" i="3"/>
  <c r="D19" i="3"/>
  <c r="D27" i="3"/>
  <c r="C25" i="3"/>
  <c r="C14" i="3"/>
  <c r="C19" i="3"/>
  <c r="C27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M10" i="3"/>
  <c r="L10" i="3"/>
  <c r="K10" i="3"/>
  <c r="J10" i="3"/>
  <c r="I10" i="3"/>
  <c r="H10" i="3"/>
  <c r="G10" i="3"/>
  <c r="F10" i="3"/>
  <c r="E10" i="3"/>
  <c r="D10" i="3"/>
  <c r="C10" i="3"/>
  <c r="D5" i="3"/>
  <c r="E5" i="3"/>
  <c r="F5" i="3"/>
  <c r="G5" i="3"/>
  <c r="H5" i="3"/>
  <c r="I5" i="3"/>
  <c r="J5" i="3"/>
  <c r="K5" i="3"/>
  <c r="L5" i="3"/>
  <c r="M5" i="3"/>
  <c r="B9" i="2"/>
  <c r="B13" i="2"/>
  <c r="C9" i="2"/>
  <c r="C13" i="2"/>
  <c r="D9" i="2"/>
  <c r="D13" i="2"/>
  <c r="E9" i="2"/>
  <c r="E13" i="2"/>
  <c r="F9" i="2"/>
  <c r="F13" i="2"/>
  <c r="G9" i="2"/>
  <c r="G13" i="2"/>
  <c r="H9" i="2"/>
  <c r="H13" i="2"/>
  <c r="I9" i="2"/>
  <c r="I13" i="2"/>
  <c r="J9" i="2"/>
  <c r="J13" i="2"/>
  <c r="K9" i="2"/>
  <c r="K13" i="2"/>
  <c r="L9" i="2"/>
  <c r="L13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L19" i="2"/>
  <c r="K14" i="2"/>
  <c r="K19" i="2"/>
  <c r="J14" i="2"/>
  <c r="J19" i="2"/>
  <c r="I14" i="2"/>
  <c r="I19" i="2"/>
  <c r="H14" i="2"/>
  <c r="H19" i="2"/>
  <c r="G14" i="2"/>
  <c r="G19" i="2"/>
  <c r="F14" i="2"/>
  <c r="F19" i="2"/>
  <c r="E14" i="2"/>
  <c r="E19" i="2"/>
  <c r="D14" i="2"/>
  <c r="D19" i="2"/>
  <c r="C14" i="2"/>
  <c r="C19" i="2"/>
  <c r="B14" i="2"/>
  <c r="B19" i="2"/>
  <c r="B8" i="2"/>
  <c r="C8" i="2"/>
  <c r="D8" i="2"/>
  <c r="E8" i="2"/>
  <c r="F8" i="2"/>
  <c r="G8" i="2"/>
  <c r="H8" i="2"/>
  <c r="I8" i="2"/>
  <c r="J8" i="2"/>
  <c r="K8" i="2"/>
  <c r="L8" i="2"/>
  <c r="D24" i="2"/>
  <c r="E24" i="2"/>
  <c r="F24" i="2"/>
  <c r="G24" i="2"/>
  <c r="H24" i="2"/>
  <c r="I24" i="2"/>
  <c r="J24" i="2"/>
  <c r="K24" i="2"/>
  <c r="L24" i="2"/>
  <c r="L25" i="2"/>
  <c r="L27" i="2"/>
  <c r="K25" i="2"/>
  <c r="K27" i="2"/>
  <c r="J25" i="2"/>
  <c r="J27" i="2"/>
  <c r="I25" i="2"/>
  <c r="I27" i="2"/>
  <c r="H25" i="2"/>
  <c r="H27" i="2"/>
  <c r="G25" i="2"/>
  <c r="G27" i="2"/>
  <c r="F25" i="2"/>
  <c r="F27" i="2"/>
  <c r="E25" i="2"/>
  <c r="E27" i="2"/>
  <c r="D25" i="2"/>
  <c r="D27" i="2"/>
  <c r="C25" i="2"/>
  <c r="C27" i="2"/>
  <c r="B25" i="2"/>
  <c r="B27" i="2"/>
  <c r="B7" i="2"/>
  <c r="C7" i="2"/>
  <c r="D7" i="2"/>
  <c r="E7" i="2"/>
  <c r="F7" i="2"/>
  <c r="G7" i="2"/>
  <c r="H7" i="2"/>
  <c r="I7" i="2"/>
  <c r="J7" i="2"/>
  <c r="K7" i="2"/>
  <c r="L7" i="2"/>
  <c r="L10" i="2"/>
  <c r="K10" i="2"/>
  <c r="J10" i="2"/>
  <c r="I10" i="2"/>
  <c r="H10" i="2"/>
  <c r="G10" i="2"/>
  <c r="F10" i="2"/>
  <c r="E10" i="2"/>
  <c r="D10" i="2"/>
  <c r="C10" i="2"/>
  <c r="B10" i="2"/>
  <c r="C5" i="2"/>
  <c r="D5" i="2"/>
  <c r="E5" i="2"/>
  <c r="F5" i="2"/>
  <c r="G5" i="2"/>
  <c r="H5" i="2"/>
  <c r="I5" i="2"/>
  <c r="J5" i="2"/>
  <c r="K5" i="2"/>
  <c r="L5" i="2"/>
  <c r="B9" i="1"/>
  <c r="B13" i="1"/>
  <c r="C9" i="1"/>
  <c r="C13" i="1"/>
  <c r="D9" i="1"/>
  <c r="D13" i="1"/>
  <c r="E9" i="1"/>
  <c r="E13" i="1"/>
  <c r="F9" i="1"/>
  <c r="F13" i="1"/>
  <c r="G9" i="1"/>
  <c r="G13" i="1"/>
  <c r="H9" i="1"/>
  <c r="H13" i="1"/>
  <c r="I9" i="1"/>
  <c r="I13" i="1"/>
  <c r="J9" i="1"/>
  <c r="J13" i="1"/>
  <c r="K9" i="1"/>
  <c r="K13" i="1"/>
  <c r="L9" i="1"/>
  <c r="L13" i="1"/>
  <c r="D23" i="1"/>
  <c r="E23" i="1"/>
  <c r="F23" i="1"/>
  <c r="G23" i="1"/>
  <c r="H23" i="1"/>
  <c r="I23" i="1"/>
  <c r="J23" i="1"/>
  <c r="K23" i="1"/>
  <c r="L23" i="1"/>
  <c r="L24" i="1"/>
  <c r="K24" i="1"/>
  <c r="J24" i="1"/>
  <c r="I24" i="1"/>
  <c r="H24" i="1"/>
  <c r="G24" i="1"/>
  <c r="F24" i="1"/>
  <c r="E24" i="1"/>
  <c r="D24" i="1"/>
  <c r="C24" i="1"/>
  <c r="B24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10" i="1"/>
  <c r="K10" i="1"/>
  <c r="J10" i="1"/>
  <c r="I10" i="1"/>
  <c r="H10" i="1"/>
  <c r="G10" i="1"/>
  <c r="F10" i="1"/>
  <c r="E10" i="1"/>
  <c r="D10" i="1"/>
  <c r="C10" i="1"/>
  <c r="B10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L18" i="1"/>
  <c r="L26" i="1"/>
  <c r="K18" i="1"/>
  <c r="K26" i="1"/>
  <c r="J18" i="1"/>
  <c r="J26" i="1"/>
  <c r="I18" i="1"/>
  <c r="I26" i="1"/>
  <c r="H18" i="1"/>
  <c r="H26" i="1"/>
  <c r="G18" i="1"/>
  <c r="G26" i="1"/>
  <c r="F18" i="1"/>
  <c r="F26" i="1"/>
  <c r="E18" i="1"/>
  <c r="E26" i="1"/>
  <c r="D18" i="1"/>
  <c r="D26" i="1"/>
  <c r="C18" i="1"/>
  <c r="C26" i="1"/>
  <c r="B18" i="1"/>
  <c r="B26" i="1"/>
  <c r="C5" i="1"/>
  <c r="D5" i="1"/>
  <c r="E5" i="1"/>
  <c r="F5" i="1"/>
  <c r="G5" i="1"/>
  <c r="H5" i="1"/>
  <c r="I5" i="1"/>
  <c r="J5" i="1"/>
  <c r="K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6" authorId="0" shapeId="0" xr:uid="{1B7F6C3D-B47A-5B4F-ADA1-FA36652C894C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C22" authorId="0" shapeId="0" xr:uid="{0DBB8218-971B-AB43-9FA9-AB0FCC4B9469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D22" authorId="0" shapeId="0" xr:uid="{DB31BF30-863E-6B4C-A869-1FE2041DB9B5}">
      <text>
        <r>
          <rPr>
            <b/>
            <sz val="10"/>
            <color rgb="FF000000"/>
            <rFont val="Tahoma"/>
            <family val="2"/>
          </rPr>
          <t>Drei neue Darlehensgeber, die auch mitwohnen wollen</t>
        </r>
      </text>
    </comment>
    <comment ref="E22" authorId="0" shapeId="0" xr:uid="{0DA0280E-26D4-AE4D-98AF-D3E8C5E04097}">
      <text>
        <r>
          <rPr>
            <b/>
            <sz val="10"/>
            <color rgb="FF000000"/>
            <rFont val="Tahoma"/>
            <family val="2"/>
          </rPr>
          <t>Drei neue, die wohnen wollen, Summe 7 inkl. Barbara</t>
        </r>
      </text>
    </comment>
    <comment ref="D24" authorId="0" shapeId="0" xr:uid="{25CA8209-F869-CB45-8EB1-5E37ADC72202}">
      <text>
        <r>
          <rPr>
            <b/>
            <sz val="10"/>
            <color rgb="FF000000"/>
            <rFont val="Tahoma"/>
            <family val="2"/>
          </rPr>
          <t>Barbara und Michael insgesamt 1000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4" authorId="0" shapeId="0" xr:uid="{5A0CFC80-AE0B-F346-A8EA-F069BC5DECC6}">
      <text>
        <r>
          <rPr>
            <b/>
            <sz val="10"/>
            <color rgb="FF000000"/>
            <rFont val="Tahoma"/>
            <family val="2"/>
          </rPr>
          <t>600 qm a euro 12 pro Monat</t>
        </r>
      </text>
    </comment>
  </commentList>
</comments>
</file>

<file path=xl/sharedStrings.xml><?xml version="1.0" encoding="utf-8"?>
<sst xmlns="http://schemas.openxmlformats.org/spreadsheetml/2006/main" count="145" uniqueCount="60">
  <si>
    <t>Zins</t>
  </si>
  <si>
    <t>Tilgung</t>
  </si>
  <si>
    <t>Baukosten</t>
  </si>
  <si>
    <t>Mieteinnahmen</t>
  </si>
  <si>
    <t>Ausgaben</t>
  </si>
  <si>
    <t>Einnahmen</t>
  </si>
  <si>
    <t>Gewinn</t>
  </si>
  <si>
    <t>Infrastruktur</t>
  </si>
  <si>
    <t>Architekt + Planung</t>
  </si>
  <si>
    <t>Stellplaetze und Versorgungsleitungen</t>
  </si>
  <si>
    <t>Landschaftsplanung und Bauvoranfrage</t>
  </si>
  <si>
    <t>Grundstueckskauf</t>
  </si>
  <si>
    <t>Neukredit Jeremy</t>
  </si>
  <si>
    <t>Neukredit Andere</t>
  </si>
  <si>
    <t>Neukredit Bank</t>
  </si>
  <si>
    <t>Jahr</t>
  </si>
  <si>
    <t>Finanzplan Genossenschaft Waldrain</t>
  </si>
  <si>
    <t>Obligo Jeremy</t>
  </si>
  <si>
    <t>Obligo Andere</t>
  </si>
  <si>
    <t>Obligo Bank</t>
  </si>
  <si>
    <t>Summe Obligo</t>
  </si>
  <si>
    <t>Vier neue Privatdarlehen a 100k</t>
  </si>
  <si>
    <t>Unterhalt</t>
  </si>
  <si>
    <t>Der Unterhalt ist so bestimmt, dass wir Null Gewinn machen</t>
  </si>
  <si>
    <t>Stellplaetze, Bauwagen und Versorgungsleitungen</t>
  </si>
  <si>
    <t>Baukosten inkl. Architekt</t>
  </si>
  <si>
    <t>Nur Grundstueck mit Michael und Barbara, kein Architekt, kein Haus, bzw. nur die Bauvoranfrge</t>
  </si>
  <si>
    <t>1 Grundstueckskauf Minimal ohne Haus, bei 0.9 % Zins</t>
  </si>
  <si>
    <t>2 Grundstueckskauf mit Hausbau minim 2022</t>
  </si>
  <si>
    <t>3 Grundstueckskauf mit Hausbau voll</t>
  </si>
  <si>
    <t>Nur Grundstueckpacht mit Michael und Barbara, kein Architekt, kein Haus, bzw. nur die Bauvoranfrge</t>
  </si>
  <si>
    <t>Pachtzins</t>
  </si>
  <si>
    <t>Obligo Privat Andere</t>
  </si>
  <si>
    <t>5 Pacht mit Hausbau fuer eine Million bei 1400 Pachtzins</t>
  </si>
  <si>
    <t>4 Pacht minimal ohne Haus, bei 1400 Pachtzins</t>
  </si>
  <si>
    <t>Grundstueckspacht mit Hausbau</t>
  </si>
  <si>
    <t>Anja Bremer</t>
  </si>
  <si>
    <t>Barbara Stecher</t>
  </si>
  <si>
    <t>Doris Platania</t>
  </si>
  <si>
    <t>Jeremy Tammik</t>
  </si>
  <si>
    <t>Michael Schreier</t>
  </si>
  <si>
    <t>Nathalie Fickenscher</t>
  </si>
  <si>
    <t>Araceli + Joerg</t>
  </si>
  <si>
    <t>Gemeinschaft</t>
  </si>
  <si>
    <t>N.N. OG</t>
  </si>
  <si>
    <t>N.N. DG</t>
  </si>
  <si>
    <t>qm</t>
  </si>
  <si>
    <t>Anteil</t>
  </si>
  <si>
    <t>Kostenanteil</t>
  </si>
  <si>
    <t>Gesamtkosten</t>
  </si>
  <si>
    <t>Objekt</t>
  </si>
  <si>
    <t>Haus</t>
  </si>
  <si>
    <t>Grund</t>
  </si>
  <si>
    <t>Anzahl P.</t>
  </si>
  <si>
    <t>Summe</t>
  </si>
  <si>
    <t>ohne Kredit</t>
  </si>
  <si>
    <t>Gemeinschaftsraeume</t>
  </si>
  <si>
    <t>Faktor</t>
  </si>
  <si>
    <t>anz. Pers.</t>
  </si>
  <si>
    <t>Haus+Gem+Gr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</si>
</sst>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6A90-2849-8C44-85EA-BA4FFED69E2A}">
  <dimension ref="A1:N26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27</v>
      </c>
    </row>
    <row r="3" spans="1:14" x14ac:dyDescent="0.2">
      <c r="A3" t="s">
        <v>26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B20</f>
        <v>222750</v>
      </c>
      <c r="C7" s="1">
        <f>B7+C20</f>
        <v>231381</v>
      </c>
      <c r="D7" s="1">
        <f t="shared" ref="D7:L7" si="1">C7+D20</f>
        <v>239699</v>
      </c>
      <c r="E7" s="1">
        <f t="shared" si="1"/>
        <v>242711</v>
      </c>
      <c r="F7" s="1">
        <f t="shared" si="1"/>
        <v>245423</v>
      </c>
      <c r="G7" s="1">
        <f t="shared" si="1"/>
        <v>247841</v>
      </c>
      <c r="H7" s="1">
        <f t="shared" si="1"/>
        <v>249970</v>
      </c>
      <c r="I7" s="1">
        <f t="shared" si="1"/>
        <v>251817</v>
      </c>
      <c r="J7" s="1">
        <f t="shared" si="1"/>
        <v>253387</v>
      </c>
      <c r="K7" s="1">
        <f t="shared" si="1"/>
        <v>254685</v>
      </c>
      <c r="L7" s="1">
        <f t="shared" si="1"/>
        <v>255717</v>
      </c>
    </row>
    <row r="8" spans="1:14" x14ac:dyDescent="0.2">
      <c r="A8" t="s">
        <v>18</v>
      </c>
      <c r="B8" s="1">
        <f t="shared" ref="B8:B9" si="2">B21</f>
        <v>300000</v>
      </c>
      <c r="C8" s="1">
        <f>B8</f>
        <v>300000</v>
      </c>
      <c r="D8" s="1">
        <f t="shared" ref="D8:L8" si="3">C8</f>
        <v>300000</v>
      </c>
      <c r="E8" s="1">
        <f t="shared" si="3"/>
        <v>300000</v>
      </c>
      <c r="F8" s="1">
        <f t="shared" si="3"/>
        <v>300000</v>
      </c>
      <c r="G8" s="1">
        <f t="shared" si="3"/>
        <v>300000</v>
      </c>
      <c r="H8" s="1">
        <f t="shared" si="3"/>
        <v>300000</v>
      </c>
      <c r="I8" s="1">
        <f t="shared" si="3"/>
        <v>300000</v>
      </c>
      <c r="J8" s="1">
        <f t="shared" si="3"/>
        <v>300000</v>
      </c>
      <c r="K8" s="1">
        <f t="shared" si="3"/>
        <v>300000</v>
      </c>
      <c r="L8" s="1">
        <f t="shared" si="3"/>
        <v>300000</v>
      </c>
    </row>
    <row r="9" spans="1:14" x14ac:dyDescent="0.2">
      <c r="A9" t="s">
        <v>19</v>
      </c>
      <c r="B9" s="1">
        <f t="shared" si="2"/>
        <v>550000</v>
      </c>
      <c r="C9" s="1">
        <f>B9-B13</f>
        <v>539000</v>
      </c>
      <c r="D9" s="1">
        <f t="shared" ref="D9:L9" si="4">C9-C13</f>
        <v>528220</v>
      </c>
      <c r="E9" s="1">
        <f t="shared" si="4"/>
        <v>517655.6</v>
      </c>
      <c r="F9" s="1">
        <f t="shared" si="4"/>
        <v>507302.48799999995</v>
      </c>
      <c r="G9" s="1">
        <f t="shared" si="4"/>
        <v>497156.43823999993</v>
      </c>
      <c r="H9" s="1">
        <f t="shared" si="4"/>
        <v>487213.30947519996</v>
      </c>
      <c r="I9" s="1">
        <f t="shared" si="4"/>
        <v>477469.04328569595</v>
      </c>
      <c r="J9" s="1">
        <f t="shared" si="4"/>
        <v>467919.66241998202</v>
      </c>
      <c r="K9" s="1">
        <f t="shared" si="4"/>
        <v>458561.26917158236</v>
      </c>
      <c r="L9" s="1">
        <f t="shared" si="4"/>
        <v>449390.04378815071</v>
      </c>
    </row>
    <row r="10" spans="1:14" s="2" customFormat="1" x14ac:dyDescent="0.2">
      <c r="A10" s="2" t="s">
        <v>20</v>
      </c>
      <c r="B10" s="3">
        <f>SUM(B7:B9)</f>
        <v>1072750</v>
      </c>
      <c r="C10" s="3">
        <f t="shared" ref="C10:L10" si="5">SUM(C7:C9)</f>
        <v>1070381</v>
      </c>
      <c r="D10" s="3">
        <f t="shared" si="5"/>
        <v>1067919</v>
      </c>
      <c r="E10" s="3">
        <f t="shared" si="5"/>
        <v>1060366.6000000001</v>
      </c>
      <c r="F10" s="3">
        <f t="shared" si="5"/>
        <v>1052725.4879999999</v>
      </c>
      <c r="G10" s="3">
        <f t="shared" si="5"/>
        <v>1044997.4382399999</v>
      </c>
      <c r="H10" s="3">
        <f t="shared" si="5"/>
        <v>1037183.3094752</v>
      </c>
      <c r="I10" s="3">
        <f t="shared" si="5"/>
        <v>1029286.043285696</v>
      </c>
      <c r="J10" s="3">
        <f t="shared" si="5"/>
        <v>1021306.662419982</v>
      </c>
      <c r="K10" s="3">
        <f t="shared" si="5"/>
        <v>1013246.2691715823</v>
      </c>
      <c r="L10" s="3">
        <f t="shared" si="5"/>
        <v>1005107.0437881507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f>990000+(0.05*990000)+7300</f>
        <v>1046800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10564.4</v>
      </c>
      <c r="E13" s="1">
        <f t="shared" si="6"/>
        <v>10353.111999999999</v>
      </c>
      <c r="F13" s="1">
        <f t="shared" si="6"/>
        <v>10146.04976</v>
      </c>
      <c r="G13" s="1">
        <f t="shared" si="6"/>
        <v>9943.128764799998</v>
      </c>
      <c r="H13" s="1">
        <f t="shared" si="6"/>
        <v>9744.2661895040001</v>
      </c>
      <c r="I13" s="1">
        <f t="shared" si="6"/>
        <v>9549.3808657139198</v>
      </c>
      <c r="J13" s="1">
        <f t="shared" si="6"/>
        <v>9358.3932483996414</v>
      </c>
      <c r="K13" s="1">
        <f t="shared" si="6"/>
        <v>9171.2253834316471</v>
      </c>
      <c r="L13" s="1">
        <f t="shared" si="6"/>
        <v>8987.8008757630141</v>
      </c>
    </row>
    <row r="14" spans="1:14" x14ac:dyDescent="0.2">
      <c r="A14" t="s">
        <v>0</v>
      </c>
      <c r="B14" s="1">
        <f>0.009*B9</f>
        <v>4950</v>
      </c>
      <c r="C14" s="1">
        <f t="shared" ref="C14:L14" si="7">0.009*C9</f>
        <v>4851</v>
      </c>
      <c r="D14" s="1">
        <f t="shared" si="7"/>
        <v>4753.9799999999996</v>
      </c>
      <c r="E14" s="1">
        <f t="shared" si="7"/>
        <v>4658.9003999999995</v>
      </c>
      <c r="F14" s="1">
        <f t="shared" si="7"/>
        <v>4565.7223919999997</v>
      </c>
      <c r="G14" s="1">
        <f t="shared" si="7"/>
        <v>4474.4079441599988</v>
      </c>
      <c r="H14" s="1">
        <f t="shared" si="7"/>
        <v>4384.9197852767993</v>
      </c>
      <c r="I14" s="1">
        <f t="shared" si="7"/>
        <v>4297.221389571263</v>
      </c>
      <c r="J14" s="1">
        <f t="shared" si="7"/>
        <v>4211.2769617798376</v>
      </c>
      <c r="K14" s="1">
        <f t="shared" si="7"/>
        <v>4127.0514225442412</v>
      </c>
      <c r="L14" s="1">
        <f t="shared" si="7"/>
        <v>4044.5103940933559</v>
      </c>
    </row>
    <row r="15" spans="1:14" x14ac:dyDescent="0.2">
      <c r="A15" t="s">
        <v>7</v>
      </c>
      <c r="B15" s="1">
        <v>5000</v>
      </c>
      <c r="C15" s="1">
        <v>5000</v>
      </c>
      <c r="D15" s="1">
        <v>5000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f>D16</f>
        <v>0</v>
      </c>
      <c r="F16" s="1">
        <f t="shared" ref="F16:L16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2" x14ac:dyDescent="0.2">
      <c r="A17" t="s">
        <v>2</v>
      </c>
      <c r="B17" s="1">
        <v>0</v>
      </c>
      <c r="C17" s="1">
        <v>0</v>
      </c>
      <c r="D17" s="1">
        <v>0</v>
      </c>
      <c r="E17" s="1">
        <f>D17</f>
        <v>0</v>
      </c>
      <c r="F17" s="1">
        <f t="shared" ref="F17:L17" si="10">E17</f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</row>
    <row r="18" spans="1:12" x14ac:dyDescent="0.2">
      <c r="A18" s="2" t="s">
        <v>4</v>
      </c>
      <c r="B18" s="3">
        <f>SUM(B12:B17)</f>
        <v>1072750</v>
      </c>
      <c r="C18" s="3">
        <f t="shared" ref="C18:L18" si="11">SUM(C13:C17)</f>
        <v>20631</v>
      </c>
      <c r="D18" s="3">
        <f t="shared" si="11"/>
        <v>20318.379999999997</v>
      </c>
      <c r="E18" s="3">
        <f t="shared" si="11"/>
        <v>15012.0124</v>
      </c>
      <c r="F18" s="3">
        <f t="shared" si="11"/>
        <v>14711.772152</v>
      </c>
      <c r="G18" s="3">
        <f t="shared" si="11"/>
        <v>14417.536708959997</v>
      </c>
      <c r="H18" s="3">
        <f t="shared" si="11"/>
        <v>14129.185974780799</v>
      </c>
      <c r="I18" s="3">
        <f t="shared" si="11"/>
        <v>13846.602255285183</v>
      </c>
      <c r="J18" s="3">
        <f t="shared" si="11"/>
        <v>13569.67021017948</v>
      </c>
      <c r="K18" s="3">
        <f t="shared" si="11"/>
        <v>13298.276805975889</v>
      </c>
      <c r="L18" s="3">
        <f t="shared" si="11"/>
        <v>13032.311269856371</v>
      </c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t="s">
        <v>12</v>
      </c>
      <c r="B20" s="1">
        <v>222750</v>
      </c>
      <c r="C20" s="1">
        <v>8631</v>
      </c>
      <c r="D20" s="1">
        <v>8318</v>
      </c>
      <c r="E20" s="1">
        <v>3012</v>
      </c>
      <c r="F20" s="1">
        <v>2712</v>
      </c>
      <c r="G20" s="1">
        <v>2418</v>
      </c>
      <c r="H20" s="1">
        <v>2129</v>
      </c>
      <c r="I20" s="1">
        <v>1847</v>
      </c>
      <c r="J20" s="1">
        <v>1570</v>
      </c>
      <c r="K20" s="1">
        <v>1298</v>
      </c>
      <c r="L20" s="1">
        <v>1032</v>
      </c>
    </row>
    <row r="21" spans="1:12" x14ac:dyDescent="0.2">
      <c r="A21" t="s">
        <v>13</v>
      </c>
      <c r="B21" s="1">
        <v>300000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t="s">
        <v>14</v>
      </c>
      <c r="B22" s="1">
        <v>550000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t="s">
        <v>3</v>
      </c>
      <c r="B23" s="1">
        <v>0</v>
      </c>
      <c r="C23" s="1">
        <v>12000</v>
      </c>
      <c r="D23" s="1">
        <f t="shared" ref="D23:L23" si="12">C23</f>
        <v>12000</v>
      </c>
      <c r="E23" s="1">
        <f t="shared" si="12"/>
        <v>12000</v>
      </c>
      <c r="F23" s="1">
        <f t="shared" si="12"/>
        <v>12000</v>
      </c>
      <c r="G23" s="1">
        <f t="shared" si="12"/>
        <v>12000</v>
      </c>
      <c r="H23" s="1">
        <f t="shared" si="12"/>
        <v>12000</v>
      </c>
      <c r="I23" s="1">
        <f t="shared" si="12"/>
        <v>12000</v>
      </c>
      <c r="J23" s="1">
        <f t="shared" si="12"/>
        <v>12000</v>
      </c>
      <c r="K23" s="1">
        <f t="shared" si="12"/>
        <v>12000</v>
      </c>
      <c r="L23" s="1">
        <f t="shared" si="12"/>
        <v>12000</v>
      </c>
    </row>
    <row r="24" spans="1:12" x14ac:dyDescent="0.2">
      <c r="A24" s="2" t="s">
        <v>5</v>
      </c>
      <c r="B24" s="3">
        <f>SUM(B20:B23)</f>
        <v>1072750</v>
      </c>
      <c r="C24" s="3">
        <f t="shared" ref="C24:L24" si="13">SUM(C20:C23)</f>
        <v>20631</v>
      </c>
      <c r="D24" s="3">
        <f t="shared" si="13"/>
        <v>20318</v>
      </c>
      <c r="E24" s="3">
        <f t="shared" si="13"/>
        <v>15012</v>
      </c>
      <c r="F24" s="3">
        <f t="shared" si="13"/>
        <v>14712</v>
      </c>
      <c r="G24" s="3">
        <f t="shared" si="13"/>
        <v>14418</v>
      </c>
      <c r="H24" s="3">
        <f t="shared" si="13"/>
        <v>14129</v>
      </c>
      <c r="I24" s="3">
        <f t="shared" si="13"/>
        <v>13847</v>
      </c>
      <c r="J24" s="3">
        <f t="shared" si="13"/>
        <v>13570</v>
      </c>
      <c r="K24" s="3">
        <f t="shared" si="13"/>
        <v>13298</v>
      </c>
      <c r="L24" s="3">
        <f t="shared" si="13"/>
        <v>13032</v>
      </c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t="s">
        <v>6</v>
      </c>
      <c r="B26" s="1">
        <f t="shared" ref="B26:L26" si="14">SUM(B24-B18)</f>
        <v>0</v>
      </c>
      <c r="C26" s="1">
        <f t="shared" si="14"/>
        <v>0</v>
      </c>
      <c r="D26" s="1">
        <f t="shared" si="14"/>
        <v>-0.37999999999738066</v>
      </c>
      <c r="E26" s="1">
        <f t="shared" si="14"/>
        <v>-1.2399999999615829E-2</v>
      </c>
      <c r="F26" s="1">
        <f t="shared" si="14"/>
        <v>0.22784800000044925</v>
      </c>
      <c r="G26" s="1">
        <f t="shared" si="14"/>
        <v>0.46329104000324151</v>
      </c>
      <c r="H26" s="1">
        <f t="shared" si="14"/>
        <v>-0.18597478079936991</v>
      </c>
      <c r="I26" s="1">
        <f t="shared" si="14"/>
        <v>0.39774471481723594</v>
      </c>
      <c r="J26" s="1">
        <f t="shared" si="14"/>
        <v>0.32978982052009087</v>
      </c>
      <c r="K26" s="1">
        <f t="shared" si="14"/>
        <v>-0.27680597588914679</v>
      </c>
      <c r="L26" s="1">
        <f t="shared" si="14"/>
        <v>-0.3112698563709273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D0AD-DE22-8B49-8549-DCAF7CEF83FE}">
  <dimension ref="A1:N2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28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321500</v>
      </c>
      <c r="C7" s="1">
        <f>B7+C21</f>
        <v>345670</v>
      </c>
      <c r="D7" s="1">
        <f t="shared" ref="D7:L7" si="1">C7+D21</f>
        <v>381517</v>
      </c>
      <c r="E7" s="1">
        <f t="shared" si="1"/>
        <v>381517</v>
      </c>
      <c r="F7" s="1">
        <f t="shared" si="1"/>
        <v>381517</v>
      </c>
      <c r="G7" s="1">
        <f t="shared" si="1"/>
        <v>381517</v>
      </c>
      <c r="H7" s="1">
        <f t="shared" si="1"/>
        <v>381517</v>
      </c>
      <c r="I7" s="1">
        <f t="shared" si="1"/>
        <v>381517</v>
      </c>
      <c r="J7" s="1">
        <f t="shared" si="1"/>
        <v>381517</v>
      </c>
      <c r="K7" s="1">
        <f t="shared" si="1"/>
        <v>381517</v>
      </c>
      <c r="L7" s="1">
        <f t="shared" si="1"/>
        <v>381517</v>
      </c>
    </row>
    <row r="8" spans="1:14" x14ac:dyDescent="0.2">
      <c r="A8" t="s">
        <v>18</v>
      </c>
      <c r="B8" s="1">
        <f t="shared" ref="B8:B9" si="2">B22</f>
        <v>300000</v>
      </c>
      <c r="C8" s="1">
        <f>B8+C22</f>
        <v>400000</v>
      </c>
      <c r="D8" s="1">
        <f t="shared" ref="D8:L8" si="3">C8+D22</f>
        <v>700000</v>
      </c>
      <c r="E8" s="1">
        <f t="shared" si="3"/>
        <v>700000</v>
      </c>
      <c r="F8" s="1">
        <f t="shared" si="3"/>
        <v>700000</v>
      </c>
      <c r="G8" s="1">
        <f t="shared" si="3"/>
        <v>700000</v>
      </c>
      <c r="H8" s="1">
        <f t="shared" si="3"/>
        <v>700000</v>
      </c>
      <c r="I8" s="1">
        <f t="shared" si="3"/>
        <v>700000</v>
      </c>
      <c r="J8" s="1">
        <f t="shared" si="3"/>
        <v>700000</v>
      </c>
      <c r="K8" s="1">
        <f t="shared" si="3"/>
        <v>700000</v>
      </c>
      <c r="L8" s="1">
        <f t="shared" si="3"/>
        <v>700000</v>
      </c>
    </row>
    <row r="9" spans="1:14" x14ac:dyDescent="0.2">
      <c r="A9" t="s">
        <v>19</v>
      </c>
      <c r="B9" s="1">
        <f t="shared" si="2"/>
        <v>550000</v>
      </c>
      <c r="C9" s="1">
        <f>B9-B13+C23</f>
        <v>539000</v>
      </c>
      <c r="D9" s="1">
        <f t="shared" ref="D9:L9" si="4">C9-C13+D23</f>
        <v>928220</v>
      </c>
      <c r="E9" s="1">
        <f t="shared" si="4"/>
        <v>909655.6</v>
      </c>
      <c r="F9" s="1">
        <f t="shared" si="4"/>
        <v>891462.48800000001</v>
      </c>
      <c r="G9" s="1">
        <f t="shared" si="4"/>
        <v>873633.23823999998</v>
      </c>
      <c r="H9" s="1">
        <f t="shared" si="4"/>
        <v>856160.57347519998</v>
      </c>
      <c r="I9" s="1">
        <f t="shared" si="4"/>
        <v>839037.36200569593</v>
      </c>
      <c r="J9" s="1">
        <f t="shared" si="4"/>
        <v>822256.61476558202</v>
      </c>
      <c r="K9" s="1">
        <f t="shared" si="4"/>
        <v>805811.48247027036</v>
      </c>
      <c r="L9" s="1">
        <f t="shared" si="4"/>
        <v>789695.2528208649</v>
      </c>
    </row>
    <row r="10" spans="1:14" s="2" customFormat="1" x14ac:dyDescent="0.2">
      <c r="A10" s="2" t="s">
        <v>20</v>
      </c>
      <c r="B10" s="3">
        <f>SUM(B7:B9)</f>
        <v>1171500</v>
      </c>
      <c r="C10" s="3">
        <f t="shared" ref="C10:L10" si="5">SUM(C7:C9)</f>
        <v>1284670</v>
      </c>
      <c r="D10" s="3">
        <f t="shared" si="5"/>
        <v>2009737</v>
      </c>
      <c r="E10" s="3">
        <f t="shared" si="5"/>
        <v>1991172.6</v>
      </c>
      <c r="F10" s="3">
        <f t="shared" si="5"/>
        <v>1972979.4879999999</v>
      </c>
      <c r="G10" s="3">
        <f t="shared" si="5"/>
        <v>1955150.2382399999</v>
      </c>
      <c r="H10" s="3">
        <f t="shared" si="5"/>
        <v>1937677.5734752</v>
      </c>
      <c r="I10" s="3">
        <f t="shared" si="5"/>
        <v>1920554.3620056959</v>
      </c>
      <c r="J10" s="3">
        <f t="shared" si="5"/>
        <v>1903773.6147655821</v>
      </c>
      <c r="K10" s="3">
        <f t="shared" si="5"/>
        <v>1887328.4824702702</v>
      </c>
      <c r="L10" s="3">
        <f t="shared" si="5"/>
        <v>1871212.2528208648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v>1100000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18564.400000000001</v>
      </c>
      <c r="E13" s="1">
        <f t="shared" si="6"/>
        <v>18193.112000000001</v>
      </c>
      <c r="F13" s="1">
        <f t="shared" si="6"/>
        <v>17829.249760000002</v>
      </c>
      <c r="G13" s="1">
        <f t="shared" si="6"/>
        <v>17472.6647648</v>
      </c>
      <c r="H13" s="1">
        <f t="shared" si="6"/>
        <v>17123.211469504</v>
      </c>
      <c r="I13" s="1">
        <f t="shared" si="6"/>
        <v>16780.74724011392</v>
      </c>
      <c r="J13" s="1">
        <f t="shared" si="6"/>
        <v>16445.13229531164</v>
      </c>
      <c r="K13" s="1">
        <f t="shared" si="6"/>
        <v>16116.229649405408</v>
      </c>
      <c r="L13" s="1">
        <f t="shared" si="6"/>
        <v>15793.905056417298</v>
      </c>
    </row>
    <row r="14" spans="1:14" x14ac:dyDescent="0.2">
      <c r="A14" t="s">
        <v>0</v>
      </c>
      <c r="B14" s="1">
        <f>0.01*B9</f>
        <v>5500</v>
      </c>
      <c r="C14" s="1">
        <f t="shared" ref="C14:L14" si="7">0.01*C9</f>
        <v>5390</v>
      </c>
      <c r="D14" s="1">
        <f t="shared" si="7"/>
        <v>9282.2000000000007</v>
      </c>
      <c r="E14" s="1">
        <f t="shared" si="7"/>
        <v>9096.5560000000005</v>
      </c>
      <c r="F14" s="1">
        <f t="shared" si="7"/>
        <v>8914.6248800000012</v>
      </c>
      <c r="G14" s="1">
        <f t="shared" si="7"/>
        <v>8736.3323823999999</v>
      </c>
      <c r="H14" s="1">
        <f t="shared" si="7"/>
        <v>8561.605734752</v>
      </c>
      <c r="I14" s="1">
        <f t="shared" si="7"/>
        <v>8390.3736200569601</v>
      </c>
      <c r="J14" s="1">
        <f t="shared" si="7"/>
        <v>8222.5661476558198</v>
      </c>
      <c r="K14" s="1">
        <f t="shared" si="7"/>
        <v>8058.114824702704</v>
      </c>
      <c r="L14" s="1">
        <f t="shared" si="7"/>
        <v>7896.9525282086488</v>
      </c>
    </row>
    <row r="15" spans="1:14" x14ac:dyDescent="0.2">
      <c r="A15" t="s">
        <v>7</v>
      </c>
      <c r="B15" s="1">
        <v>50000</v>
      </c>
      <c r="C15" s="1">
        <v>0</v>
      </c>
      <c r="D15" s="1">
        <v>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20000</v>
      </c>
      <c r="D16" s="1">
        <v>20000</v>
      </c>
      <c r="E16" s="1">
        <v>0</v>
      </c>
      <c r="F16" s="1">
        <f t="shared" ref="F16:L17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4" x14ac:dyDescent="0.2">
      <c r="A17" t="s">
        <v>2</v>
      </c>
      <c r="B17" s="1">
        <v>0</v>
      </c>
      <c r="C17" s="1">
        <v>100000</v>
      </c>
      <c r="D17" s="1">
        <v>700000</v>
      </c>
      <c r="E17" s="1">
        <v>0</v>
      </c>
      <c r="F17" s="1">
        <f t="shared" si="9"/>
        <v>0</v>
      </c>
      <c r="G17" s="1">
        <f t="shared" si="9"/>
        <v>0</v>
      </c>
      <c r="H17" s="1">
        <f t="shared" si="9"/>
        <v>0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13510</v>
      </c>
      <c r="F18" s="1">
        <v>14056</v>
      </c>
      <c r="G18" s="1">
        <v>14591</v>
      </c>
      <c r="H18" s="1">
        <v>15115</v>
      </c>
      <c r="I18" s="1">
        <v>15629</v>
      </c>
      <c r="J18" s="1">
        <v>16132</v>
      </c>
      <c r="K18" s="1">
        <v>16626</v>
      </c>
      <c r="L18" s="1">
        <v>17109</v>
      </c>
      <c r="N18" t="s">
        <v>23</v>
      </c>
    </row>
    <row r="19" spans="1:14" x14ac:dyDescent="0.2">
      <c r="A19" s="2" t="s">
        <v>4</v>
      </c>
      <c r="B19" s="3">
        <f>SUM(B12:B18)</f>
        <v>1171500</v>
      </c>
      <c r="C19" s="3">
        <f t="shared" ref="C19:L19" si="10">SUM(C12:C18)</f>
        <v>136170</v>
      </c>
      <c r="D19" s="3">
        <f t="shared" si="10"/>
        <v>747846.6</v>
      </c>
      <c r="E19" s="3">
        <f t="shared" si="10"/>
        <v>40799.668000000005</v>
      </c>
      <c r="F19" s="3">
        <f t="shared" si="10"/>
        <v>40799.874640000002</v>
      </c>
      <c r="G19" s="3">
        <f t="shared" si="10"/>
        <v>40799.997147200003</v>
      </c>
      <c r="H19" s="3">
        <f t="shared" si="10"/>
        <v>40799.817204256004</v>
      </c>
      <c r="I19" s="3">
        <f t="shared" si="10"/>
        <v>40800.120860170879</v>
      </c>
      <c r="J19" s="3">
        <f t="shared" si="10"/>
        <v>40799.698442967463</v>
      </c>
      <c r="K19" s="3">
        <f t="shared" si="10"/>
        <v>40800.344474108111</v>
      </c>
      <c r="L19" s="3">
        <f t="shared" si="10"/>
        <v>40799.857584625948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321500</v>
      </c>
      <c r="C21" s="1">
        <v>24170</v>
      </c>
      <c r="D21" s="1">
        <v>35847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300000</v>
      </c>
      <c r="C22" s="1">
        <v>100000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N22" t="s">
        <v>21</v>
      </c>
    </row>
    <row r="23" spans="1:14" x14ac:dyDescent="0.2">
      <c r="A23" t="s">
        <v>14</v>
      </c>
      <c r="B23" s="1">
        <v>550000</v>
      </c>
      <c r="C23" s="1">
        <v>0</v>
      </c>
      <c r="D23" s="1">
        <v>400000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v>12000</v>
      </c>
      <c r="D24" s="1">
        <f t="shared" ref="D24:L24" si="11">C24</f>
        <v>12000</v>
      </c>
      <c r="E24" s="1">
        <f>D24+(4*600*12)</f>
        <v>40800</v>
      </c>
      <c r="F24" s="1">
        <f t="shared" si="11"/>
        <v>40800</v>
      </c>
      <c r="G24" s="1">
        <f t="shared" si="11"/>
        <v>40800</v>
      </c>
      <c r="H24" s="1">
        <f t="shared" si="11"/>
        <v>40800</v>
      </c>
      <c r="I24" s="1">
        <f t="shared" si="11"/>
        <v>40800</v>
      </c>
      <c r="J24" s="1">
        <f t="shared" si="11"/>
        <v>40800</v>
      </c>
      <c r="K24" s="1">
        <f t="shared" si="11"/>
        <v>40800</v>
      </c>
      <c r="L24" s="1">
        <f t="shared" si="11"/>
        <v>40800</v>
      </c>
    </row>
    <row r="25" spans="1:14" x14ac:dyDescent="0.2">
      <c r="A25" s="2" t="s">
        <v>5</v>
      </c>
      <c r="B25" s="3">
        <f>SUM(B21:B24)</f>
        <v>1171500</v>
      </c>
      <c r="C25" s="3">
        <f t="shared" ref="C25:L25" si="12">SUM(C21:C24)</f>
        <v>136170</v>
      </c>
      <c r="D25" s="3">
        <f t="shared" si="12"/>
        <v>747847</v>
      </c>
      <c r="E25" s="3">
        <f t="shared" si="12"/>
        <v>40800</v>
      </c>
      <c r="F25" s="3">
        <f t="shared" si="12"/>
        <v>40800</v>
      </c>
      <c r="G25" s="3">
        <f t="shared" si="12"/>
        <v>40800</v>
      </c>
      <c r="H25" s="3">
        <f t="shared" si="12"/>
        <v>40800</v>
      </c>
      <c r="I25" s="3">
        <f t="shared" si="12"/>
        <v>40800</v>
      </c>
      <c r="J25" s="3">
        <f t="shared" si="12"/>
        <v>40800</v>
      </c>
      <c r="K25" s="3">
        <f t="shared" si="12"/>
        <v>40800</v>
      </c>
      <c r="L25" s="3">
        <f t="shared" si="12"/>
        <v>40800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3">SUM(B25-B19)</f>
        <v>0</v>
      </c>
      <c r="C27" s="1">
        <f t="shared" si="13"/>
        <v>0</v>
      </c>
      <c r="D27" s="1">
        <f t="shared" si="13"/>
        <v>0.40000000002328306</v>
      </c>
      <c r="E27" s="1">
        <f t="shared" si="13"/>
        <v>0.33199999999487773</v>
      </c>
      <c r="F27" s="1">
        <f t="shared" si="13"/>
        <v>0.12535999999818159</v>
      </c>
      <c r="G27" s="1">
        <f t="shared" si="13"/>
        <v>2.8527999966172501E-3</v>
      </c>
      <c r="H27" s="1">
        <f t="shared" si="13"/>
        <v>0.18279574399639387</v>
      </c>
      <c r="I27" s="1">
        <f t="shared" si="13"/>
        <v>-0.12086017087858636</v>
      </c>
      <c r="J27" s="1">
        <f t="shared" si="13"/>
        <v>0.3015570325369481</v>
      </c>
      <c r="K27" s="1">
        <f t="shared" si="13"/>
        <v>-0.34447410811117152</v>
      </c>
      <c r="L27" s="1">
        <f t="shared" si="13"/>
        <v>0.14241537405177951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0F76-96F2-0A40-9828-AC9A4EFAD63F}">
  <dimension ref="A1:O27"/>
  <sheetViews>
    <sheetView zoomScale="125" zoomScaleNormal="125" workbookViewId="0">
      <selection activeCell="B22" sqref="B22"/>
    </sheetView>
  </sheetViews>
  <sheetFormatPr baseColWidth="10" defaultRowHeight="16" x14ac:dyDescent="0.2"/>
  <cols>
    <col min="1" max="1" width="17.33203125" customWidth="1"/>
    <col min="2" max="2" width="11.5" customWidth="1"/>
  </cols>
  <sheetData>
    <row r="1" spans="1:15" x14ac:dyDescent="0.2">
      <c r="A1" t="s">
        <v>16</v>
      </c>
    </row>
    <row r="2" spans="1:15" x14ac:dyDescent="0.2">
      <c r="A2" t="s">
        <v>29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B7">
        <v>0</v>
      </c>
      <c r="C7" s="1">
        <f>C21</f>
        <v>250000</v>
      </c>
      <c r="D7" s="1">
        <f>C7+D21</f>
        <v>250000</v>
      </c>
      <c r="E7" s="1">
        <f t="shared" ref="E7:M8" si="1">D7+E21</f>
        <v>250000</v>
      </c>
      <c r="F7" s="1">
        <f t="shared" si="1"/>
        <v>250000</v>
      </c>
      <c r="G7" s="1">
        <f t="shared" si="1"/>
        <v>250000</v>
      </c>
      <c r="H7" s="1">
        <f t="shared" si="1"/>
        <v>250000</v>
      </c>
      <c r="I7" s="1">
        <f t="shared" si="1"/>
        <v>250000</v>
      </c>
      <c r="J7" s="1">
        <f t="shared" si="1"/>
        <v>250000</v>
      </c>
      <c r="K7" s="1">
        <f t="shared" si="1"/>
        <v>250000</v>
      </c>
      <c r="L7" s="1">
        <f t="shared" si="1"/>
        <v>250000</v>
      </c>
      <c r="M7" s="1">
        <f t="shared" si="1"/>
        <v>250000</v>
      </c>
    </row>
    <row r="8" spans="1:15" x14ac:dyDescent="0.2">
      <c r="A8" t="s">
        <v>18</v>
      </c>
      <c r="B8">
        <v>0</v>
      </c>
      <c r="C8" s="1">
        <f t="shared" ref="C8:C9" si="2">C22</f>
        <v>300000</v>
      </c>
      <c r="D8" s="1">
        <f>C8+D22</f>
        <v>600000</v>
      </c>
      <c r="E8" s="1">
        <f t="shared" si="1"/>
        <v>900000</v>
      </c>
      <c r="F8" s="1">
        <f t="shared" si="1"/>
        <v>900000</v>
      </c>
      <c r="G8" s="1">
        <f t="shared" si="1"/>
        <v>900000</v>
      </c>
      <c r="H8" s="1">
        <f t="shared" si="1"/>
        <v>900000</v>
      </c>
      <c r="I8" s="1">
        <f t="shared" si="1"/>
        <v>900000</v>
      </c>
      <c r="J8" s="1">
        <f t="shared" si="1"/>
        <v>900000</v>
      </c>
      <c r="K8" s="1">
        <f t="shared" si="1"/>
        <v>900000</v>
      </c>
      <c r="L8" s="1">
        <f t="shared" si="1"/>
        <v>900000</v>
      </c>
      <c r="M8" s="1">
        <f t="shared" si="1"/>
        <v>900000</v>
      </c>
    </row>
    <row r="9" spans="1:15" x14ac:dyDescent="0.2">
      <c r="A9" t="s">
        <v>19</v>
      </c>
      <c r="B9">
        <v>0</v>
      </c>
      <c r="C9" s="1">
        <f t="shared" si="2"/>
        <v>550000</v>
      </c>
      <c r="D9" s="1">
        <f>C9-C13+D23</f>
        <v>539000</v>
      </c>
      <c r="E9" s="1">
        <f t="shared" ref="E9:M9" si="3">D9-D13+E23</f>
        <v>1228220</v>
      </c>
      <c r="F9" s="1">
        <f t="shared" si="3"/>
        <v>1203655.6000000001</v>
      </c>
      <c r="G9" s="1">
        <f t="shared" si="3"/>
        <v>1179582.4880000001</v>
      </c>
      <c r="H9" s="1">
        <f t="shared" si="3"/>
        <v>1155990.8382400002</v>
      </c>
      <c r="I9" s="1">
        <f t="shared" si="3"/>
        <v>1132871.0214752001</v>
      </c>
      <c r="J9" s="1">
        <f t="shared" si="3"/>
        <v>1110213.6010456961</v>
      </c>
      <c r="K9" s="1">
        <f t="shared" si="3"/>
        <v>1088009.3290247822</v>
      </c>
      <c r="L9" s="1">
        <f t="shared" si="3"/>
        <v>1066249.1424442865</v>
      </c>
      <c r="M9" s="1">
        <f t="shared" si="3"/>
        <v>1044924.1595954008</v>
      </c>
    </row>
    <row r="10" spans="1:15" s="2" customFormat="1" x14ac:dyDescent="0.2">
      <c r="A10" s="2" t="s">
        <v>20</v>
      </c>
      <c r="B10" s="3">
        <f>SUM(B7:B9)</f>
        <v>0</v>
      </c>
      <c r="C10" s="3">
        <f>SUM(C7:C9)</f>
        <v>1100000</v>
      </c>
      <c r="D10" s="3">
        <f t="shared" ref="D10:M10" si="4">SUM(D7:D9)</f>
        <v>1389000</v>
      </c>
      <c r="E10" s="3">
        <f t="shared" si="4"/>
        <v>2378220</v>
      </c>
      <c r="F10" s="3">
        <f t="shared" si="4"/>
        <v>2353655.6</v>
      </c>
      <c r="G10" s="3">
        <f t="shared" si="4"/>
        <v>2329582.4879999999</v>
      </c>
      <c r="H10" s="3">
        <f t="shared" si="4"/>
        <v>2305990.8382400004</v>
      </c>
      <c r="I10" s="3">
        <f t="shared" si="4"/>
        <v>2282871.0214752001</v>
      </c>
      <c r="J10" s="3">
        <f t="shared" si="4"/>
        <v>2260213.6010456961</v>
      </c>
      <c r="K10" s="3">
        <f t="shared" si="4"/>
        <v>2238009.3290247824</v>
      </c>
      <c r="L10" s="3">
        <f t="shared" si="4"/>
        <v>2216249.1424442865</v>
      </c>
      <c r="M10" s="3">
        <f t="shared" si="4"/>
        <v>2194924.159595401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11</v>
      </c>
      <c r="B12">
        <v>0</v>
      </c>
      <c r="C12" s="1">
        <v>1100000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5" x14ac:dyDescent="0.2">
      <c r="A13" t="s">
        <v>1</v>
      </c>
      <c r="B13">
        <v>0</v>
      </c>
      <c r="C13" s="1">
        <f>0.02*C9</f>
        <v>11000</v>
      </c>
      <c r="D13" s="1">
        <f t="shared" ref="D13:M13" si="5">0.02*D9</f>
        <v>10780</v>
      </c>
      <c r="E13" s="1">
        <f t="shared" si="5"/>
        <v>24564.400000000001</v>
      </c>
      <c r="F13" s="1">
        <f t="shared" si="5"/>
        <v>24073.112000000001</v>
      </c>
      <c r="G13" s="1">
        <f t="shared" si="5"/>
        <v>23591.649760000004</v>
      </c>
      <c r="H13" s="1">
        <f t="shared" si="5"/>
        <v>23119.816764800005</v>
      </c>
      <c r="I13" s="1">
        <f t="shared" si="5"/>
        <v>22657.420429504004</v>
      </c>
      <c r="J13" s="1">
        <f t="shared" si="5"/>
        <v>22204.272020913922</v>
      </c>
      <c r="K13" s="1">
        <f t="shared" si="5"/>
        <v>21760.186580495643</v>
      </c>
      <c r="L13" s="1">
        <f t="shared" si="5"/>
        <v>21324.982848885731</v>
      </c>
      <c r="M13" s="1">
        <f t="shared" si="5"/>
        <v>20898.483191908017</v>
      </c>
    </row>
    <row r="14" spans="1:15" x14ac:dyDescent="0.2">
      <c r="A14" t="s">
        <v>0</v>
      </c>
      <c r="B14">
        <v>0</v>
      </c>
      <c r="C14" s="1">
        <f>0.01*C9</f>
        <v>5500</v>
      </c>
      <c r="D14" s="1">
        <f t="shared" ref="D14:M14" si="6">0.01*D9</f>
        <v>5390</v>
      </c>
      <c r="E14" s="1">
        <f t="shared" si="6"/>
        <v>12282.2</v>
      </c>
      <c r="F14" s="1">
        <f t="shared" si="6"/>
        <v>12036.556</v>
      </c>
      <c r="G14" s="1">
        <f t="shared" si="6"/>
        <v>11795.824880000002</v>
      </c>
      <c r="H14" s="1">
        <f t="shared" si="6"/>
        <v>11559.908382400003</v>
      </c>
      <c r="I14" s="1">
        <f t="shared" si="6"/>
        <v>11328.710214752002</v>
      </c>
      <c r="J14" s="1">
        <f t="shared" si="6"/>
        <v>11102.136010456961</v>
      </c>
      <c r="K14" s="1">
        <f t="shared" si="6"/>
        <v>10880.093290247822</v>
      </c>
      <c r="L14" s="1">
        <f t="shared" si="6"/>
        <v>10662.491424442866</v>
      </c>
      <c r="M14" s="1">
        <f t="shared" si="6"/>
        <v>10449.241595954009</v>
      </c>
    </row>
    <row r="15" spans="1:15" x14ac:dyDescent="0.2">
      <c r="A15" t="s">
        <v>7</v>
      </c>
      <c r="B15">
        <v>0</v>
      </c>
      <c r="C15" s="1">
        <v>50000</v>
      </c>
      <c r="D15" s="1">
        <v>0</v>
      </c>
      <c r="E15" s="1">
        <v>0</v>
      </c>
      <c r="F15" s="1">
        <v>0</v>
      </c>
      <c r="G15" s="1">
        <f>F15</f>
        <v>0</v>
      </c>
      <c r="H15" s="1">
        <f t="shared" ref="H15:M15" si="7">G15</f>
        <v>0</v>
      </c>
      <c r="I15" s="1">
        <f t="shared" si="7"/>
        <v>0</v>
      </c>
      <c r="J15" s="1">
        <f t="shared" si="7"/>
        <v>0</v>
      </c>
      <c r="K15" s="1">
        <f t="shared" si="7"/>
        <v>0</v>
      </c>
      <c r="L15" s="1">
        <f t="shared" si="7"/>
        <v>0</v>
      </c>
      <c r="M15" s="1">
        <f t="shared" si="7"/>
        <v>0</v>
      </c>
      <c r="O15" t="s">
        <v>24</v>
      </c>
    </row>
    <row r="16" spans="1:15" x14ac:dyDescent="0.2">
      <c r="A16" t="s">
        <v>8</v>
      </c>
      <c r="B16">
        <v>17000</v>
      </c>
      <c r="C16" s="1">
        <v>5000</v>
      </c>
      <c r="D16" s="1">
        <v>0</v>
      </c>
      <c r="E16" s="1">
        <v>0</v>
      </c>
      <c r="F16" s="1">
        <v>0</v>
      </c>
      <c r="G16" s="1">
        <f t="shared" ref="G16:M17" si="8">F16</f>
        <v>0</v>
      </c>
      <c r="H16" s="1">
        <f t="shared" si="8"/>
        <v>0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M16" s="1">
        <f t="shared" si="8"/>
        <v>0</v>
      </c>
      <c r="O16" t="s">
        <v>10</v>
      </c>
    </row>
    <row r="17" spans="1:15" x14ac:dyDescent="0.2">
      <c r="A17" t="s">
        <v>25</v>
      </c>
      <c r="B17">
        <v>0</v>
      </c>
      <c r="C17" s="1">
        <v>0</v>
      </c>
      <c r="D17" s="1">
        <v>300000</v>
      </c>
      <c r="E17" s="1">
        <v>1000000</v>
      </c>
      <c r="F17" s="1"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  <c r="M17" s="1">
        <f t="shared" si="8"/>
        <v>0</v>
      </c>
    </row>
    <row r="18" spans="1:15" x14ac:dyDescent="0.2">
      <c r="A18" t="s">
        <v>22</v>
      </c>
      <c r="B18">
        <v>0</v>
      </c>
      <c r="C18" s="1">
        <v>0</v>
      </c>
      <c r="D18" s="1">
        <v>0</v>
      </c>
      <c r="E18" s="1">
        <v>0</v>
      </c>
      <c r="F18" s="1">
        <v>13510</v>
      </c>
      <c r="G18" s="1">
        <v>14056</v>
      </c>
      <c r="H18" s="1">
        <v>14591</v>
      </c>
      <c r="I18" s="1">
        <v>15115</v>
      </c>
      <c r="J18" s="1">
        <v>15629</v>
      </c>
      <c r="K18" s="1">
        <v>16132</v>
      </c>
      <c r="L18" s="1">
        <v>16626</v>
      </c>
      <c r="M18" s="1">
        <v>17109</v>
      </c>
      <c r="O18" t="s">
        <v>23</v>
      </c>
    </row>
    <row r="19" spans="1:15" x14ac:dyDescent="0.2">
      <c r="A19" s="2" t="s">
        <v>4</v>
      </c>
      <c r="B19" s="2">
        <f>SUM(B12:B18)</f>
        <v>17000</v>
      </c>
      <c r="C19" s="3">
        <f>SUM(C12:C18)</f>
        <v>1171500</v>
      </c>
      <c r="D19" s="3">
        <f t="shared" ref="D19:M19" si="9">SUM(D12:D18)</f>
        <v>316170</v>
      </c>
      <c r="E19" s="3">
        <f t="shared" si="9"/>
        <v>1036846.6</v>
      </c>
      <c r="F19" s="3">
        <f t="shared" si="9"/>
        <v>49619.668000000005</v>
      </c>
      <c r="G19" s="3">
        <f t="shared" si="9"/>
        <v>49443.474640000008</v>
      </c>
      <c r="H19" s="3">
        <f t="shared" si="9"/>
        <v>49270.725147200006</v>
      </c>
      <c r="I19" s="3">
        <f t="shared" si="9"/>
        <v>49101.130644256002</v>
      </c>
      <c r="J19" s="3">
        <f t="shared" si="9"/>
        <v>48935.408031370884</v>
      </c>
      <c r="K19" s="3">
        <f t="shared" si="9"/>
        <v>48772.279870743463</v>
      </c>
      <c r="L19" s="3">
        <f t="shared" si="9"/>
        <v>48613.474273328597</v>
      </c>
      <c r="M19" s="3">
        <f t="shared" si="9"/>
        <v>48456.724787862026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B21">
        <v>0</v>
      </c>
      <c r="C21" s="1">
        <v>250000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B22">
        <v>0</v>
      </c>
      <c r="C22" s="1">
        <v>300000</v>
      </c>
      <c r="D22" s="1">
        <v>300000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B23">
        <v>0</v>
      </c>
      <c r="C23" s="1">
        <v>550000</v>
      </c>
      <c r="D23" s="1">
        <v>0</v>
      </c>
      <c r="E23" s="1">
        <v>700000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B24">
        <v>0</v>
      </c>
      <c r="C24" s="1">
        <v>0</v>
      </c>
      <c r="D24" s="1">
        <v>12000</v>
      </c>
      <c r="E24" s="1">
        <f t="shared" ref="E24:M24" si="10">D24</f>
        <v>12000</v>
      </c>
      <c r="F24" s="1">
        <f>E24+(600*12*12)</f>
        <v>98400</v>
      </c>
      <c r="G24" s="1">
        <f t="shared" si="10"/>
        <v>98400</v>
      </c>
      <c r="H24" s="1">
        <f t="shared" si="10"/>
        <v>98400</v>
      </c>
      <c r="I24" s="1">
        <f t="shared" si="10"/>
        <v>98400</v>
      </c>
      <c r="J24" s="1">
        <f t="shared" si="10"/>
        <v>98400</v>
      </c>
      <c r="K24" s="1">
        <f t="shared" si="10"/>
        <v>98400</v>
      </c>
      <c r="L24" s="1">
        <f t="shared" si="10"/>
        <v>98400</v>
      </c>
      <c r="M24" s="1">
        <f t="shared" si="10"/>
        <v>98400</v>
      </c>
    </row>
    <row r="25" spans="1:15" x14ac:dyDescent="0.2">
      <c r="A25" s="2" t="s">
        <v>5</v>
      </c>
      <c r="B25" s="2">
        <f>SUM(B21:B24)</f>
        <v>0</v>
      </c>
      <c r="C25" s="3">
        <f>SUM(C21:C24)</f>
        <v>1100000</v>
      </c>
      <c r="D25" s="3">
        <f t="shared" ref="D25:M25" si="11">SUM(D21:D24)</f>
        <v>312000</v>
      </c>
      <c r="E25" s="3">
        <f t="shared" si="11"/>
        <v>1012000</v>
      </c>
      <c r="F25" s="3">
        <f t="shared" si="11"/>
        <v>98400</v>
      </c>
      <c r="G25" s="3">
        <f t="shared" si="11"/>
        <v>98400</v>
      </c>
      <c r="H25" s="3">
        <f t="shared" si="11"/>
        <v>98400</v>
      </c>
      <c r="I25" s="3">
        <f t="shared" si="11"/>
        <v>98400</v>
      </c>
      <c r="J25" s="3">
        <f t="shared" si="11"/>
        <v>98400</v>
      </c>
      <c r="K25" s="3">
        <f t="shared" si="11"/>
        <v>98400</v>
      </c>
      <c r="L25" s="3">
        <f t="shared" si="11"/>
        <v>98400</v>
      </c>
      <c r="M25" s="3">
        <f t="shared" si="11"/>
        <v>98400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2">SUM(C25-C19)</f>
        <v>-71500</v>
      </c>
      <c r="D27" s="1">
        <f t="shared" si="12"/>
        <v>-4170</v>
      </c>
      <c r="E27" s="1">
        <f t="shared" si="12"/>
        <v>-24846.599999999977</v>
      </c>
      <c r="F27" s="1">
        <f t="shared" si="12"/>
        <v>48780.331999999995</v>
      </c>
      <c r="G27" s="1">
        <f t="shared" si="12"/>
        <v>48956.525359999992</v>
      </c>
      <c r="H27" s="1">
        <f t="shared" si="12"/>
        <v>49129.274852799994</v>
      </c>
      <c r="I27" s="1">
        <f t="shared" si="12"/>
        <v>49298.869355743998</v>
      </c>
      <c r="J27" s="1">
        <f t="shared" si="12"/>
        <v>49464.591968629116</v>
      </c>
      <c r="K27" s="1">
        <f t="shared" si="12"/>
        <v>49627.720129256537</v>
      </c>
      <c r="L27" s="1">
        <f t="shared" si="12"/>
        <v>49786.525726671403</v>
      </c>
      <c r="M27" s="1">
        <f t="shared" si="12"/>
        <v>49943.275212137974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B1BE-84DF-2040-9349-0FE1531C10D0}">
  <dimension ref="A1:N1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34</v>
      </c>
    </row>
    <row r="3" spans="1:14" x14ac:dyDescent="0.2">
      <c r="A3" t="s">
        <v>30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31</v>
      </c>
      <c r="B7" s="1">
        <f>6*1400</f>
        <v>8400</v>
      </c>
      <c r="C7" s="1">
        <f>12*1400</f>
        <v>16800</v>
      </c>
      <c r="D7" s="1">
        <f t="shared" ref="D7:L7" si="1">12*1400</f>
        <v>16800</v>
      </c>
      <c r="E7" s="1">
        <f t="shared" si="1"/>
        <v>16800</v>
      </c>
      <c r="F7" s="1">
        <f t="shared" si="1"/>
        <v>16800</v>
      </c>
      <c r="G7" s="1">
        <f t="shared" si="1"/>
        <v>16800</v>
      </c>
      <c r="H7" s="1">
        <f t="shared" si="1"/>
        <v>16800</v>
      </c>
      <c r="I7" s="1">
        <f t="shared" si="1"/>
        <v>16800</v>
      </c>
      <c r="J7" s="1">
        <f t="shared" si="1"/>
        <v>16800</v>
      </c>
      <c r="K7" s="1">
        <f t="shared" si="1"/>
        <v>16800</v>
      </c>
      <c r="L7" s="1">
        <f t="shared" si="1"/>
        <v>16800</v>
      </c>
    </row>
    <row r="8" spans="1:14" x14ac:dyDescent="0.2">
      <c r="A8" t="s">
        <v>7</v>
      </c>
      <c r="B8" s="1">
        <v>5000</v>
      </c>
      <c r="C8" s="1">
        <v>5000</v>
      </c>
      <c r="D8" s="1">
        <v>0</v>
      </c>
      <c r="E8" s="1">
        <v>0</v>
      </c>
      <c r="F8" s="1">
        <f>E8</f>
        <v>0</v>
      </c>
      <c r="G8" s="1">
        <f t="shared" ref="G8:L8" si="2">F8</f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>
        <f t="shared" si="2"/>
        <v>0</v>
      </c>
      <c r="L8" s="1">
        <f t="shared" si="2"/>
        <v>0</v>
      </c>
      <c r="N8" t="s">
        <v>9</v>
      </c>
    </row>
    <row r="9" spans="1:14" x14ac:dyDescent="0.2">
      <c r="A9" t="s">
        <v>8</v>
      </c>
      <c r="B9" s="1">
        <v>5000</v>
      </c>
      <c r="C9" s="1">
        <v>0</v>
      </c>
      <c r="D9" s="1">
        <v>0</v>
      </c>
      <c r="E9" s="1">
        <f>D9</f>
        <v>0</v>
      </c>
      <c r="F9" s="1">
        <f t="shared" ref="F9:L10" si="3">E9</f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N9" t="s">
        <v>10</v>
      </c>
    </row>
    <row r="10" spans="1:14" x14ac:dyDescent="0.2">
      <c r="A10" t="s">
        <v>2</v>
      </c>
      <c r="B10" s="1">
        <v>0</v>
      </c>
      <c r="C10" s="1">
        <v>0</v>
      </c>
      <c r="D10" s="1">
        <v>0</v>
      </c>
      <c r="E10" s="1">
        <f>D10</f>
        <v>0</v>
      </c>
      <c r="F10" s="1">
        <f t="shared" si="3"/>
        <v>0</v>
      </c>
      <c r="G10" s="1">
        <f t="shared" si="3"/>
        <v>0</v>
      </c>
      <c r="H10" s="1">
        <f t="shared" si="3"/>
        <v>0</v>
      </c>
      <c r="I10" s="1">
        <f t="shared" si="3"/>
        <v>0</v>
      </c>
      <c r="J10" s="1">
        <f t="shared" si="3"/>
        <v>0</v>
      </c>
      <c r="K10" s="1">
        <f t="shared" si="3"/>
        <v>0</v>
      </c>
      <c r="L10" s="1">
        <f t="shared" si="3"/>
        <v>0</v>
      </c>
    </row>
    <row r="11" spans="1:14" x14ac:dyDescent="0.2">
      <c r="A11" s="2" t="s">
        <v>4</v>
      </c>
      <c r="B11" s="3">
        <f t="shared" ref="B11:L11" si="4">SUM(B7:B10)</f>
        <v>18400</v>
      </c>
      <c r="C11" s="3">
        <f t="shared" si="4"/>
        <v>21800</v>
      </c>
      <c r="D11" s="3">
        <f t="shared" si="4"/>
        <v>16800</v>
      </c>
      <c r="E11" s="3">
        <f t="shared" si="4"/>
        <v>16800</v>
      </c>
      <c r="F11" s="3">
        <f t="shared" si="4"/>
        <v>16800</v>
      </c>
      <c r="G11" s="3">
        <f t="shared" si="4"/>
        <v>16800</v>
      </c>
      <c r="H11" s="3">
        <f t="shared" si="4"/>
        <v>16800</v>
      </c>
      <c r="I11" s="3">
        <f t="shared" si="4"/>
        <v>16800</v>
      </c>
      <c r="J11" s="3">
        <f t="shared" si="4"/>
        <v>16800</v>
      </c>
      <c r="K11" s="3">
        <f t="shared" si="4"/>
        <v>16800</v>
      </c>
      <c r="L11" s="3">
        <f t="shared" si="4"/>
        <v>16800</v>
      </c>
    </row>
    <row r="12" spans="1:14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t="s">
        <v>12</v>
      </c>
      <c r="B13" s="1">
        <v>18400</v>
      </c>
      <c r="C13" s="1">
        <f>8631+1169+7200</f>
        <v>17000</v>
      </c>
      <c r="D13" s="1">
        <f>8318+3682</f>
        <v>12000</v>
      </c>
      <c r="E13" s="1">
        <f t="shared" ref="E13:L13" si="5">8318+3682</f>
        <v>12000</v>
      </c>
      <c r="F13" s="1">
        <f t="shared" si="5"/>
        <v>12000</v>
      </c>
      <c r="G13" s="1">
        <f t="shared" si="5"/>
        <v>12000</v>
      </c>
      <c r="H13" s="1">
        <f t="shared" si="5"/>
        <v>12000</v>
      </c>
      <c r="I13" s="1">
        <f t="shared" si="5"/>
        <v>12000</v>
      </c>
      <c r="J13" s="1">
        <f t="shared" si="5"/>
        <v>12000</v>
      </c>
      <c r="K13" s="1">
        <f t="shared" si="5"/>
        <v>12000</v>
      </c>
      <c r="L13" s="1">
        <f t="shared" si="5"/>
        <v>12000</v>
      </c>
    </row>
    <row r="14" spans="1:14" x14ac:dyDescent="0.2">
      <c r="A14" t="s">
        <v>3</v>
      </c>
      <c r="B14" s="1">
        <v>0</v>
      </c>
      <c r="C14" s="1">
        <f>12*400</f>
        <v>4800</v>
      </c>
      <c r="D14" s="1">
        <f t="shared" ref="D14:L14" si="6">C14</f>
        <v>4800</v>
      </c>
      <c r="E14" s="1">
        <f t="shared" si="6"/>
        <v>4800</v>
      </c>
      <c r="F14" s="1">
        <f t="shared" si="6"/>
        <v>4800</v>
      </c>
      <c r="G14" s="1">
        <f t="shared" si="6"/>
        <v>4800</v>
      </c>
      <c r="H14" s="1">
        <f t="shared" si="6"/>
        <v>4800</v>
      </c>
      <c r="I14" s="1">
        <f t="shared" si="6"/>
        <v>4800</v>
      </c>
      <c r="J14" s="1">
        <f t="shared" si="6"/>
        <v>4800</v>
      </c>
      <c r="K14" s="1">
        <f t="shared" si="6"/>
        <v>4800</v>
      </c>
      <c r="L14" s="1">
        <f t="shared" si="6"/>
        <v>4800</v>
      </c>
    </row>
    <row r="15" spans="1:14" x14ac:dyDescent="0.2">
      <c r="A15" s="2" t="s">
        <v>5</v>
      </c>
      <c r="B15" s="3">
        <f t="shared" ref="B15:L15" si="7">SUM(B13:B14)</f>
        <v>18400</v>
      </c>
      <c r="C15" s="3">
        <f t="shared" si="7"/>
        <v>21800</v>
      </c>
      <c r="D15" s="3">
        <f t="shared" si="7"/>
        <v>16800</v>
      </c>
      <c r="E15" s="3">
        <f t="shared" si="7"/>
        <v>16800</v>
      </c>
      <c r="F15" s="3">
        <f t="shared" si="7"/>
        <v>16800</v>
      </c>
      <c r="G15" s="3">
        <f t="shared" si="7"/>
        <v>16800</v>
      </c>
      <c r="H15" s="3">
        <f t="shared" si="7"/>
        <v>16800</v>
      </c>
      <c r="I15" s="3">
        <f t="shared" si="7"/>
        <v>16800</v>
      </c>
      <c r="J15" s="3">
        <f t="shared" si="7"/>
        <v>16800</v>
      </c>
      <c r="K15" s="3">
        <f t="shared" si="7"/>
        <v>16800</v>
      </c>
      <c r="L15" s="3">
        <f t="shared" si="7"/>
        <v>16800</v>
      </c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t="s">
        <v>6</v>
      </c>
      <c r="B17" s="1">
        <f t="shared" ref="B17:L17" si="8">SUM(B15-B11)</f>
        <v>0</v>
      </c>
      <c r="C17" s="1">
        <f t="shared" si="8"/>
        <v>0</v>
      </c>
      <c r="D17" s="1">
        <f t="shared" si="8"/>
        <v>0</v>
      </c>
      <c r="E17" s="1">
        <f t="shared" si="8"/>
        <v>0</v>
      </c>
      <c r="F17" s="1">
        <f t="shared" si="8"/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7E24-BF1D-C342-88C8-4AA1D5024252}">
  <dimension ref="A1:O27"/>
  <sheetViews>
    <sheetView zoomScale="125" zoomScaleNormal="125" workbookViewId="0">
      <selection activeCell="B7" sqref="B7"/>
    </sheetView>
  </sheetViews>
  <sheetFormatPr baseColWidth="10" defaultRowHeight="16" x14ac:dyDescent="0.2"/>
  <cols>
    <col min="1" max="1" width="20.6640625" customWidth="1"/>
    <col min="2" max="2" width="10.33203125" customWidth="1"/>
    <col min="3" max="14" width="8.83203125" customWidth="1"/>
  </cols>
  <sheetData>
    <row r="1" spans="1:15" x14ac:dyDescent="0.2">
      <c r="A1" t="s">
        <v>16</v>
      </c>
    </row>
    <row r="2" spans="1:15" x14ac:dyDescent="0.2">
      <c r="A2" t="s">
        <v>33</v>
      </c>
    </row>
    <row r="3" spans="1:15" x14ac:dyDescent="0.2">
      <c r="A3" t="s">
        <v>35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C7" s="1">
        <f>C21</f>
        <v>18400</v>
      </c>
      <c r="D7" s="1">
        <f t="shared" ref="D7:M7" si="1">C7+D21</f>
        <v>41400</v>
      </c>
      <c r="E7" s="1">
        <f t="shared" si="1"/>
        <v>68280</v>
      </c>
      <c r="F7" s="1">
        <f t="shared" si="1"/>
        <v>68280</v>
      </c>
      <c r="G7" s="1">
        <f t="shared" si="1"/>
        <v>68280</v>
      </c>
      <c r="H7" s="1">
        <f t="shared" si="1"/>
        <v>68280</v>
      </c>
      <c r="I7" s="1">
        <f t="shared" si="1"/>
        <v>68280</v>
      </c>
      <c r="J7" s="1">
        <f t="shared" si="1"/>
        <v>68280</v>
      </c>
      <c r="K7" s="1">
        <f t="shared" si="1"/>
        <v>68280</v>
      </c>
      <c r="L7" s="1">
        <f t="shared" si="1"/>
        <v>68280</v>
      </c>
      <c r="M7" s="1">
        <f t="shared" si="1"/>
        <v>68280</v>
      </c>
    </row>
    <row r="8" spans="1:15" x14ac:dyDescent="0.2">
      <c r="A8" t="s">
        <v>32</v>
      </c>
      <c r="C8" s="1">
        <f>C22</f>
        <v>0</v>
      </c>
      <c r="D8" s="1">
        <f t="shared" ref="D8:D9" si="2">C8+D22</f>
        <v>200000</v>
      </c>
      <c r="E8" s="1">
        <f t="shared" ref="E8:M8" si="3">D8+E22</f>
        <v>500000</v>
      </c>
      <c r="F8" s="1">
        <f t="shared" si="3"/>
        <v>500000</v>
      </c>
      <c r="G8" s="1">
        <f t="shared" si="3"/>
        <v>500000</v>
      </c>
      <c r="H8" s="1">
        <f t="shared" si="3"/>
        <v>500000</v>
      </c>
      <c r="I8" s="1">
        <f t="shared" si="3"/>
        <v>500000</v>
      </c>
      <c r="J8" s="1">
        <f t="shared" si="3"/>
        <v>500000</v>
      </c>
      <c r="K8" s="1">
        <f t="shared" si="3"/>
        <v>500000</v>
      </c>
      <c r="L8" s="1">
        <f t="shared" si="3"/>
        <v>500000</v>
      </c>
      <c r="M8" s="1">
        <f t="shared" si="3"/>
        <v>500000</v>
      </c>
    </row>
    <row r="9" spans="1:15" x14ac:dyDescent="0.2">
      <c r="A9" t="s">
        <v>19</v>
      </c>
      <c r="C9" s="1">
        <f>C23</f>
        <v>0</v>
      </c>
      <c r="D9" s="1">
        <f t="shared" si="2"/>
        <v>200000</v>
      </c>
      <c r="E9" s="1">
        <f t="shared" ref="E9:M9" si="4">D9-D12+E23</f>
        <v>496000</v>
      </c>
      <c r="F9" s="1">
        <f t="shared" si="4"/>
        <v>486080</v>
      </c>
      <c r="G9" s="1">
        <f t="shared" si="4"/>
        <v>476358.40000000002</v>
      </c>
      <c r="H9" s="1">
        <f t="shared" si="4"/>
        <v>466831.23200000002</v>
      </c>
      <c r="I9" s="1">
        <f t="shared" si="4"/>
        <v>457494.60736000002</v>
      </c>
      <c r="J9" s="1">
        <f t="shared" si="4"/>
        <v>448344.71521280002</v>
      </c>
      <c r="K9" s="1">
        <f t="shared" si="4"/>
        <v>439377.820908544</v>
      </c>
      <c r="L9" s="1">
        <f t="shared" si="4"/>
        <v>430590.26449037314</v>
      </c>
      <c r="M9" s="1">
        <f t="shared" si="4"/>
        <v>421978.4592005657</v>
      </c>
    </row>
    <row r="10" spans="1:15" s="2" customFormat="1" x14ac:dyDescent="0.2">
      <c r="A10" s="2" t="s">
        <v>20</v>
      </c>
      <c r="C10" s="3">
        <f>SUM(C7:C9)</f>
        <v>18400</v>
      </c>
      <c r="D10" s="3">
        <f t="shared" ref="D10:M10" si="5">SUM(D7:D9)</f>
        <v>441400</v>
      </c>
      <c r="E10" s="3">
        <f t="shared" si="5"/>
        <v>1064280</v>
      </c>
      <c r="F10" s="3">
        <f t="shared" si="5"/>
        <v>1054360</v>
      </c>
      <c r="G10" s="3">
        <f t="shared" si="5"/>
        <v>1044638.4</v>
      </c>
      <c r="H10" s="3">
        <f t="shared" si="5"/>
        <v>1035111.2320000001</v>
      </c>
      <c r="I10" s="3">
        <f t="shared" si="5"/>
        <v>1025774.60736</v>
      </c>
      <c r="J10" s="3">
        <f t="shared" si="5"/>
        <v>1016624.7152128001</v>
      </c>
      <c r="K10" s="3">
        <f t="shared" si="5"/>
        <v>1007657.820908544</v>
      </c>
      <c r="L10" s="3">
        <f t="shared" si="5"/>
        <v>998870.2644903732</v>
      </c>
      <c r="M10" s="3">
        <f t="shared" si="5"/>
        <v>990258.4592005657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</v>
      </c>
      <c r="C12" s="1">
        <f t="shared" ref="C12:M12" si="6">0.02*C9</f>
        <v>0</v>
      </c>
      <c r="D12" s="1">
        <f t="shared" si="6"/>
        <v>4000</v>
      </c>
      <c r="E12" s="1">
        <f t="shared" si="6"/>
        <v>9920</v>
      </c>
      <c r="F12" s="1">
        <f t="shared" si="6"/>
        <v>9721.6</v>
      </c>
      <c r="G12" s="1">
        <f t="shared" si="6"/>
        <v>9527.1680000000015</v>
      </c>
      <c r="H12" s="1">
        <f t="shared" si="6"/>
        <v>9336.62464</v>
      </c>
      <c r="I12" s="1">
        <f t="shared" si="6"/>
        <v>9149.8921472000002</v>
      </c>
      <c r="J12" s="1">
        <f t="shared" si="6"/>
        <v>8966.8943042560004</v>
      </c>
      <c r="K12" s="1">
        <f t="shared" si="6"/>
        <v>8787.5564181708796</v>
      </c>
      <c r="L12" s="1">
        <f t="shared" si="6"/>
        <v>8611.8052898074639</v>
      </c>
      <c r="M12" s="1">
        <f t="shared" si="6"/>
        <v>8439.5691840113141</v>
      </c>
    </row>
    <row r="13" spans="1:15" x14ac:dyDescent="0.2">
      <c r="A13" t="s">
        <v>0</v>
      </c>
      <c r="C13" s="1">
        <f t="shared" ref="C13:M13" si="7">0.01*C9</f>
        <v>0</v>
      </c>
      <c r="D13" s="1">
        <f t="shared" si="7"/>
        <v>2000</v>
      </c>
      <c r="E13" s="1">
        <f t="shared" si="7"/>
        <v>4960</v>
      </c>
      <c r="F13" s="1">
        <f t="shared" si="7"/>
        <v>4860.8</v>
      </c>
      <c r="G13" s="1">
        <f t="shared" si="7"/>
        <v>4763.5840000000007</v>
      </c>
      <c r="H13" s="1">
        <f t="shared" si="7"/>
        <v>4668.31232</v>
      </c>
      <c r="I13" s="1">
        <f t="shared" si="7"/>
        <v>4574.9460736000001</v>
      </c>
      <c r="J13" s="1">
        <f t="shared" si="7"/>
        <v>4483.4471521280002</v>
      </c>
      <c r="K13" s="1">
        <f t="shared" si="7"/>
        <v>4393.7782090854398</v>
      </c>
      <c r="L13" s="1">
        <f t="shared" si="7"/>
        <v>4305.9026449037319</v>
      </c>
      <c r="M13" s="1">
        <f t="shared" si="7"/>
        <v>4219.784592005657</v>
      </c>
    </row>
    <row r="14" spans="1:15" x14ac:dyDescent="0.2">
      <c r="A14" t="s">
        <v>31</v>
      </c>
      <c r="C14" s="1">
        <f>6*1400</f>
        <v>8400</v>
      </c>
      <c r="D14" s="1">
        <f>12*1400</f>
        <v>16800</v>
      </c>
      <c r="E14" s="1">
        <f t="shared" ref="E14:M14" si="8">12*1400</f>
        <v>16800</v>
      </c>
      <c r="F14" s="1">
        <f t="shared" si="8"/>
        <v>16800</v>
      </c>
      <c r="G14" s="1">
        <f t="shared" si="8"/>
        <v>16800</v>
      </c>
      <c r="H14" s="1">
        <f t="shared" si="8"/>
        <v>16800</v>
      </c>
      <c r="I14" s="1">
        <f t="shared" si="8"/>
        <v>16800</v>
      </c>
      <c r="J14" s="1">
        <f t="shared" si="8"/>
        <v>16800</v>
      </c>
      <c r="K14" s="1">
        <f t="shared" si="8"/>
        <v>16800</v>
      </c>
      <c r="L14" s="1">
        <f t="shared" si="8"/>
        <v>16800</v>
      </c>
      <c r="M14" s="1">
        <f t="shared" si="8"/>
        <v>16800</v>
      </c>
    </row>
    <row r="15" spans="1:15" x14ac:dyDescent="0.2">
      <c r="A15" t="s">
        <v>7</v>
      </c>
      <c r="C15" s="1">
        <v>5000</v>
      </c>
      <c r="D15" s="1">
        <v>5000</v>
      </c>
      <c r="E15" s="1">
        <v>0</v>
      </c>
      <c r="F15" s="1">
        <v>0</v>
      </c>
      <c r="G15" s="1">
        <f>F15</f>
        <v>0</v>
      </c>
      <c r="H15" s="1">
        <f t="shared" ref="H15:M15" si="9">G15</f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>
        <f t="shared" si="9"/>
        <v>0</v>
      </c>
      <c r="M15" s="1">
        <f t="shared" si="9"/>
        <v>0</v>
      </c>
      <c r="O15" t="s">
        <v>9</v>
      </c>
    </row>
    <row r="16" spans="1:15" x14ac:dyDescent="0.2">
      <c r="A16" t="s">
        <v>8</v>
      </c>
      <c r="C16" s="1">
        <v>5000</v>
      </c>
      <c r="D16" s="1">
        <v>0</v>
      </c>
      <c r="E16" s="1">
        <v>0</v>
      </c>
      <c r="F16" s="1">
        <f>E16</f>
        <v>0</v>
      </c>
      <c r="G16" s="1">
        <f t="shared" ref="G16:M17" si="10">F16</f>
        <v>0</v>
      </c>
      <c r="H16" s="1">
        <f t="shared" si="10"/>
        <v>0</v>
      </c>
      <c r="I16" s="1">
        <f t="shared" si="10"/>
        <v>0</v>
      </c>
      <c r="J16" s="1">
        <f t="shared" si="10"/>
        <v>0</v>
      </c>
      <c r="K16" s="1">
        <f t="shared" si="10"/>
        <v>0</v>
      </c>
      <c r="L16" s="1">
        <f t="shared" si="10"/>
        <v>0</v>
      </c>
      <c r="M16" s="1">
        <f t="shared" si="10"/>
        <v>0</v>
      </c>
      <c r="O16" t="s">
        <v>10</v>
      </c>
    </row>
    <row r="17" spans="1:15" x14ac:dyDescent="0.2">
      <c r="A17" t="s">
        <v>25</v>
      </c>
      <c r="C17" s="1">
        <v>0</v>
      </c>
      <c r="D17" s="1">
        <v>400000</v>
      </c>
      <c r="E17" s="1">
        <v>600000</v>
      </c>
      <c r="F17" s="1"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  <c r="M17" s="1">
        <f t="shared" si="10"/>
        <v>0</v>
      </c>
    </row>
    <row r="18" spans="1:15" x14ac:dyDescent="0.2">
      <c r="A18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t="s">
        <v>23</v>
      </c>
    </row>
    <row r="19" spans="1:15" x14ac:dyDescent="0.2">
      <c r="A19" s="2" t="s">
        <v>4</v>
      </c>
      <c r="B19" s="2"/>
      <c r="C19" s="3">
        <f>SUM(C12:C18)</f>
        <v>18400</v>
      </c>
      <c r="D19" s="3">
        <f t="shared" ref="D19:M19" si="11">SUM(D12:D18)</f>
        <v>427800</v>
      </c>
      <c r="E19" s="3">
        <f t="shared" si="11"/>
        <v>631680</v>
      </c>
      <c r="F19" s="3">
        <f t="shared" si="11"/>
        <v>31382.400000000001</v>
      </c>
      <c r="G19" s="3">
        <f t="shared" si="11"/>
        <v>31090.752</v>
      </c>
      <c r="H19" s="3">
        <f t="shared" si="11"/>
        <v>30804.936959999999</v>
      </c>
      <c r="I19" s="3">
        <f t="shared" si="11"/>
        <v>30524.8382208</v>
      </c>
      <c r="J19" s="3">
        <f t="shared" si="11"/>
        <v>30250.341456384002</v>
      </c>
      <c r="K19" s="3">
        <f t="shared" si="11"/>
        <v>29981.334627256321</v>
      </c>
      <c r="L19" s="3">
        <f t="shared" si="11"/>
        <v>29717.707934711194</v>
      </c>
      <c r="M19" s="3">
        <f t="shared" si="11"/>
        <v>29459.353776016971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C21" s="1">
        <v>18400</v>
      </c>
      <c r="D21" s="1">
        <v>23000</v>
      </c>
      <c r="E21" s="1">
        <f>8318+3682+14880</f>
        <v>26880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C22" s="1">
        <v>0</v>
      </c>
      <c r="D22" s="1">
        <v>200000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C23" s="1">
        <v>0</v>
      </c>
      <c r="D23" s="1">
        <v>200000</v>
      </c>
      <c r="E23" s="1">
        <v>300000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C24" s="1">
        <v>0</v>
      </c>
      <c r="D24" s="1">
        <f>12*400</f>
        <v>4800</v>
      </c>
      <c r="E24" s="1">
        <f>12*400</f>
        <v>4800</v>
      </c>
      <c r="F24" s="1">
        <f>12*400+12*500*10</f>
        <v>64800</v>
      </c>
      <c r="G24" s="1">
        <f t="shared" ref="G24:M24" si="12">F24</f>
        <v>64800</v>
      </c>
      <c r="H24" s="1">
        <f t="shared" si="12"/>
        <v>64800</v>
      </c>
      <c r="I24" s="1">
        <f t="shared" si="12"/>
        <v>64800</v>
      </c>
      <c r="J24" s="1">
        <f t="shared" si="12"/>
        <v>64800</v>
      </c>
      <c r="K24" s="1">
        <f t="shared" si="12"/>
        <v>64800</v>
      </c>
      <c r="L24" s="1">
        <f t="shared" si="12"/>
        <v>64800</v>
      </c>
      <c r="M24" s="1">
        <f t="shared" si="12"/>
        <v>64800</v>
      </c>
    </row>
    <row r="25" spans="1:15" x14ac:dyDescent="0.2">
      <c r="A25" s="2" t="s">
        <v>5</v>
      </c>
      <c r="B25" s="2"/>
      <c r="C25" s="3">
        <f t="shared" ref="C25:M25" si="13">SUM(C21:C24)</f>
        <v>18400</v>
      </c>
      <c r="D25" s="3">
        <f t="shared" si="13"/>
        <v>427800</v>
      </c>
      <c r="E25" s="3">
        <f t="shared" si="13"/>
        <v>631680</v>
      </c>
      <c r="F25" s="3">
        <f t="shared" si="13"/>
        <v>64800</v>
      </c>
      <c r="G25" s="3">
        <f t="shared" si="13"/>
        <v>64800</v>
      </c>
      <c r="H25" s="3">
        <f t="shared" si="13"/>
        <v>64800</v>
      </c>
      <c r="I25" s="3">
        <f t="shared" si="13"/>
        <v>64800</v>
      </c>
      <c r="J25" s="3">
        <f t="shared" si="13"/>
        <v>64800</v>
      </c>
      <c r="K25" s="3">
        <f t="shared" si="13"/>
        <v>64800</v>
      </c>
      <c r="L25" s="3">
        <f t="shared" si="13"/>
        <v>64800</v>
      </c>
      <c r="M25" s="3">
        <f t="shared" si="13"/>
        <v>64800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4">SUM(C25-C19)</f>
        <v>0</v>
      </c>
      <c r="D27" s="1">
        <f t="shared" si="14"/>
        <v>0</v>
      </c>
      <c r="E27" s="1">
        <f t="shared" si="14"/>
        <v>0</v>
      </c>
      <c r="F27" s="1">
        <f t="shared" si="14"/>
        <v>33417.599999999999</v>
      </c>
      <c r="G27" s="1">
        <f t="shared" si="14"/>
        <v>33709.248</v>
      </c>
      <c r="H27" s="1">
        <f t="shared" si="14"/>
        <v>33995.063040000001</v>
      </c>
      <c r="I27" s="1">
        <f t="shared" si="14"/>
        <v>34275.161779200003</v>
      </c>
      <c r="J27" s="1">
        <f t="shared" si="14"/>
        <v>34549.658543615995</v>
      </c>
      <c r="K27" s="1">
        <f t="shared" si="14"/>
        <v>34818.665372743679</v>
      </c>
      <c r="L27" s="1">
        <f t="shared" si="14"/>
        <v>35082.292065288806</v>
      </c>
      <c r="M27" s="1">
        <f t="shared" si="14"/>
        <v>35340.646223983029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0304-2524-FC45-BB4A-B92E049D50E7}">
  <dimension ref="A1:K15"/>
  <sheetViews>
    <sheetView tabSelected="1" zoomScale="125" zoomScaleNormal="125" workbookViewId="0">
      <selection activeCell="K1" sqref="K1:K3"/>
    </sheetView>
  </sheetViews>
  <sheetFormatPr baseColWidth="10" defaultRowHeight="16" x14ac:dyDescent="0.2"/>
  <cols>
    <col min="1" max="1" width="22.33203125" customWidth="1"/>
    <col min="8" max="8" width="9.5" customWidth="1"/>
    <col min="11" max="11" width="12.5" customWidth="1"/>
  </cols>
  <sheetData>
    <row r="1" spans="1:11" x14ac:dyDescent="0.2">
      <c r="K1" s="8" t="s">
        <v>54</v>
      </c>
    </row>
    <row r="2" spans="1:11" x14ac:dyDescent="0.2">
      <c r="A2" t="s">
        <v>49</v>
      </c>
      <c r="D2">
        <v>1500000</v>
      </c>
      <c r="J2">
        <v>1100000</v>
      </c>
      <c r="K2" s="8" t="s">
        <v>59</v>
      </c>
    </row>
    <row r="3" spans="1:11" x14ac:dyDescent="0.2">
      <c r="A3" t="s">
        <v>50</v>
      </c>
      <c r="B3" s="5" t="s">
        <v>51</v>
      </c>
      <c r="C3" s="5"/>
      <c r="D3" s="5"/>
      <c r="E3" s="7" t="s">
        <v>56</v>
      </c>
      <c r="F3" s="7"/>
      <c r="G3" s="7"/>
      <c r="H3" s="6" t="s">
        <v>52</v>
      </c>
      <c r="I3" s="6"/>
      <c r="J3" s="6"/>
      <c r="K3" s="8" t="s">
        <v>55</v>
      </c>
    </row>
    <row r="4" spans="1:11" x14ac:dyDescent="0.2">
      <c r="B4" t="s">
        <v>46</v>
      </c>
      <c r="C4" t="s">
        <v>47</v>
      </c>
      <c r="D4" t="s">
        <v>48</v>
      </c>
      <c r="E4" t="s">
        <v>57</v>
      </c>
      <c r="F4" t="s">
        <v>47</v>
      </c>
      <c r="H4" t="s">
        <v>53</v>
      </c>
      <c r="I4" t="s">
        <v>47</v>
      </c>
      <c r="J4" t="s">
        <v>48</v>
      </c>
    </row>
    <row r="5" spans="1:11" x14ac:dyDescent="0.2">
      <c r="A5" t="s">
        <v>36</v>
      </c>
      <c r="B5">
        <v>59</v>
      </c>
      <c r="C5" s="4">
        <f>B5*100/B$15</f>
        <v>10.688405797101449</v>
      </c>
      <c r="D5" s="1">
        <f>(C5/100)*D$2</f>
        <v>160326.08695652173</v>
      </c>
      <c r="E5" s="1" t="s">
        <v>58</v>
      </c>
      <c r="F5" s="4">
        <f>I5</f>
        <v>11.111111111111111</v>
      </c>
      <c r="G5" s="1">
        <f>(F5/100)*$D$14</f>
        <v>67028.985507246369</v>
      </c>
      <c r="H5">
        <v>1</v>
      </c>
      <c r="I5" s="4">
        <f>H5*100/H$15</f>
        <v>11.111111111111111</v>
      </c>
      <c r="J5" s="1">
        <f>(I5/100)*J$2</f>
        <v>122222.22222222222</v>
      </c>
      <c r="K5" s="1">
        <f>D5+G5+J5</f>
        <v>349577.29468599032</v>
      </c>
    </row>
    <row r="6" spans="1:11" x14ac:dyDescent="0.2">
      <c r="A6" t="s">
        <v>42</v>
      </c>
      <c r="B6">
        <v>72</v>
      </c>
      <c r="C6" s="4">
        <f t="shared" ref="C6:C14" si="0">B6*100/B$15</f>
        <v>13.043478260869565</v>
      </c>
      <c r="D6" s="1">
        <f t="shared" ref="D6:D14" si="1">(C6/100)*D$2</f>
        <v>195652.17391304349</v>
      </c>
      <c r="E6" s="1" t="s">
        <v>58</v>
      </c>
      <c r="F6" s="4">
        <f t="shared" ref="F6:F11" si="2">I6</f>
        <v>22.222222222222221</v>
      </c>
      <c r="G6" s="1">
        <f t="shared" ref="G6:G11" si="3">(F6/100)*$D$14</f>
        <v>134057.97101449274</v>
      </c>
      <c r="H6">
        <v>2</v>
      </c>
      <c r="I6" s="4">
        <f t="shared" ref="I6:I14" si="4">H6*100/H$15</f>
        <v>22.222222222222221</v>
      </c>
      <c r="J6" s="1">
        <f t="shared" ref="J6:J14" si="5">(I6/100)*J$2</f>
        <v>244444.44444444444</v>
      </c>
      <c r="K6" s="1">
        <f t="shared" ref="K6:K11" si="6">D6+G6+J6</f>
        <v>574154.58937198063</v>
      </c>
    </row>
    <row r="7" spans="1:11" x14ac:dyDescent="0.2">
      <c r="A7" t="s">
        <v>37</v>
      </c>
      <c r="B7">
        <v>40</v>
      </c>
      <c r="C7" s="4">
        <f t="shared" si="0"/>
        <v>7.2463768115942031</v>
      </c>
      <c r="D7" s="1">
        <f t="shared" si="1"/>
        <v>108695.65217391304</v>
      </c>
      <c r="E7" s="1" t="s">
        <v>58</v>
      </c>
      <c r="F7" s="4">
        <f t="shared" si="2"/>
        <v>11.111111111111111</v>
      </c>
      <c r="G7" s="1">
        <f t="shared" si="3"/>
        <v>67028.985507246369</v>
      </c>
      <c r="H7">
        <v>1</v>
      </c>
      <c r="I7" s="4">
        <f t="shared" si="4"/>
        <v>11.111111111111111</v>
      </c>
      <c r="J7" s="1">
        <f t="shared" si="5"/>
        <v>122222.22222222222</v>
      </c>
      <c r="K7" s="1">
        <f t="shared" si="6"/>
        <v>297946.85990338167</v>
      </c>
    </row>
    <row r="8" spans="1:11" x14ac:dyDescent="0.2">
      <c r="A8" t="s">
        <v>38</v>
      </c>
      <c r="B8">
        <v>73</v>
      </c>
      <c r="C8" s="4">
        <f t="shared" si="0"/>
        <v>13.22463768115942</v>
      </c>
      <c r="D8" s="1">
        <f t="shared" si="1"/>
        <v>198369.5652173913</v>
      </c>
      <c r="E8" s="1" t="s">
        <v>58</v>
      </c>
      <c r="F8" s="4">
        <f t="shared" si="2"/>
        <v>22.222222222222221</v>
      </c>
      <c r="G8" s="1">
        <f t="shared" si="3"/>
        <v>134057.97101449274</v>
      </c>
      <c r="H8">
        <v>2</v>
      </c>
      <c r="I8" s="4">
        <f t="shared" si="4"/>
        <v>22.222222222222221</v>
      </c>
      <c r="J8" s="1">
        <f t="shared" si="5"/>
        <v>244444.44444444444</v>
      </c>
      <c r="K8" s="1">
        <f t="shared" si="6"/>
        <v>576871.98067632853</v>
      </c>
    </row>
    <row r="9" spans="1:11" x14ac:dyDescent="0.2">
      <c r="A9" t="s">
        <v>39</v>
      </c>
      <c r="B9">
        <v>30</v>
      </c>
      <c r="C9" s="4">
        <f t="shared" si="0"/>
        <v>5.4347826086956523</v>
      </c>
      <c r="D9" s="1">
        <f t="shared" si="1"/>
        <v>81521.739130434784</v>
      </c>
      <c r="E9" s="1" t="s">
        <v>58</v>
      </c>
      <c r="F9" s="4">
        <f t="shared" si="2"/>
        <v>11.111111111111111</v>
      </c>
      <c r="G9" s="1">
        <f t="shared" si="3"/>
        <v>67028.985507246369</v>
      </c>
      <c r="H9">
        <v>1</v>
      </c>
      <c r="I9" s="4">
        <f t="shared" si="4"/>
        <v>11.111111111111111</v>
      </c>
      <c r="J9" s="1">
        <f t="shared" si="5"/>
        <v>122222.22222222222</v>
      </c>
      <c r="K9" s="1">
        <f t="shared" si="6"/>
        <v>270772.9468599034</v>
      </c>
    </row>
    <row r="10" spans="1:11" x14ac:dyDescent="0.2">
      <c r="A10" t="s">
        <v>40</v>
      </c>
      <c r="B10">
        <v>0</v>
      </c>
      <c r="C10" s="4">
        <f t="shared" si="0"/>
        <v>0</v>
      </c>
      <c r="D10" s="1">
        <f t="shared" si="1"/>
        <v>0</v>
      </c>
      <c r="E10" s="1" t="s">
        <v>58</v>
      </c>
      <c r="F10" s="4">
        <f t="shared" si="2"/>
        <v>11.111111111111111</v>
      </c>
      <c r="G10" s="1">
        <f t="shared" si="3"/>
        <v>67028.985507246369</v>
      </c>
      <c r="H10">
        <v>1</v>
      </c>
      <c r="I10" s="4">
        <f t="shared" si="4"/>
        <v>11.111111111111111</v>
      </c>
      <c r="J10" s="1">
        <f t="shared" si="5"/>
        <v>122222.22222222222</v>
      </c>
      <c r="K10" s="1">
        <f t="shared" si="6"/>
        <v>189251.20772946859</v>
      </c>
    </row>
    <row r="11" spans="1:11" x14ac:dyDescent="0.2">
      <c r="A11" t="s">
        <v>41</v>
      </c>
      <c r="B11">
        <v>30</v>
      </c>
      <c r="C11" s="4">
        <f t="shared" si="0"/>
        <v>5.4347826086956523</v>
      </c>
      <c r="D11" s="1">
        <f t="shared" si="1"/>
        <v>81521.739130434784</v>
      </c>
      <c r="E11" s="1" t="s">
        <v>58</v>
      </c>
      <c r="F11" s="4">
        <f t="shared" si="2"/>
        <v>11.111111111111111</v>
      </c>
      <c r="G11" s="1">
        <f t="shared" si="3"/>
        <v>67028.985507246369</v>
      </c>
      <c r="H11">
        <v>1</v>
      </c>
      <c r="I11" s="4">
        <f t="shared" si="4"/>
        <v>11.111111111111111</v>
      </c>
      <c r="J11" s="1">
        <f t="shared" si="5"/>
        <v>122222.22222222222</v>
      </c>
      <c r="K11" s="1">
        <f t="shared" si="6"/>
        <v>270772.9468599034</v>
      </c>
    </row>
    <row r="12" spans="1:11" x14ac:dyDescent="0.2">
      <c r="A12" t="s">
        <v>44</v>
      </c>
      <c r="B12">
        <v>13</v>
      </c>
      <c r="C12" s="4">
        <f t="shared" si="0"/>
        <v>2.3550724637681157</v>
      </c>
      <c r="D12" s="1">
        <f t="shared" si="1"/>
        <v>35326.086956521736</v>
      </c>
      <c r="E12" s="1"/>
      <c r="F12" s="1"/>
      <c r="G12" s="1"/>
      <c r="H12">
        <v>0</v>
      </c>
      <c r="I12" s="4">
        <f t="shared" si="4"/>
        <v>0</v>
      </c>
      <c r="J12" s="1">
        <f t="shared" si="5"/>
        <v>0</v>
      </c>
      <c r="K12" s="1">
        <f t="shared" ref="K6:K14" si="7">D12+J12</f>
        <v>35326.086956521736</v>
      </c>
    </row>
    <row r="13" spans="1:11" x14ac:dyDescent="0.2">
      <c r="A13" t="s">
        <v>45</v>
      </c>
      <c r="B13">
        <v>13</v>
      </c>
      <c r="C13" s="4">
        <f t="shared" si="0"/>
        <v>2.3550724637681157</v>
      </c>
      <c r="D13" s="1">
        <f t="shared" si="1"/>
        <v>35326.086956521736</v>
      </c>
      <c r="E13" s="1"/>
      <c r="F13" s="1"/>
      <c r="G13" s="1"/>
      <c r="H13">
        <v>0</v>
      </c>
      <c r="I13" s="4">
        <f t="shared" si="4"/>
        <v>0</v>
      </c>
      <c r="J13" s="1">
        <f t="shared" si="5"/>
        <v>0</v>
      </c>
      <c r="K13" s="1">
        <f t="shared" si="7"/>
        <v>35326.086956521736</v>
      </c>
    </row>
    <row r="14" spans="1:11" x14ac:dyDescent="0.2">
      <c r="A14" t="s">
        <v>43</v>
      </c>
      <c r="B14">
        <f>84 + 69 + 53 + 16</f>
        <v>222</v>
      </c>
      <c r="C14" s="4">
        <f t="shared" si="0"/>
        <v>40.217391304347828</v>
      </c>
      <c r="D14" s="1">
        <f t="shared" si="1"/>
        <v>603260.86956521741</v>
      </c>
      <c r="E14" s="1"/>
      <c r="F14" s="1"/>
      <c r="G14" s="1"/>
      <c r="H14">
        <v>0</v>
      </c>
      <c r="I14" s="4">
        <f t="shared" si="4"/>
        <v>0</v>
      </c>
      <c r="J14" s="1">
        <f t="shared" si="5"/>
        <v>0</v>
      </c>
      <c r="K14" s="1"/>
    </row>
    <row r="15" spans="1:11" x14ac:dyDescent="0.2">
      <c r="B15">
        <f>SUM(B5:B14)</f>
        <v>552</v>
      </c>
      <c r="C15" s="4">
        <f>SUM(C5:C14)</f>
        <v>100.00000000000001</v>
      </c>
      <c r="D15" s="1">
        <f>SUM(D5:D14)</f>
        <v>1500000</v>
      </c>
      <c r="E15" s="1"/>
      <c r="F15" s="1"/>
      <c r="G15" s="1">
        <f>SUM(G5:G14)</f>
        <v>603260.86956521729</v>
      </c>
      <c r="H15">
        <f>SUM(H5:H14)</f>
        <v>9</v>
      </c>
      <c r="I15" s="1">
        <f>SUM(I5:I14)</f>
        <v>100</v>
      </c>
      <c r="J15" s="1">
        <f>SUM(J5:J14)</f>
        <v>1100000</v>
      </c>
      <c r="K15" s="1">
        <f>SUM(K5:K14)</f>
        <v>2600000.0000000009</v>
      </c>
    </row>
  </sheetData>
  <mergeCells count="2">
    <mergeCell ref="B3:D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Ohne Haus</vt:lpstr>
      <vt:lpstr>2 Hausbau minim 2022</vt:lpstr>
      <vt:lpstr>3 Hausbau voll</vt:lpstr>
      <vt:lpstr>4 Pacht ohne Haus</vt:lpstr>
      <vt:lpstr>5 Pacht mit Haus</vt:lpstr>
      <vt:lpstr>Kostenverteilung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2019-12-28T12:17:28Z</dcterms:created>
  <dcterms:modified xsi:type="dcterms:W3CDTF">2021-01-08T17:14:05Z</dcterms:modified>
</cp:coreProperties>
</file>