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Chewbacca\Desktop\"/>
    </mc:Choice>
  </mc:AlternateContent>
  <bookViews>
    <workbookView xWindow="0" yWindow="0" windowWidth="16656" windowHeight="5868" tabRatio="718" activeTab="2"/>
  </bookViews>
  <sheets>
    <sheet name="Anleitung" sheetId="1" r:id="rId1"/>
    <sheet name="Criteria SoKo" sheetId="2" r:id="rId2"/>
    <sheet name="Criteria contribution" sheetId="3" r:id="rId3"/>
    <sheet name="Team" sheetId="16" r:id="rId4"/>
    <sheet name="A" sheetId="4" r:id="rId5"/>
    <sheet name="B" sheetId="5" r:id="rId6"/>
    <sheet name="C" sheetId="6" r:id="rId7"/>
    <sheet name="D" sheetId="7" r:id="rId8"/>
    <sheet name="E" sheetId="8" r:id="rId9"/>
    <sheet name="F" sheetId="9" r:id="rId10"/>
    <sheet name="G" sheetId="10" r:id="rId11"/>
    <sheet name="H" sheetId="11" r:id="rId12"/>
    <sheet name="I" sheetId="12" state="hidden" r:id="rId13"/>
    <sheet name="J" sheetId="13" state="hidden" r:id="rId14"/>
    <sheet name="K" sheetId="17" r:id="rId15"/>
    <sheet name="Evaluation" sheetId="14" r:id="rId16"/>
    <sheet name="Individualization" sheetId="15" r:id="rId17"/>
  </sheets>
  <definedNames>
    <definedName name="_xlnm.Print_Area" localSheetId="4">A!$A$1:$O$49</definedName>
    <definedName name="_xlnm.Print_Area" localSheetId="0">Anleitung!$A$1:$T$30</definedName>
    <definedName name="_xlnm.Print_Area" localSheetId="5">B!$A$1:$R$61</definedName>
    <definedName name="_xlnm.Print_Area" localSheetId="6">'C'!$A$1:$R$60</definedName>
    <definedName name="_xlnm.Print_Area" localSheetId="2">'Criteria contribution'!$A$1:$J$7</definedName>
    <definedName name="_xlnm.Print_Area" localSheetId="1">'Criteria SoKo'!$A$1:$J$70</definedName>
    <definedName name="_xlnm.Print_Area" localSheetId="7">D!$A$1:$R$61</definedName>
    <definedName name="_xlnm.Print_Area" localSheetId="8">E!$A$1:$R$61</definedName>
    <definedName name="_xlnm.Print_Area" localSheetId="15">Evaluation!$A$1:$I$46</definedName>
    <definedName name="_xlnm.Print_Area" localSheetId="9">F!$A$1:$R$61</definedName>
    <definedName name="_xlnm.Print_Area" localSheetId="10">G!$A$1:$R$61</definedName>
    <definedName name="_xlnm.Print_Area" localSheetId="11">H!$A$1:$R$61</definedName>
    <definedName name="_xlnm.Print_Area" localSheetId="12">I!$A$1:$R$61</definedName>
    <definedName name="_xlnm.Print_Area" localSheetId="16">Individualization!$A$1:$L$49</definedName>
    <definedName name="_xlnm.Print_Area" localSheetId="13">J!$A$1:$R$61</definedName>
    <definedName name="_xlnm.Print_Area" localSheetId="14">K!$A$1:$R$61</definedName>
    <definedName name="_xlnm.Print_Titles" localSheetId="2">'Criteria contribution'!$1:$7</definedName>
    <definedName name="_xlnm.Print_Titles" localSheetId="1">'Criteria SoKo'!$1:$7</definedName>
  </definedNames>
  <calcPr calcId="171027"/>
</workbook>
</file>

<file path=xl/calcChain.xml><?xml version="1.0" encoding="utf-8"?>
<calcChain xmlns="http://schemas.openxmlformats.org/spreadsheetml/2006/main">
  <c r="B5" i="17" l="1"/>
  <c r="L37" i="17"/>
  <c r="K37" i="17"/>
  <c r="L36" i="17"/>
  <c r="K36" i="17"/>
  <c r="N35" i="17"/>
  <c r="N39" i="17" s="1"/>
  <c r="L35" i="17"/>
  <c r="L39" i="17" s="1"/>
  <c r="K35" i="17"/>
  <c r="K39" i="17" s="1"/>
  <c r="J35" i="17"/>
  <c r="J39" i="17" s="1"/>
  <c r="I35" i="17"/>
  <c r="I37" i="17" s="1"/>
  <c r="H35" i="17"/>
  <c r="H37" i="17" s="1"/>
  <c r="G35" i="17"/>
  <c r="G39" i="17" s="1"/>
  <c r="F35" i="17"/>
  <c r="F37" i="17" s="1"/>
  <c r="E35" i="17"/>
  <c r="E39" i="17" s="1"/>
  <c r="D35" i="17"/>
  <c r="D36" i="17" s="1"/>
  <c r="C35" i="17"/>
  <c r="C39" i="17" s="1"/>
  <c r="N34" i="17"/>
  <c r="L34" i="17"/>
  <c r="K34" i="17"/>
  <c r="J34" i="17"/>
  <c r="I34" i="17"/>
  <c r="H34" i="17"/>
  <c r="G34" i="17"/>
  <c r="F34" i="17"/>
  <c r="E34" i="17"/>
  <c r="D34" i="17"/>
  <c r="C34" i="17"/>
  <c r="N33" i="17"/>
  <c r="L33" i="17"/>
  <c r="K33" i="17"/>
  <c r="J33" i="17"/>
  <c r="I33" i="17"/>
  <c r="H33" i="17"/>
  <c r="G33" i="17"/>
  <c r="F33" i="17"/>
  <c r="E33" i="17"/>
  <c r="D33" i="17"/>
  <c r="C33" i="17"/>
  <c r="A28" i="17"/>
  <c r="A26" i="17"/>
  <c r="A24" i="17"/>
  <c r="A39" i="17" s="1"/>
  <c r="A22" i="17"/>
  <c r="A20" i="17"/>
  <c r="A18" i="17"/>
  <c r="A16" i="17"/>
  <c r="A14" i="17"/>
  <c r="A12" i="17"/>
  <c r="A10" i="17"/>
  <c r="L9" i="17"/>
  <c r="K9" i="17"/>
  <c r="J9" i="17"/>
  <c r="I9" i="17"/>
  <c r="H9" i="17"/>
  <c r="G9" i="17"/>
  <c r="F9" i="17"/>
  <c r="E9" i="17"/>
  <c r="D9" i="17"/>
  <c r="C9" i="17"/>
  <c r="B6" i="17"/>
  <c r="G36" i="17" l="1"/>
  <c r="D37" i="17"/>
  <c r="G37" i="17"/>
  <c r="F39" i="17"/>
  <c r="C36" i="17"/>
  <c r="J36" i="17"/>
  <c r="D39" i="17"/>
  <c r="J37" i="17"/>
  <c r="N36" i="17"/>
  <c r="H39" i="17"/>
  <c r="E36" i="17"/>
  <c r="F36" i="17"/>
  <c r="C37" i="17"/>
  <c r="H36" i="17"/>
  <c r="E37" i="17"/>
  <c r="N37" i="17"/>
  <c r="I39" i="17"/>
  <c r="I36" i="17"/>
  <c r="F9" i="9"/>
  <c r="G9" i="9"/>
  <c r="H9" i="9"/>
  <c r="I9" i="9"/>
  <c r="J9" i="9"/>
  <c r="K9" i="9"/>
  <c r="L9" i="9"/>
  <c r="B3" i="15" l="1"/>
  <c r="N34" i="13" l="1"/>
  <c r="D34" i="13"/>
  <c r="E34" i="13"/>
  <c r="F34" i="13"/>
  <c r="G34" i="13"/>
  <c r="H34" i="13"/>
  <c r="I34" i="13"/>
  <c r="J34" i="13"/>
  <c r="K34" i="13"/>
  <c r="L34" i="13"/>
  <c r="C34" i="13"/>
  <c r="N34" i="12"/>
  <c r="D34" i="12"/>
  <c r="E34" i="12"/>
  <c r="F34" i="12"/>
  <c r="G34" i="12"/>
  <c r="H34" i="12"/>
  <c r="I34" i="12"/>
  <c r="J34" i="12"/>
  <c r="K34" i="12"/>
  <c r="L34" i="12"/>
  <c r="C34" i="12"/>
  <c r="N34" i="11"/>
  <c r="D34" i="11"/>
  <c r="E34" i="11"/>
  <c r="F34" i="11"/>
  <c r="G34" i="11"/>
  <c r="H34" i="11"/>
  <c r="I34" i="11"/>
  <c r="J34" i="11"/>
  <c r="K34" i="11"/>
  <c r="L34" i="11"/>
  <c r="C34" i="11"/>
  <c r="N34" i="10"/>
  <c r="D34" i="10"/>
  <c r="E34" i="10"/>
  <c r="F34" i="10"/>
  <c r="G34" i="10"/>
  <c r="H34" i="10"/>
  <c r="I34" i="10"/>
  <c r="J34" i="10"/>
  <c r="K34" i="10"/>
  <c r="L34" i="10"/>
  <c r="C34" i="10"/>
  <c r="N34" i="9"/>
  <c r="D34" i="9"/>
  <c r="E34" i="9"/>
  <c r="F34" i="9"/>
  <c r="G34" i="9"/>
  <c r="H34" i="9"/>
  <c r="I34" i="9"/>
  <c r="J34" i="9"/>
  <c r="K34" i="9"/>
  <c r="L34" i="9"/>
  <c r="C34" i="9"/>
  <c r="N34" i="8"/>
  <c r="D34" i="8"/>
  <c r="E34" i="8"/>
  <c r="F34" i="8"/>
  <c r="G34" i="8"/>
  <c r="H34" i="8"/>
  <c r="I34" i="8"/>
  <c r="J34" i="8"/>
  <c r="K34" i="8"/>
  <c r="L34" i="8"/>
  <c r="C34" i="8"/>
  <c r="N34" i="7"/>
  <c r="D34" i="7"/>
  <c r="E34" i="7"/>
  <c r="F34" i="7"/>
  <c r="G34" i="7"/>
  <c r="H34" i="7"/>
  <c r="I34" i="7"/>
  <c r="J34" i="7"/>
  <c r="K34" i="7"/>
  <c r="L34" i="7"/>
  <c r="C34" i="7"/>
  <c r="N34" i="6"/>
  <c r="D34" i="6"/>
  <c r="E34" i="6"/>
  <c r="F34" i="6"/>
  <c r="G34" i="6"/>
  <c r="H34" i="6"/>
  <c r="I34" i="6"/>
  <c r="J34" i="6"/>
  <c r="K34" i="6"/>
  <c r="L34" i="6"/>
  <c r="C34" i="6"/>
  <c r="N34" i="5"/>
  <c r="D34" i="5"/>
  <c r="E34" i="5"/>
  <c r="F34" i="5"/>
  <c r="G34" i="5"/>
  <c r="H34" i="5"/>
  <c r="I34" i="5"/>
  <c r="J34" i="5"/>
  <c r="K34" i="5"/>
  <c r="L34" i="5"/>
  <c r="C34" i="5"/>
  <c r="L35" i="13" l="1"/>
  <c r="N35" i="13"/>
  <c r="N39" i="13" s="1"/>
  <c r="D35" i="13"/>
  <c r="E35" i="13"/>
  <c r="E39" i="13" s="1"/>
  <c r="F35" i="13"/>
  <c r="G35" i="13"/>
  <c r="G39" i="13" s="1"/>
  <c r="H35" i="13"/>
  <c r="H39" i="13" s="1"/>
  <c r="I35" i="13"/>
  <c r="I39" i="13" s="1"/>
  <c r="J35" i="13"/>
  <c r="K35" i="13"/>
  <c r="K39" i="13" s="1"/>
  <c r="C35" i="13"/>
  <c r="C39" i="13" s="1"/>
  <c r="D35" i="12"/>
  <c r="E35" i="12"/>
  <c r="E39" i="12" s="1"/>
  <c r="F35" i="12"/>
  <c r="G35" i="12"/>
  <c r="G39" i="12" s="1"/>
  <c r="H35" i="12"/>
  <c r="H39" i="12" s="1"/>
  <c r="I35" i="12"/>
  <c r="I39" i="12" s="1"/>
  <c r="J35" i="12"/>
  <c r="J39" i="12" s="1"/>
  <c r="K35" i="12"/>
  <c r="K39" i="12" s="1"/>
  <c r="L35" i="12"/>
  <c r="L39" i="12" s="1"/>
  <c r="N35" i="12"/>
  <c r="N39" i="12" s="1"/>
  <c r="C35" i="12"/>
  <c r="C39" i="12" s="1"/>
  <c r="D35" i="11"/>
  <c r="D36" i="11" s="1"/>
  <c r="E35" i="11"/>
  <c r="E39" i="11" s="1"/>
  <c r="F35" i="11"/>
  <c r="F39" i="11" s="1"/>
  <c r="G35" i="11"/>
  <c r="G39" i="11" s="1"/>
  <c r="H35" i="11"/>
  <c r="H39" i="11" s="1"/>
  <c r="I35" i="11"/>
  <c r="I39" i="11" s="1"/>
  <c r="J35" i="11"/>
  <c r="J39" i="11" s="1"/>
  <c r="K35" i="11"/>
  <c r="K39" i="11" s="1"/>
  <c r="L35" i="11"/>
  <c r="L39" i="11" s="1"/>
  <c r="N35" i="11"/>
  <c r="N39" i="11" s="1"/>
  <c r="C35" i="11"/>
  <c r="C39" i="11" s="1"/>
  <c r="N35" i="10"/>
  <c r="N39" i="10" s="1"/>
  <c r="D35" i="10"/>
  <c r="D36" i="10" s="1"/>
  <c r="E35" i="10"/>
  <c r="E39" i="10" s="1"/>
  <c r="F35" i="10"/>
  <c r="F36" i="10" s="1"/>
  <c r="G35" i="10"/>
  <c r="G39" i="10" s="1"/>
  <c r="H35" i="10"/>
  <c r="H39" i="10" s="1"/>
  <c r="I35" i="10"/>
  <c r="I39" i="10" s="1"/>
  <c r="J35" i="10"/>
  <c r="J39" i="10" s="1"/>
  <c r="K35" i="10"/>
  <c r="K39" i="10" s="1"/>
  <c r="L35" i="10"/>
  <c r="L39" i="10" s="1"/>
  <c r="C35" i="10"/>
  <c r="C39" i="10" s="1"/>
  <c r="D35" i="9"/>
  <c r="D36" i="9" s="1"/>
  <c r="E35" i="9"/>
  <c r="E39" i="9" s="1"/>
  <c r="F35" i="9"/>
  <c r="F36" i="9" s="1"/>
  <c r="G35" i="9"/>
  <c r="G39" i="9" s="1"/>
  <c r="H35" i="9"/>
  <c r="H39" i="9" s="1"/>
  <c r="I35" i="9"/>
  <c r="I39" i="9" s="1"/>
  <c r="J35" i="9"/>
  <c r="J39" i="9" s="1"/>
  <c r="K35" i="9"/>
  <c r="K39" i="9" s="1"/>
  <c r="L35" i="9"/>
  <c r="L39" i="9" s="1"/>
  <c r="N35" i="9"/>
  <c r="N39" i="9" s="1"/>
  <c r="C35" i="9"/>
  <c r="C39" i="9" s="1"/>
  <c r="D35" i="8"/>
  <c r="D36" i="8" s="1"/>
  <c r="E35" i="8"/>
  <c r="E39" i="8" s="1"/>
  <c r="F35" i="8"/>
  <c r="F39" i="8" s="1"/>
  <c r="G35" i="8"/>
  <c r="G39" i="8" s="1"/>
  <c r="H35" i="8"/>
  <c r="H39" i="8" s="1"/>
  <c r="I35" i="8"/>
  <c r="I39" i="8" s="1"/>
  <c r="J35" i="8"/>
  <c r="J39" i="8" s="1"/>
  <c r="K35" i="8"/>
  <c r="K39" i="8" s="1"/>
  <c r="L35" i="8"/>
  <c r="L39" i="8" s="1"/>
  <c r="N35" i="8"/>
  <c r="N39" i="8" s="1"/>
  <c r="C35" i="8"/>
  <c r="C39" i="8" s="1"/>
  <c r="D35" i="7"/>
  <c r="D36" i="7" s="1"/>
  <c r="E35" i="7"/>
  <c r="E39" i="7" s="1"/>
  <c r="F35" i="7"/>
  <c r="F39" i="7" s="1"/>
  <c r="G35" i="7"/>
  <c r="G36" i="7" s="1"/>
  <c r="H35" i="7"/>
  <c r="H39" i="7" s="1"/>
  <c r="I35" i="7"/>
  <c r="I39" i="7" s="1"/>
  <c r="J35" i="7"/>
  <c r="J39" i="7" s="1"/>
  <c r="K35" i="7"/>
  <c r="K39" i="7" s="1"/>
  <c r="L35" i="7"/>
  <c r="L39" i="7" s="1"/>
  <c r="N35" i="7"/>
  <c r="N39" i="7" s="1"/>
  <c r="C35" i="7"/>
  <c r="C36" i="7" s="1"/>
  <c r="D35" i="6"/>
  <c r="D36" i="6" s="1"/>
  <c r="E35" i="6"/>
  <c r="E39" i="6" s="1"/>
  <c r="F35" i="6"/>
  <c r="F36" i="6" s="1"/>
  <c r="G35" i="6"/>
  <c r="G39" i="6" s="1"/>
  <c r="H35" i="6"/>
  <c r="H39" i="6" s="1"/>
  <c r="I35" i="6"/>
  <c r="I39" i="6" s="1"/>
  <c r="J35" i="6"/>
  <c r="J39" i="6" s="1"/>
  <c r="K35" i="6"/>
  <c r="K39" i="6" s="1"/>
  <c r="L35" i="6"/>
  <c r="L39" i="6" s="1"/>
  <c r="N35" i="6"/>
  <c r="N39" i="6" s="1"/>
  <c r="C35" i="6"/>
  <c r="C39" i="6" s="1"/>
  <c r="D35" i="5"/>
  <c r="D36" i="5" s="1"/>
  <c r="E35" i="5"/>
  <c r="E39" i="5" s="1"/>
  <c r="F35" i="5"/>
  <c r="F39" i="5" s="1"/>
  <c r="G35" i="5"/>
  <c r="G39" i="5" s="1"/>
  <c r="H35" i="5"/>
  <c r="H39" i="5" s="1"/>
  <c r="I35" i="5"/>
  <c r="I39" i="5" s="1"/>
  <c r="J35" i="5"/>
  <c r="J39" i="5" s="1"/>
  <c r="K35" i="5"/>
  <c r="K39" i="5" s="1"/>
  <c r="L35" i="5"/>
  <c r="L39" i="5" s="1"/>
  <c r="N35" i="5"/>
  <c r="N39" i="5" s="1"/>
  <c r="C35" i="5"/>
  <c r="C39" i="5" s="1"/>
  <c r="N35" i="4"/>
  <c r="N39" i="4" s="1"/>
  <c r="H35" i="4"/>
  <c r="H39" i="4" s="1"/>
  <c r="I35" i="4"/>
  <c r="I39" i="4" s="1"/>
  <c r="J35" i="4"/>
  <c r="J39" i="4" s="1"/>
  <c r="K35" i="4"/>
  <c r="K39" i="4" s="1"/>
  <c r="L35" i="4"/>
  <c r="L39" i="4" s="1"/>
  <c r="G35" i="4"/>
  <c r="G39" i="4" s="1"/>
  <c r="F35" i="4"/>
  <c r="E35" i="4"/>
  <c r="E39" i="4" s="1"/>
  <c r="D35" i="4"/>
  <c r="D39" i="4" s="1"/>
  <c r="C35" i="4"/>
  <c r="C39" i="4" s="1"/>
  <c r="A10" i="15"/>
  <c r="C8" i="15" s="1"/>
  <c r="A11" i="15"/>
  <c r="A31" i="15" s="1"/>
  <c r="D28" i="15" s="1"/>
  <c r="A12" i="15"/>
  <c r="A32" i="15" s="1"/>
  <c r="E28" i="15" s="1"/>
  <c r="A13" i="15"/>
  <c r="A33" i="15" s="1"/>
  <c r="A14" i="15"/>
  <c r="A34" i="15" s="1"/>
  <c r="A15" i="15"/>
  <c r="A16" i="15"/>
  <c r="A36" i="15" s="1"/>
  <c r="I28" i="15" s="1"/>
  <c r="A17" i="15"/>
  <c r="A37" i="15" s="1"/>
  <c r="J28" i="15" s="1"/>
  <c r="A18" i="15"/>
  <c r="K8" i="15" s="1"/>
  <c r="A9" i="15"/>
  <c r="A29" i="15" s="1"/>
  <c r="B28" i="15" s="1"/>
  <c r="L37" i="13"/>
  <c r="K37" i="13"/>
  <c r="J37" i="13"/>
  <c r="I37" i="13"/>
  <c r="H37" i="13"/>
  <c r="L36" i="13"/>
  <c r="K36" i="13"/>
  <c r="J36" i="13"/>
  <c r="I36" i="13"/>
  <c r="H36" i="13"/>
  <c r="L39" i="13"/>
  <c r="J39" i="13"/>
  <c r="F36" i="13"/>
  <c r="D36" i="13"/>
  <c r="N37" i="13"/>
  <c r="N33" i="13"/>
  <c r="A28" i="13"/>
  <c r="B5" i="13" s="1"/>
  <c r="A26" i="13"/>
  <c r="A24" i="13"/>
  <c r="A22" i="13"/>
  <c r="A20" i="13"/>
  <c r="A18" i="13"/>
  <c r="A16" i="13"/>
  <c r="A14" i="13"/>
  <c r="A12" i="13"/>
  <c r="A10" i="13"/>
  <c r="L9" i="13"/>
  <c r="K9" i="13"/>
  <c r="J9" i="13"/>
  <c r="I9" i="13"/>
  <c r="H9" i="13"/>
  <c r="G9" i="13"/>
  <c r="F9" i="13"/>
  <c r="E9" i="13"/>
  <c r="D9" i="13"/>
  <c r="C9" i="13"/>
  <c r="B6" i="13"/>
  <c r="L37" i="12"/>
  <c r="K37" i="12"/>
  <c r="J37" i="12"/>
  <c r="I37" i="12"/>
  <c r="H37" i="12"/>
  <c r="N36" i="12"/>
  <c r="L36" i="12"/>
  <c r="K36" i="12"/>
  <c r="J36" i="12"/>
  <c r="I36" i="12"/>
  <c r="H36" i="12"/>
  <c r="F36" i="12"/>
  <c r="D36" i="12"/>
  <c r="N33" i="12"/>
  <c r="A28" i="12"/>
  <c r="A26" i="12"/>
  <c r="B5" i="12" s="1"/>
  <c r="A39" i="12" s="1"/>
  <c r="A24" i="12"/>
  <c r="A22" i="12"/>
  <c r="A20" i="12"/>
  <c r="A18" i="12"/>
  <c r="A16" i="12"/>
  <c r="A14" i="12"/>
  <c r="A12" i="12"/>
  <c r="A10" i="12"/>
  <c r="L9" i="12"/>
  <c r="K9" i="12"/>
  <c r="J9" i="12"/>
  <c r="I9" i="12"/>
  <c r="H9" i="12"/>
  <c r="G9" i="12"/>
  <c r="F9" i="12"/>
  <c r="E9" i="12"/>
  <c r="D9" i="12"/>
  <c r="C9" i="12"/>
  <c r="B6" i="12"/>
  <c r="L37" i="11"/>
  <c r="K37" i="11"/>
  <c r="L36" i="11"/>
  <c r="K36" i="11"/>
  <c r="I36" i="11"/>
  <c r="N33" i="11"/>
  <c r="A28" i="11"/>
  <c r="A26" i="11"/>
  <c r="A24" i="11"/>
  <c r="B5" i="11" s="1"/>
  <c r="A22" i="11"/>
  <c r="A20" i="11"/>
  <c r="A18" i="11"/>
  <c r="A16" i="11"/>
  <c r="A14" i="11"/>
  <c r="A12" i="11"/>
  <c r="A10" i="11"/>
  <c r="L9" i="11"/>
  <c r="K9" i="11"/>
  <c r="J9" i="11"/>
  <c r="I9" i="11"/>
  <c r="H9" i="11"/>
  <c r="G9" i="11"/>
  <c r="F9" i="11"/>
  <c r="E9" i="11"/>
  <c r="D9" i="11"/>
  <c r="C9" i="11"/>
  <c r="B6" i="11"/>
  <c r="L37" i="10"/>
  <c r="K37" i="10"/>
  <c r="L36" i="10"/>
  <c r="K36" i="10"/>
  <c r="N33" i="10"/>
  <c r="A28" i="10"/>
  <c r="A26" i="10"/>
  <c r="A24" i="10"/>
  <c r="A22" i="10"/>
  <c r="B5" i="10" s="1"/>
  <c r="A39" i="10" s="1"/>
  <c r="A20" i="10"/>
  <c r="A18" i="10"/>
  <c r="A16" i="10"/>
  <c r="A14" i="10"/>
  <c r="A12" i="10"/>
  <c r="A10" i="10"/>
  <c r="L9" i="10"/>
  <c r="K9" i="10"/>
  <c r="J9" i="10"/>
  <c r="I9" i="10"/>
  <c r="H9" i="10"/>
  <c r="G9" i="10"/>
  <c r="F9" i="10"/>
  <c r="E9" i="10"/>
  <c r="D9" i="10"/>
  <c r="C9" i="10"/>
  <c r="B6" i="10"/>
  <c r="L37" i="9"/>
  <c r="K37" i="9"/>
  <c r="L36" i="9"/>
  <c r="K36" i="9"/>
  <c r="N33" i="9"/>
  <c r="A28" i="9"/>
  <c r="A26" i="9"/>
  <c r="A24" i="9"/>
  <c r="A22" i="9"/>
  <c r="A20" i="9"/>
  <c r="B5" i="9" s="1"/>
  <c r="A39" i="9" s="1"/>
  <c r="A18" i="9"/>
  <c r="A16" i="9"/>
  <c r="A14" i="9"/>
  <c r="A12" i="9"/>
  <c r="A10" i="9"/>
  <c r="E9" i="9"/>
  <c r="D9" i="9"/>
  <c r="C9" i="9"/>
  <c r="B6" i="9"/>
  <c r="L37" i="8"/>
  <c r="K37" i="8"/>
  <c r="L36" i="8"/>
  <c r="K36" i="8"/>
  <c r="N33" i="8"/>
  <c r="A28" i="8"/>
  <c r="A26" i="8"/>
  <c r="A24" i="8"/>
  <c r="A22" i="8"/>
  <c r="A20" i="8"/>
  <c r="A18" i="8"/>
  <c r="B5" i="8" s="1"/>
  <c r="A16" i="8"/>
  <c r="A14" i="8"/>
  <c r="A12" i="8"/>
  <c r="A10" i="8"/>
  <c r="L9" i="8"/>
  <c r="K9" i="8"/>
  <c r="J9" i="8"/>
  <c r="I9" i="8"/>
  <c r="H9" i="8"/>
  <c r="G9" i="8"/>
  <c r="F9" i="8"/>
  <c r="E9" i="8"/>
  <c r="D9" i="8"/>
  <c r="C9" i="8"/>
  <c r="B6" i="8"/>
  <c r="L37" i="7"/>
  <c r="K37" i="7"/>
  <c r="L36" i="7"/>
  <c r="K36" i="7"/>
  <c r="N33" i="7"/>
  <c r="A28" i="7"/>
  <c r="A26" i="7"/>
  <c r="A24" i="7"/>
  <c r="A22" i="7"/>
  <c r="A20" i="7"/>
  <c r="A18" i="7"/>
  <c r="A16" i="7"/>
  <c r="B5" i="7" s="1"/>
  <c r="A14" i="7"/>
  <c r="A12" i="7"/>
  <c r="A10" i="7"/>
  <c r="L9" i="7"/>
  <c r="K9" i="7"/>
  <c r="J9" i="7"/>
  <c r="I9" i="7"/>
  <c r="H9" i="7"/>
  <c r="G9" i="7"/>
  <c r="F9" i="7"/>
  <c r="E9" i="7"/>
  <c r="D9" i="7"/>
  <c r="C9" i="7"/>
  <c r="B6" i="7"/>
  <c r="L37" i="6"/>
  <c r="K37" i="6"/>
  <c r="L36" i="6"/>
  <c r="K36" i="6"/>
  <c r="N33" i="6"/>
  <c r="A28" i="6"/>
  <c r="A26" i="6"/>
  <c r="A24" i="6"/>
  <c r="A22" i="6"/>
  <c r="A20" i="6"/>
  <c r="A18" i="6"/>
  <c r="A16" i="6"/>
  <c r="A14" i="6"/>
  <c r="B5" i="6" s="1"/>
  <c r="A12" i="6"/>
  <c r="A10" i="6"/>
  <c r="L9" i="6"/>
  <c r="K9" i="6"/>
  <c r="J9" i="6"/>
  <c r="I9" i="6"/>
  <c r="H9" i="6"/>
  <c r="G9" i="6"/>
  <c r="F9" i="6"/>
  <c r="E9" i="6"/>
  <c r="D9" i="6"/>
  <c r="C9" i="6"/>
  <c r="B6" i="6"/>
  <c r="L37" i="5"/>
  <c r="K37" i="5"/>
  <c r="L36" i="5"/>
  <c r="K36" i="5"/>
  <c r="N33" i="5"/>
  <c r="A28" i="5"/>
  <c r="A26" i="5"/>
  <c r="A24" i="5"/>
  <c r="A22" i="5"/>
  <c r="A20" i="5"/>
  <c r="A18" i="5"/>
  <c r="A16" i="5"/>
  <c r="A14" i="5"/>
  <c r="A12" i="5"/>
  <c r="B5" i="5" s="1"/>
  <c r="A10" i="5"/>
  <c r="L9" i="5"/>
  <c r="K9" i="5"/>
  <c r="J9" i="5"/>
  <c r="I9" i="5"/>
  <c r="H9" i="5"/>
  <c r="G9" i="5"/>
  <c r="F9" i="5"/>
  <c r="E9" i="5"/>
  <c r="D9" i="5"/>
  <c r="C9" i="5"/>
  <c r="B6" i="5"/>
  <c r="B6" i="4"/>
  <c r="B4" i="14" s="1"/>
  <c r="L9" i="4"/>
  <c r="K9" i="4"/>
  <c r="K33" i="9" s="1"/>
  <c r="J9" i="4"/>
  <c r="J33" i="4" s="1"/>
  <c r="I9" i="4"/>
  <c r="I33" i="4" s="1"/>
  <c r="H9" i="4"/>
  <c r="H33" i="5" s="1"/>
  <c r="G9" i="4"/>
  <c r="G33" i="11" s="1"/>
  <c r="F9" i="4"/>
  <c r="F33" i="11" s="1"/>
  <c r="E9" i="4"/>
  <c r="E33" i="11" s="1"/>
  <c r="D9" i="4"/>
  <c r="D33" i="11" s="1"/>
  <c r="C9" i="4"/>
  <c r="C33" i="11" s="1"/>
  <c r="A28" i="4"/>
  <c r="A26" i="4"/>
  <c r="A24" i="4"/>
  <c r="A22" i="4"/>
  <c r="A20" i="4"/>
  <c r="A18" i="4"/>
  <c r="A16" i="4"/>
  <c r="A14" i="4"/>
  <c r="A12" i="4"/>
  <c r="A10" i="4"/>
  <c r="B5" i="4" s="1"/>
  <c r="A16" i="14" s="1"/>
  <c r="C34" i="4"/>
  <c r="N33" i="4"/>
  <c r="D34" i="4"/>
  <c r="E34" i="4"/>
  <c r="F34" i="4"/>
  <c r="G34" i="4"/>
  <c r="H34" i="4"/>
  <c r="I34" i="4"/>
  <c r="J34" i="4"/>
  <c r="K34" i="4"/>
  <c r="L34" i="4"/>
  <c r="N34" i="4"/>
  <c r="K36" i="4"/>
  <c r="L36" i="4"/>
  <c r="K37" i="4"/>
  <c r="L37" i="4"/>
  <c r="L21" i="15"/>
  <c r="L41" i="15"/>
  <c r="I37" i="11" l="1"/>
  <c r="H37" i="11"/>
  <c r="J37" i="11"/>
  <c r="J37" i="10"/>
  <c r="H36" i="11"/>
  <c r="J37" i="4"/>
  <c r="J36" i="4"/>
  <c r="J36" i="11"/>
  <c r="H37" i="5"/>
  <c r="H36" i="6"/>
  <c r="J36" i="5"/>
  <c r="I37" i="5"/>
  <c r="H37" i="6"/>
  <c r="I36" i="5"/>
  <c r="H36" i="5"/>
  <c r="H36" i="7"/>
  <c r="J37" i="5"/>
  <c r="J36" i="10"/>
  <c r="I36" i="6"/>
  <c r="I37" i="6"/>
  <c r="J36" i="6"/>
  <c r="I37" i="4"/>
  <c r="I36" i="4"/>
  <c r="H37" i="4"/>
  <c r="H36" i="4"/>
  <c r="H36" i="10"/>
  <c r="H37" i="10"/>
  <c r="H37" i="7"/>
  <c r="J37" i="6"/>
  <c r="I36" i="10"/>
  <c r="H37" i="9"/>
  <c r="J36" i="7"/>
  <c r="J37" i="7"/>
  <c r="I36" i="7"/>
  <c r="I37" i="7"/>
  <c r="I37" i="10"/>
  <c r="J37" i="9"/>
  <c r="H37" i="8"/>
  <c r="I36" i="8"/>
  <c r="I37" i="8"/>
  <c r="H36" i="9"/>
  <c r="I36" i="9"/>
  <c r="I37" i="9"/>
  <c r="J36" i="9"/>
  <c r="J36" i="8"/>
  <c r="J37" i="8"/>
  <c r="H36" i="8"/>
  <c r="F33" i="4"/>
  <c r="I8" i="15"/>
  <c r="I18" i="15" s="1"/>
  <c r="B8" i="15"/>
  <c r="B11" i="15" s="1"/>
  <c r="J33" i="8"/>
  <c r="J33" i="7"/>
  <c r="D11" i="15"/>
  <c r="C33" i="4"/>
  <c r="C33" i="10"/>
  <c r="G33" i="7"/>
  <c r="C33" i="8"/>
  <c r="G33" i="9"/>
  <c r="C33" i="5"/>
  <c r="H33" i="6"/>
  <c r="C33" i="13"/>
  <c r="I33" i="6"/>
  <c r="F33" i="9"/>
  <c r="J33" i="10"/>
  <c r="G33" i="12"/>
  <c r="F33" i="13"/>
  <c r="J17" i="15"/>
  <c r="K33" i="4"/>
  <c r="K33" i="10"/>
  <c r="K33" i="12"/>
  <c r="G33" i="4"/>
  <c r="G33" i="5"/>
  <c r="C33" i="7"/>
  <c r="K33" i="7"/>
  <c r="F33" i="8"/>
  <c r="J33" i="9"/>
  <c r="F33" i="10"/>
  <c r="I33" i="11"/>
  <c r="G33" i="13"/>
  <c r="D33" i="5"/>
  <c r="K33" i="8"/>
  <c r="H33" i="11"/>
  <c r="F33" i="7"/>
  <c r="G33" i="8"/>
  <c r="C33" i="9"/>
  <c r="G33" i="10"/>
  <c r="C33" i="12"/>
  <c r="J33" i="13"/>
  <c r="B45" i="15"/>
  <c r="B15" i="15"/>
  <c r="C45" i="15"/>
  <c r="C9" i="15"/>
  <c r="C46" i="15"/>
  <c r="E33" i="4"/>
  <c r="E33" i="12"/>
  <c r="E33" i="5"/>
  <c r="E33" i="13"/>
  <c r="E33" i="10"/>
  <c r="E33" i="9"/>
  <c r="E33" i="8"/>
  <c r="E33" i="7"/>
  <c r="H33" i="4"/>
  <c r="H33" i="13"/>
  <c r="H33" i="10"/>
  <c r="H33" i="9"/>
  <c r="H33" i="8"/>
  <c r="H33" i="7"/>
  <c r="H33" i="12"/>
  <c r="L33" i="4"/>
  <c r="L33" i="13"/>
  <c r="L33" i="10"/>
  <c r="L33" i="9"/>
  <c r="L33" i="8"/>
  <c r="L33" i="7"/>
  <c r="L33" i="12"/>
  <c r="L33" i="5"/>
  <c r="E33" i="6"/>
  <c r="L33" i="11"/>
  <c r="B10" i="15"/>
  <c r="A39" i="6"/>
  <c r="A18" i="14"/>
  <c r="A39" i="14" s="1"/>
  <c r="B14" i="15"/>
  <c r="D33" i="13"/>
  <c r="D33" i="10"/>
  <c r="D33" i="9"/>
  <c r="D33" i="8"/>
  <c r="D33" i="7"/>
  <c r="D33" i="12"/>
  <c r="D33" i="4"/>
  <c r="K33" i="11"/>
  <c r="K33" i="6"/>
  <c r="K33" i="13"/>
  <c r="K33" i="5"/>
  <c r="D33" i="6"/>
  <c r="L33" i="6"/>
  <c r="A38" i="15"/>
  <c r="K18" i="15"/>
  <c r="G34" i="15"/>
  <c r="K34" i="15"/>
  <c r="I34" i="15"/>
  <c r="C34" i="15"/>
  <c r="G28" i="15"/>
  <c r="A30" i="15"/>
  <c r="C10" i="15"/>
  <c r="C17" i="15"/>
  <c r="B37" i="15"/>
  <c r="I37" i="15"/>
  <c r="K37" i="15"/>
  <c r="J37" i="15"/>
  <c r="I33" i="15"/>
  <c r="K33" i="15"/>
  <c r="F33" i="15"/>
  <c r="C37" i="15"/>
  <c r="F28" i="15"/>
  <c r="F33" i="5"/>
  <c r="J33" i="5"/>
  <c r="C33" i="6"/>
  <c r="G33" i="6"/>
  <c r="I33" i="7"/>
  <c r="I33" i="8"/>
  <c r="I33" i="9"/>
  <c r="I33" i="10"/>
  <c r="F33" i="12"/>
  <c r="J33" i="12"/>
  <c r="I33" i="13"/>
  <c r="I29" i="15"/>
  <c r="K29" i="15"/>
  <c r="B29" i="15"/>
  <c r="C29" i="15"/>
  <c r="I15" i="15"/>
  <c r="A35" i="15"/>
  <c r="D31" i="15"/>
  <c r="C31" i="15"/>
  <c r="K31" i="15"/>
  <c r="I16" i="15"/>
  <c r="C16" i="15"/>
  <c r="B13" i="15"/>
  <c r="I33" i="5"/>
  <c r="F33" i="6"/>
  <c r="J33" i="6"/>
  <c r="J33" i="11"/>
  <c r="I33" i="12"/>
  <c r="K36" i="15"/>
  <c r="I36" i="15"/>
  <c r="C36" i="15"/>
  <c r="K32" i="15"/>
  <c r="C32" i="15"/>
  <c r="I32" i="15"/>
  <c r="E32" i="15"/>
  <c r="H15" i="15"/>
  <c r="B9" i="15"/>
  <c r="C11" i="15"/>
  <c r="C33" i="15"/>
  <c r="C36" i="12"/>
  <c r="G36" i="12"/>
  <c r="F37" i="12"/>
  <c r="E37" i="13"/>
  <c r="C36" i="13"/>
  <c r="G36" i="13"/>
  <c r="A25" i="14"/>
  <c r="A46" i="14" s="1"/>
  <c r="A39" i="13"/>
  <c r="K17" i="15"/>
  <c r="K9" i="15"/>
  <c r="K10" i="15"/>
  <c r="K11" i="15"/>
  <c r="C18" i="15"/>
  <c r="K15" i="15"/>
  <c r="J8" i="15"/>
  <c r="J16" i="15" s="1"/>
  <c r="I17" i="15"/>
  <c r="A23" i="14"/>
  <c r="A44" i="14" s="1"/>
  <c r="A39" i="11"/>
  <c r="I10" i="15"/>
  <c r="I11" i="15"/>
  <c r="K16" i="15"/>
  <c r="C15" i="15"/>
  <c r="G8" i="15"/>
  <c r="G37" i="15" s="1"/>
  <c r="G14" i="15"/>
  <c r="C14" i="15"/>
  <c r="I14" i="15"/>
  <c r="K14" i="15"/>
  <c r="C13" i="15"/>
  <c r="K13" i="15"/>
  <c r="I13" i="15"/>
  <c r="F8" i="15"/>
  <c r="F31" i="15" s="1"/>
  <c r="F13" i="15"/>
  <c r="C12" i="15"/>
  <c r="K12" i="15"/>
  <c r="E12" i="15"/>
  <c r="E8" i="15"/>
  <c r="E37" i="15" s="1"/>
  <c r="I12" i="15"/>
  <c r="D39" i="13"/>
  <c r="D37" i="13"/>
  <c r="B46" i="14"/>
  <c r="K19" i="15"/>
  <c r="K22" i="15" s="1"/>
  <c r="D8" i="15"/>
  <c r="D9" i="15" s="1"/>
  <c r="K45" i="15"/>
  <c r="I45" i="15"/>
  <c r="H8" i="15"/>
  <c r="H33" i="15" s="1"/>
  <c r="K46" i="15"/>
  <c r="A39" i="8"/>
  <c r="A20" i="14"/>
  <c r="A41" i="14" s="1"/>
  <c r="A21" i="14"/>
  <c r="A42" i="14" s="1"/>
  <c r="A19" i="14"/>
  <c r="A40" i="14" s="1"/>
  <c r="A39" i="7"/>
  <c r="A17" i="14"/>
  <c r="A38" i="14" s="1"/>
  <c r="A39" i="5"/>
  <c r="A22" i="14"/>
  <c r="A43" i="14" s="1"/>
  <c r="A24" i="14"/>
  <c r="A45" i="14" s="1"/>
  <c r="E36" i="12"/>
  <c r="E36" i="13"/>
  <c r="N36" i="13"/>
  <c r="F37" i="13"/>
  <c r="F39" i="13"/>
  <c r="F36" i="11"/>
  <c r="C37" i="13"/>
  <c r="G37" i="13"/>
  <c r="F39" i="12"/>
  <c r="C36" i="9"/>
  <c r="G36" i="9"/>
  <c r="E36" i="10"/>
  <c r="N36" i="10"/>
  <c r="C36" i="11"/>
  <c r="G36" i="11"/>
  <c r="C37" i="12"/>
  <c r="G37" i="12"/>
  <c r="N36" i="11"/>
  <c r="D37" i="12"/>
  <c r="D39" i="12"/>
  <c r="E36" i="11"/>
  <c r="F37" i="11"/>
  <c r="E37" i="12"/>
  <c r="N37" i="12"/>
  <c r="C37" i="11"/>
  <c r="G37" i="11"/>
  <c r="E36" i="9"/>
  <c r="N36" i="9"/>
  <c r="C36" i="10"/>
  <c r="G36" i="10"/>
  <c r="D37" i="11"/>
  <c r="D39" i="11"/>
  <c r="E37" i="11"/>
  <c r="N37" i="11"/>
  <c r="F37" i="10"/>
  <c r="F39" i="10"/>
  <c r="F36" i="8"/>
  <c r="C37" i="10"/>
  <c r="G37" i="10"/>
  <c r="D37" i="10"/>
  <c r="D39" i="10"/>
  <c r="E37" i="10"/>
  <c r="N37" i="10"/>
  <c r="F37" i="9"/>
  <c r="F39" i="9"/>
  <c r="C36" i="8"/>
  <c r="G36" i="8"/>
  <c r="C37" i="9"/>
  <c r="G37" i="9"/>
  <c r="N36" i="8"/>
  <c r="D37" i="9"/>
  <c r="D39" i="9"/>
  <c r="F36" i="7"/>
  <c r="E36" i="8"/>
  <c r="F37" i="8"/>
  <c r="E37" i="9"/>
  <c r="N37" i="9"/>
  <c r="G39" i="7"/>
  <c r="E36" i="6"/>
  <c r="N36" i="6"/>
  <c r="C37" i="7"/>
  <c r="G37" i="7"/>
  <c r="C37" i="8"/>
  <c r="G37" i="8"/>
  <c r="N36" i="7"/>
  <c r="C39" i="7"/>
  <c r="D37" i="8"/>
  <c r="D39" i="8"/>
  <c r="E36" i="7"/>
  <c r="F37" i="7"/>
  <c r="E37" i="8"/>
  <c r="N37" i="8"/>
  <c r="C36" i="6"/>
  <c r="G36" i="6"/>
  <c r="D37" i="7"/>
  <c r="D39" i="7"/>
  <c r="F36" i="5"/>
  <c r="E37" i="7"/>
  <c r="N37" i="7"/>
  <c r="F37" i="6"/>
  <c r="F39" i="6"/>
  <c r="C36" i="5"/>
  <c r="G36" i="5"/>
  <c r="C37" i="6"/>
  <c r="G37" i="6"/>
  <c r="N36" i="5"/>
  <c r="D37" i="6"/>
  <c r="D39" i="6"/>
  <c r="E36" i="5"/>
  <c r="F37" i="5"/>
  <c r="E37" i="6"/>
  <c r="N37" i="6"/>
  <c r="C37" i="5"/>
  <c r="G37" i="5"/>
  <c r="D37" i="5"/>
  <c r="D39" i="5"/>
  <c r="E37" i="5"/>
  <c r="N37" i="5"/>
  <c r="A39" i="4"/>
  <c r="F37" i="4"/>
  <c r="G37" i="4"/>
  <c r="N36" i="4"/>
  <c r="N37" i="4"/>
  <c r="D36" i="4"/>
  <c r="C36" i="4"/>
  <c r="G36" i="4"/>
  <c r="C37" i="4"/>
  <c r="F36" i="4"/>
  <c r="D37" i="4"/>
  <c r="E36" i="4"/>
  <c r="F39" i="4"/>
  <c r="A37" i="14"/>
  <c r="E37" i="4"/>
  <c r="F45" i="15" l="1"/>
  <c r="F12" i="15"/>
  <c r="B32" i="15"/>
  <c r="B18" i="15"/>
  <c r="B46" i="15"/>
  <c r="I46" i="15"/>
  <c r="I9" i="15"/>
  <c r="I19" i="15" s="1"/>
  <c r="B16" i="15"/>
  <c r="I31" i="15"/>
  <c r="B34" i="15"/>
  <c r="B33" i="15"/>
  <c r="B31" i="15"/>
  <c r="B36" i="15"/>
  <c r="B12" i="15"/>
  <c r="B17" i="15"/>
  <c r="F36" i="15"/>
  <c r="F32" i="15"/>
  <c r="D13" i="15"/>
  <c r="D29" i="15"/>
  <c r="D18" i="15"/>
  <c r="E34" i="15"/>
  <c r="J19" i="15"/>
  <c r="J22" i="15" s="1"/>
  <c r="J14" i="15"/>
  <c r="G36" i="15"/>
  <c r="D17" i="15"/>
  <c r="J31" i="15"/>
  <c r="F29" i="15"/>
  <c r="G33" i="15"/>
  <c r="F37" i="15"/>
  <c r="D10" i="15"/>
  <c r="G46" i="15"/>
  <c r="J12" i="15"/>
  <c r="E36" i="15"/>
  <c r="F34" i="15"/>
  <c r="D34" i="15"/>
  <c r="C37" i="14"/>
  <c r="E37" i="14"/>
  <c r="D37" i="14"/>
  <c r="E40" i="14"/>
  <c r="C40" i="14"/>
  <c r="D40" i="14"/>
  <c r="E44" i="14"/>
  <c r="C44" i="14"/>
  <c r="D44" i="14"/>
  <c r="H37" i="15"/>
  <c r="D42" i="14"/>
  <c r="E42" i="14"/>
  <c r="C42" i="14"/>
  <c r="D38" i="14"/>
  <c r="E38" i="14"/>
  <c r="C38" i="14"/>
  <c r="E41" i="14"/>
  <c r="C41" i="14"/>
  <c r="D41" i="14"/>
  <c r="E46" i="15"/>
  <c r="G12" i="15"/>
  <c r="D12" i="15"/>
  <c r="D16" i="15"/>
  <c r="J32" i="15"/>
  <c r="J36" i="15"/>
  <c r="J29" i="15"/>
  <c r="J39" i="15" s="1"/>
  <c r="H29" i="15"/>
  <c r="E33" i="15"/>
  <c r="D33" i="15"/>
  <c r="D37" i="15"/>
  <c r="C30" i="15"/>
  <c r="H30" i="15"/>
  <c r="G30" i="15"/>
  <c r="E30" i="15"/>
  <c r="I30" i="15"/>
  <c r="F30" i="15"/>
  <c r="D30" i="15"/>
  <c r="B30" i="15"/>
  <c r="J30" i="15"/>
  <c r="K30" i="15"/>
  <c r="C28" i="15"/>
  <c r="J34" i="15"/>
  <c r="D39" i="14"/>
  <c r="E39" i="14"/>
  <c r="C39" i="14"/>
  <c r="D43" i="14"/>
  <c r="C43" i="14"/>
  <c r="E43" i="14"/>
  <c r="H36" i="15"/>
  <c r="H31" i="15"/>
  <c r="F35" i="15"/>
  <c r="E35" i="15"/>
  <c r="H35" i="15"/>
  <c r="J35" i="15"/>
  <c r="G35" i="15"/>
  <c r="K35" i="15"/>
  <c r="B35" i="15"/>
  <c r="C35" i="15"/>
  <c r="D35" i="15"/>
  <c r="I35" i="15"/>
  <c r="H28" i="15"/>
  <c r="H34" i="15"/>
  <c r="E45" i="14"/>
  <c r="C45" i="14"/>
  <c r="D45" i="14"/>
  <c r="G13" i="15"/>
  <c r="D14" i="15"/>
  <c r="H13" i="15"/>
  <c r="D46" i="14"/>
  <c r="E46" i="14"/>
  <c r="C46" i="14"/>
  <c r="D15" i="15"/>
  <c r="H32" i="15"/>
  <c r="G32" i="15"/>
  <c r="D32" i="15"/>
  <c r="D36" i="15"/>
  <c r="G31" i="15"/>
  <c r="E31" i="15"/>
  <c r="G29" i="15"/>
  <c r="E29" i="15"/>
  <c r="J33" i="15"/>
  <c r="J38" i="15"/>
  <c r="K38" i="15"/>
  <c r="D38" i="15"/>
  <c r="G38" i="15"/>
  <c r="H38" i="15"/>
  <c r="C38" i="15"/>
  <c r="B38" i="15"/>
  <c r="I38" i="15"/>
  <c r="K28" i="15"/>
  <c r="F38" i="15"/>
  <c r="E38" i="15"/>
  <c r="J13" i="15"/>
  <c r="J45" i="15"/>
  <c r="J18" i="15"/>
  <c r="J15" i="15"/>
  <c r="J10" i="15"/>
  <c r="J46" i="15"/>
  <c r="J11" i="15"/>
  <c r="J9" i="15"/>
  <c r="H11" i="15"/>
  <c r="H10" i="15"/>
  <c r="H9" i="15"/>
  <c r="H12" i="15"/>
  <c r="H14" i="15"/>
  <c r="G45" i="15"/>
  <c r="G15" i="15"/>
  <c r="G11" i="15"/>
  <c r="H18" i="15"/>
  <c r="G16" i="15"/>
  <c r="H17" i="15"/>
  <c r="G18" i="15"/>
  <c r="G10" i="15"/>
  <c r="H16" i="15"/>
  <c r="G17" i="15"/>
  <c r="G9" i="15"/>
  <c r="C19" i="15"/>
  <c r="F16" i="15"/>
  <c r="F11" i="15"/>
  <c r="F15" i="15"/>
  <c r="F18" i="15"/>
  <c r="F14" i="15"/>
  <c r="F10" i="15"/>
  <c r="F17" i="15"/>
  <c r="F9" i="15"/>
  <c r="F46" i="15"/>
  <c r="E18" i="15"/>
  <c r="E14" i="15"/>
  <c r="E17" i="15"/>
  <c r="E13" i="15"/>
  <c r="E11" i="15"/>
  <c r="E45" i="15"/>
  <c r="E16" i="15"/>
  <c r="E9" i="15"/>
  <c r="E15" i="15"/>
  <c r="E10" i="15"/>
  <c r="H46" i="15"/>
  <c r="H45" i="15"/>
  <c r="D46" i="15"/>
  <c r="G3" i="15"/>
  <c r="D45" i="15"/>
  <c r="J42" i="15" l="1"/>
  <c r="B19" i="15"/>
  <c r="B22" i="15" s="1"/>
  <c r="I22" i="15"/>
  <c r="I39" i="15"/>
  <c r="I42" i="15" s="1"/>
  <c r="G39" i="15"/>
  <c r="G42" i="15" s="1"/>
  <c r="E39" i="15"/>
  <c r="E42" i="15" s="1"/>
  <c r="F39" i="15"/>
  <c r="F42" i="15" s="1"/>
  <c r="D19" i="15"/>
  <c r="D22" i="15" s="1"/>
  <c r="G19" i="15"/>
  <c r="G22" i="15" s="1"/>
  <c r="F19" i="15"/>
  <c r="F22" i="15" s="1"/>
  <c r="H19" i="15"/>
  <c r="H22" i="15" s="1"/>
  <c r="E19" i="15"/>
  <c r="E22" i="15" s="1"/>
  <c r="C39" i="15"/>
  <c r="C42" i="15" s="1"/>
  <c r="D39" i="15"/>
  <c r="D42" i="15" s="1"/>
  <c r="K43" i="15"/>
  <c r="K39" i="15"/>
  <c r="K42" i="15" s="1"/>
  <c r="K40" i="15"/>
  <c r="H39" i="15"/>
  <c r="B39" i="15"/>
  <c r="B42" i="15" s="1"/>
  <c r="C22" i="15"/>
  <c r="L46" i="15"/>
  <c r="L19" i="15" l="1"/>
  <c r="E20" i="15" s="1"/>
  <c r="E23" i="15" s="1"/>
  <c r="E47" i="15" s="1"/>
  <c r="H42" i="15"/>
  <c r="L42" i="15" s="1"/>
  <c r="L39" i="15"/>
  <c r="J40" i="15" s="1"/>
  <c r="L22" i="15"/>
  <c r="K20" i="15"/>
  <c r="K23" i="15" s="1"/>
  <c r="K47" i="15" s="1"/>
  <c r="K48" i="15" s="1"/>
  <c r="K49" i="15" s="1"/>
  <c r="J20" i="15" l="1"/>
  <c r="J23" i="15" s="1"/>
  <c r="J47" i="15" s="1"/>
  <c r="J43" i="15"/>
  <c r="J48" i="15" s="1"/>
  <c r="J49" i="15" s="1"/>
  <c r="B45" i="14"/>
  <c r="H20" i="15"/>
  <c r="H23" i="15" s="1"/>
  <c r="H47" i="15" s="1"/>
  <c r="I20" i="15"/>
  <c r="B23" i="14" s="1"/>
  <c r="E23" i="14" s="1"/>
  <c r="C20" i="15"/>
  <c r="C23" i="15" s="1"/>
  <c r="C47" i="15" s="1"/>
  <c r="G20" i="15"/>
  <c r="G23" i="15" s="1"/>
  <c r="G47" i="15" s="1"/>
  <c r="F20" i="15"/>
  <c r="F23" i="15" s="1"/>
  <c r="F47" i="15" s="1"/>
  <c r="D20" i="15"/>
  <c r="B18" i="14" s="1"/>
  <c r="D18" i="14" s="1"/>
  <c r="B20" i="15"/>
  <c r="B23" i="15" s="1"/>
  <c r="B47" i="15" s="1"/>
  <c r="B19" i="14"/>
  <c r="C19" i="14" s="1"/>
  <c r="H40" i="15"/>
  <c r="H43" i="15" s="1"/>
  <c r="I40" i="15"/>
  <c r="F40" i="15"/>
  <c r="B41" i="14" s="1"/>
  <c r="G40" i="15"/>
  <c r="D40" i="15"/>
  <c r="B39" i="14" s="1"/>
  <c r="E40" i="15"/>
  <c r="C40" i="15"/>
  <c r="C43" i="15" s="1"/>
  <c r="B40" i="15"/>
  <c r="B37" i="14" s="1"/>
  <c r="B25" i="14"/>
  <c r="B24" i="14" l="1"/>
  <c r="C24" i="14" s="1"/>
  <c r="H48" i="15"/>
  <c r="H49" i="15" s="1"/>
  <c r="C23" i="14"/>
  <c r="D23" i="14"/>
  <c r="B20" i="14"/>
  <c r="E20" i="14" s="1"/>
  <c r="I23" i="15"/>
  <c r="I47" i="15" s="1"/>
  <c r="B17" i="14"/>
  <c r="E17" i="14" s="1"/>
  <c r="B21" i="14"/>
  <c r="C21" i="14" s="1"/>
  <c r="C48" i="15"/>
  <c r="C49" i="15" s="1"/>
  <c r="B22" i="14"/>
  <c r="D22" i="14" s="1"/>
  <c r="E18" i="14"/>
  <c r="B16" i="14"/>
  <c r="C16" i="14" s="1"/>
  <c r="L20" i="15"/>
  <c r="C18" i="14"/>
  <c r="D23" i="15"/>
  <c r="D47" i="15" s="1"/>
  <c r="E19" i="14"/>
  <c r="D19" i="14"/>
  <c r="B43" i="14"/>
  <c r="I43" i="15"/>
  <c r="B44" i="14"/>
  <c r="F43" i="15"/>
  <c r="F48" i="15" s="1"/>
  <c r="F49" i="15" s="1"/>
  <c r="B38" i="14"/>
  <c r="G43" i="15"/>
  <c r="G48" i="15" s="1"/>
  <c r="G49" i="15" s="1"/>
  <c r="B42" i="14"/>
  <c r="D43" i="15"/>
  <c r="E43" i="15"/>
  <c r="E48" i="15" s="1"/>
  <c r="E49" i="15" s="1"/>
  <c r="B40" i="14"/>
  <c r="B43" i="15"/>
  <c r="B48" i="15" s="1"/>
  <c r="L40" i="15"/>
  <c r="C25" i="14"/>
  <c r="E25" i="14"/>
  <c r="D25" i="14"/>
  <c r="D24" i="14" l="1"/>
  <c r="E24" i="14"/>
  <c r="L47" i="15"/>
  <c r="L23" i="15"/>
  <c r="D20" i="14"/>
  <c r="C20" i="14"/>
  <c r="C17" i="14"/>
  <c r="D17" i="14"/>
  <c r="I48" i="15"/>
  <c r="I49" i="15" s="1"/>
  <c r="E21" i="14"/>
  <c r="C22" i="14"/>
  <c r="E22" i="14"/>
  <c r="D21" i="14"/>
  <c r="D16" i="14"/>
  <c r="E16" i="14"/>
  <c r="D48" i="15"/>
  <c r="D49" i="15" s="1"/>
  <c r="L43" i="15"/>
  <c r="B49" i="15"/>
  <c r="L48" i="15" l="1"/>
  <c r="L49" i="15"/>
</calcChain>
</file>

<file path=xl/sharedStrings.xml><?xml version="1.0" encoding="utf-8"?>
<sst xmlns="http://schemas.openxmlformats.org/spreadsheetml/2006/main" count="738" uniqueCount="289">
  <si>
    <t>Evaluation Sozialkompetenz &amp; Beitrag</t>
  </si>
  <si>
    <t>Übersicht</t>
  </si>
  <si>
    <t>Version:</t>
  </si>
  <si>
    <t>Funktion:</t>
  </si>
  <si>
    <t>Beschreibung:</t>
  </si>
  <si>
    <t>Die Datei besteht aus mehreren Blättern.</t>
  </si>
  <si>
    <t>2. Blatt (Kriterien SoKo): Kriterien und Indikatoren für alle</t>
  </si>
  <si>
    <t>Anleitung</t>
  </si>
  <si>
    <t>1. Schritt</t>
  </si>
  <si>
    <t>a) Namen / Vornamen der Team-Mitglieder (hellgrün)</t>
  </si>
  <si>
    <t>2. Schritt</t>
  </si>
  <si>
    <t>3. Schritt</t>
  </si>
  <si>
    <t>4.  Schritt</t>
  </si>
  <si>
    <t>Verteilen Sie die Unterlagen an die Team-Mitglieder mit der entsprechenden Aufforderung und Frist zur Bewertung.</t>
  </si>
  <si>
    <t>5. Schritt</t>
  </si>
  <si>
    <t>Leerbleibende Zellen dürfen keine anderen Zeichen (auch keine "blanks") enthalten. Selbstverständlich können Sie die Datenerfassung (nicht aber das unterschriebene Formular) im Schritt 4 durch ein elektronisches Vorgehen ersetzen. Änderungen in diesen Blättern sind zu unterlassen, da die Weiterverarbeitung dadurch verunmöglicht wird. Verbesserungsvorschläge sind trotzdem immer willkommen.</t>
  </si>
  <si>
    <t>Unklarheiten</t>
  </si>
  <si>
    <t>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</si>
  <si>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</si>
  <si>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</si>
  <si>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</si>
  <si>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</si>
  <si>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</si>
  <si>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</si>
  <si>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</si>
  <si>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</si>
  <si>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</si>
  <si>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</si>
  <si>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B</t>
  </si>
  <si>
    <t>j</t>
  </si>
  <si>
    <t>l</t>
  </si>
  <si>
    <t>C</t>
  </si>
  <si>
    <t>D</t>
  </si>
  <si>
    <t>E</t>
  </si>
  <si>
    <t>F</t>
  </si>
  <si>
    <t>G</t>
  </si>
  <si>
    <t>H</t>
  </si>
  <si>
    <t>J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</si>
  <si>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</si>
  <si>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</si>
  <si>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</si>
  <si>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</si>
  <si>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</si>
  <si>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</si>
  <si>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</si>
  <si>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</si>
  <si>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</si>
  <si>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</si>
  <si>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</si>
  <si>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</si>
  <si>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</si>
  <si>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</si>
  <si>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Eigene Kriterien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</si>
  <si>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</si>
  <si>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</si>
  <si>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</si>
  <si>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</si>
  <si>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</si>
  <si>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</si>
  <si>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</si>
  <si>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</si>
  <si>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</si>
  <si>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</si>
  <si>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</si>
  <si>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</si>
  <si>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</si>
  <si>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</si>
  <si>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</si>
  <si>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</si>
  <si>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</si>
  <si>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</si>
  <si>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</si>
  <si>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</si>
  <si>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</si>
  <si>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</si>
  <si>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</si>
  <si>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Bewertungen</t>
  </si>
  <si>
    <t>Pkte</t>
  </si>
  <si>
    <t>weit unterdurchschnittlich (--):</t>
  </si>
  <si>
    <t>unterdurchschnittlich (-)</t>
  </si>
  <si>
    <t>durchschnittlich (Ǿ)</t>
  </si>
  <si>
    <t>überdurchschnittlich (+):</t>
  </si>
  <si>
    <t>weit überdurchschnittlich (++)</t>
  </si>
  <si>
    <t>Datenerfassung</t>
  </si>
  <si>
    <t>Bewertung durch:</t>
  </si>
  <si>
    <t>Name des Teams:</t>
  </si>
  <si>
    <t xml:space="preserve">Rot gefärbte Felder: </t>
  </si>
  <si>
    <t>Bewertung für sich selbst</t>
  </si>
  <si>
    <t xml:space="preserve">Hellgrün gefärbte Felder: </t>
  </si>
  <si>
    <t>Bewertung für andere</t>
  </si>
  <si>
    <t>Sozialkompetenz</t>
  </si>
  <si>
    <t>Beitrag</t>
  </si>
  <si>
    <t>Auswertung</t>
  </si>
  <si>
    <t>Eigenbewertung</t>
  </si>
  <si>
    <t>Mittelwert Fremdbewertung</t>
  </si>
  <si>
    <t>Abweichung Eigenbw zu MW Fremdbw</t>
  </si>
  <si>
    <t>Abweichung absolut</t>
  </si>
  <si>
    <t>SoKo</t>
  </si>
  <si>
    <t>weit üverdurchschnittlich (++)</t>
  </si>
  <si>
    <t>Datum:  ………………………………</t>
  </si>
  <si>
    <t>Unterschrift:  ……………………………………………………………………………………………</t>
  </si>
  <si>
    <t>Team-Mitglied</t>
  </si>
  <si>
    <t>Offset Coaches</t>
  </si>
  <si>
    <t>Sammeln Sie die ausgefüllten und unterschriebenen Datenblätter ein und übertragen Sie die entsprechenden Daten in das Blatt "Team-Mitglied A, B, usw.".</t>
  </si>
  <si>
    <t>-</t>
  </si>
  <si>
    <r>
      <t xml:space="preserve">Drucken Sie das Blatt </t>
    </r>
    <r>
      <rPr>
        <b/>
        <sz val="10"/>
        <rFont val="Arial"/>
        <family val="2"/>
      </rPr>
      <t>"Kriterien SoKo"</t>
    </r>
    <r>
      <rPr>
        <sz val="10"/>
        <rFont val="Arial"/>
        <family val="2"/>
      </rPr>
      <t xml:space="preserve"> und "</t>
    </r>
    <r>
      <rPr>
        <b/>
        <sz val="10"/>
        <rFont val="Arial"/>
        <family val="2"/>
      </rPr>
      <t>Kriterien Beitrag</t>
    </r>
    <r>
      <rPr>
        <sz val="10"/>
        <rFont val="Arial"/>
        <family val="2"/>
      </rPr>
      <t xml:space="preserve">" zusammen mit dem Blatt </t>
    </r>
    <r>
      <rPr>
        <b/>
        <sz val="10"/>
        <rFont val="Arial"/>
        <family val="2"/>
      </rPr>
      <t>"Team-Mitglied x"</t>
    </r>
    <r>
      <rPr>
        <sz val="10"/>
        <rFont val="Arial"/>
        <family val="2"/>
      </rPr>
      <t xml:space="preserve"> für die Team-Mitglieder aus. Jedem Team-Mitglied ist gemäss dem Blatt "Anleitung" ein Grossbuchstabe zugeordnet: A, B, C  …</t>
    </r>
  </si>
  <si>
    <t>S. Vetter</t>
  </si>
  <si>
    <t>Kommentare zur Sozialkompetenzbw</t>
  </si>
  <si>
    <t>Team:</t>
  </si>
  <si>
    <t>1. Blatt (Anleitung):  Anleitung (diese Seite)</t>
  </si>
  <si>
    <t>15. Blatt (Auswertung):  Ergebnisse, Abweichungen, kritische Über- und Unterschätzungen</t>
  </si>
  <si>
    <r>
      <t xml:space="preserve">Ergänzen Sie die farbig unterlegten Felder in Blatt </t>
    </r>
    <r>
      <rPr>
        <b/>
        <i/>
        <sz val="10"/>
        <rFont val="Arial"/>
        <family val="2"/>
      </rPr>
      <t>"Team"</t>
    </r>
    <r>
      <rPr>
        <sz val="10"/>
        <rFont val="Arial"/>
        <family val="2"/>
      </rPr>
      <t xml:space="preserve"> mit</t>
    </r>
  </si>
  <si>
    <t>b) Sozialkompetenzprofil des Teams: eines aus jeder Gruppe (gelb)</t>
  </si>
  <si>
    <t>c) Projektname (blau)</t>
  </si>
  <si>
    <t>R. Burkhardt</t>
  </si>
  <si>
    <t>Kommentare zur Bewertung des Beitrags</t>
  </si>
  <si>
    <t>Vorlage und Auswertung zur Ermittlung der Sozialkompetenz und des Beitrags zum Projekterfolg, zur Individualisierung der Noten</t>
  </si>
  <si>
    <t>Bei Unklarheiten kontaktieren Sie bitte den zuständigen Koordinator.</t>
  </si>
  <si>
    <t>B.Scheuner, S. Vetter</t>
  </si>
  <si>
    <t>Übertragen Sie die erarbeiteten Standardbeschreibungen und allfällige eigene Kriterien und Indikatoren in das Blatt "Kriterien SoKo".
(Es können maximal 50 verschiedene Indikatoren definiert werden)</t>
  </si>
  <si>
    <t>3. Blatt (Kriterien Beitrag): Erläuterungen zum bewerten des Beitrages zum Projekterfolg</t>
  </si>
  <si>
    <t>4. Blatt (Team): Teammitglieder und gewählte Sozialkompetenzindikatoren erfassen</t>
  </si>
  <si>
    <t>5.-14. Blatt (A, B, C, …, J):  Formulare zur Bewertung durch die Teammitglieder (und spätere Auswertungen)</t>
  </si>
  <si>
    <t>16. Blatt (Individualisierung) Aufstellung aller Bewertungen</t>
  </si>
  <si>
    <t>Ich bin mir bewusst welche Auswirkungen meine Bewertung auf die Noten meiner Teamkolleginnen und -kollegen hat.</t>
  </si>
  <si>
    <t>ungeschützte Version - Darf nicht für die Bewertung verwendet werden!</t>
  </si>
  <si>
    <t>ungeschützte Version darf nicht für die Bewertung verwendet werden.</t>
  </si>
  <si>
    <t xml:space="preserve">Evaluation Sozialkompetenz und  Beitrag </t>
  </si>
  <si>
    <t>PM</t>
  </si>
  <si>
    <t>Alessandro Calcagno</t>
  </si>
  <si>
    <t>Manuel Hunziker</t>
  </si>
  <si>
    <t>Julien Christen</t>
  </si>
  <si>
    <t>Lorenzo Petillo</t>
  </si>
  <si>
    <t>SA</t>
  </si>
  <si>
    <t>QM</t>
  </si>
  <si>
    <t>Commitment</t>
  </si>
  <si>
    <t>Waleed Al-Hubaishi</t>
  </si>
  <si>
    <t>RE</t>
  </si>
  <si>
    <t>UM</t>
  </si>
  <si>
    <t>IM</t>
  </si>
  <si>
    <t>TM</t>
  </si>
  <si>
    <t>Sayed Jalil Hashemi</t>
  </si>
  <si>
    <t>Hussein Farzi</t>
  </si>
  <si>
    <t>Dac-Wing Kha</t>
  </si>
  <si>
    <t>Björn Stark</t>
  </si>
  <si>
    <t>Social competence criteria</t>
  </si>
  <si>
    <t>Criteria Group</t>
  </si>
  <si>
    <t>Choice of the team</t>
  </si>
  <si>
    <t>Basal Competences</t>
  </si>
  <si>
    <t>Personal-social competences</t>
  </si>
  <si>
    <t>Communicative competences</t>
  </si>
  <si>
    <t>Conflict competences</t>
  </si>
  <si>
    <t>Team competences</t>
  </si>
  <si>
    <t>Own Criteria</t>
  </si>
  <si>
    <t>Has correct manners</t>
  </si>
  <si>
    <t>Can approach people openly</t>
  </si>
  <si>
    <t>Can articulate his own and also foreign concerns politely</t>
  </si>
  <si>
    <t>Resolves conflicts impartially and cooperatively</t>
  </si>
  <si>
    <t>Represents the team externally in a loyal way</t>
  </si>
  <si>
    <t>Roll flexibility</t>
  </si>
  <si>
    <t>Critical faculties</t>
  </si>
  <si>
    <t>Points</t>
  </si>
  <si>
    <t>Evaluation</t>
  </si>
  <si>
    <t>far below average (--):</t>
  </si>
  <si>
    <t>below average (-):</t>
  </si>
  <si>
    <t>average (Ǿ):</t>
  </si>
  <si>
    <t>above average (+):</t>
  </si>
  <si>
    <t>far above average (++):</t>
  </si>
  <si>
    <t>Contribution/commitment for the project success:</t>
  </si>
  <si>
    <t>Has performed a contribution for the project success which is far above average</t>
  </si>
  <si>
    <t>Has performed a contribution for the project success which is above average</t>
  </si>
  <si>
    <t>Has performed a contribution for the project success which is average</t>
  </si>
  <si>
    <t>Has performed a contribution for the project success which is below average</t>
  </si>
  <si>
    <t>Has performed a contribution for the project success which is far below average</t>
  </si>
  <si>
    <t>Assessment: Contribution for the project success - assessment scheme</t>
  </si>
  <si>
    <t>Project name:</t>
  </si>
  <si>
    <t>Team data</t>
  </si>
  <si>
    <t>Name / first name</t>
  </si>
  <si>
    <t>Role</t>
  </si>
  <si>
    <t>Register team member</t>
  </si>
  <si>
    <t>IP-316vt-Food4All</t>
  </si>
  <si>
    <t>Evaluation of the social competence</t>
  </si>
  <si>
    <t>Overview</t>
  </si>
  <si>
    <t>Criteria / indicators</t>
  </si>
  <si>
    <t xml:space="preserve">Red colored fields: </t>
  </si>
  <si>
    <t>Red colored fields:</t>
  </si>
  <si>
    <t>Light green colored fields:</t>
  </si>
  <si>
    <t>Evaluation for yourself</t>
  </si>
  <si>
    <t>Evaluation for others</t>
  </si>
  <si>
    <t>Data collection</t>
  </si>
  <si>
    <t>Evaluation by:</t>
  </si>
  <si>
    <t>Name of the team:</t>
  </si>
  <si>
    <t>Team member</t>
  </si>
  <si>
    <t>Comments for the social competence</t>
  </si>
  <si>
    <t>Standard descriptions</t>
  </si>
  <si>
    <t>Basal competences</t>
  </si>
  <si>
    <t>Personal sozial competences</t>
  </si>
  <si>
    <t>Has good manners</t>
  </si>
  <si>
    <t>Treats all team members fair, tolerant and equal</t>
  </si>
  <si>
    <t>Listens carefully</t>
  </si>
  <si>
    <t>Sticks to commitments</t>
  </si>
  <si>
    <t>is tolerant and respectful</t>
  </si>
  <si>
    <t>Is cooperative</t>
  </si>
  <si>
    <t>Knows own strengths and weaknesses</t>
  </si>
  <si>
    <t>Knows own social needs</t>
  </si>
  <si>
    <t>Knows social needs of others</t>
  </si>
  <si>
    <t>Notices sensitivities of others (empathy)</t>
  </si>
  <si>
    <t>Can get over difficult situations humorously</t>
  </si>
  <si>
    <t>Uses available free room in the interest of the team success</t>
  </si>
  <si>
    <t>Can articulate own and foreign concerns politely</t>
  </si>
  <si>
    <t>Customizes his/her language to stakeholder</t>
  </si>
  <si>
    <t>Communicates comprehensible spoken and written</t>
  </si>
  <si>
    <t>Recognizes smoldering conflicts and reacts proactively</t>
  </si>
  <si>
    <t>Doesn't avoid conflicts</t>
  </si>
  <si>
    <t>Resolves conflicts neutrally and cooperatively</t>
  </si>
  <si>
    <t>Looks timely for help when there are problems/conflicts</t>
  </si>
  <si>
    <t>Promotes a balance between interests of his/her own and others</t>
  </si>
  <si>
    <t>Shares his knowledge with others</t>
  </si>
  <si>
    <t>Participates in the team</t>
  </si>
  <si>
    <t>Represents the team loyally to external people</t>
  </si>
  <si>
    <t>Keeps an eye on the whole project</t>
  </si>
  <si>
    <t>Knows dependencies relating to his/her role</t>
  </si>
  <si>
    <t>Role flexability</t>
  </si>
  <si>
    <t>Deals friendly and courteous with his/her other team members</t>
  </si>
  <si>
    <t>Pays hardly attention to his manners</t>
  </si>
  <si>
    <t>Deals unfriendly and negatively with his/her other team members</t>
  </si>
  <si>
    <t>Can approach others</t>
  </si>
  <si>
    <t>Approaches others friendly and constructively</t>
  </si>
  <si>
    <t>Approaches others neutrally</t>
  </si>
  <si>
    <t>Approaches others unfriendly and negatively. Inhibits the communication in the team</t>
  </si>
  <si>
    <t>Can articulate friendly and politely</t>
  </si>
  <si>
    <t>Doesn't care if his communication is friendly or polite</t>
  </si>
  <si>
    <t>Articulates unfriendly and unpolitely</t>
  </si>
  <si>
    <t>Resolves conflicts by cooperating with the team and the team spirit</t>
  </si>
  <si>
    <t>Conflicts are resolved without valueing the cooperation</t>
  </si>
  <si>
    <t>Conflicts are not resolved cooperatively. Team spirit is being ignored. Disturbs the team structure</t>
  </si>
  <si>
    <t>Represents the team loyally, has team spirit and appreciates the cohesion</t>
  </si>
  <si>
    <t>Doesn't stick with the team. Doesn't attach importance to loyalty in the team</t>
  </si>
  <si>
    <t>Attaches hardly importance to loyalty and team feeling</t>
  </si>
  <si>
    <t>Has a very good feeling for roles. Helps team members. Courteous</t>
  </si>
  <si>
    <t>Only helps if necessary</t>
  </si>
  <si>
    <t>No flexability. Doesn't help, even when asked</t>
  </si>
  <si>
    <t>Takes critics seriously, however not personally. Tries to put things in practice</t>
  </si>
  <si>
    <t>Takes note of critics</t>
  </si>
  <si>
    <t>Take critics personally, being insulted, quarrelsome</t>
  </si>
  <si>
    <t>Exemplary commitment</t>
  </si>
  <si>
    <t>Just coasting along in his work</t>
  </si>
  <si>
    <t>Too little commitment</t>
  </si>
  <si>
    <t>Criterium</t>
  </si>
  <si>
    <t>Evaluation social competence</t>
  </si>
  <si>
    <t>Average / discrepancy</t>
  </si>
  <si>
    <t>Low self-assessment</t>
  </si>
  <si>
    <t>Higher self-assessment</t>
  </si>
  <si>
    <t>Big discrepancy difference</t>
  </si>
  <si>
    <t>Amount of critical underestimations</t>
  </si>
  <si>
    <t>Amount of critical overestimations</t>
  </si>
  <si>
    <t>Amount of big discrepancy differences</t>
  </si>
  <si>
    <t>Engagement evaluation</t>
  </si>
  <si>
    <t>Critical values (Points)</t>
  </si>
  <si>
    <t>Team grade:</t>
  </si>
  <si>
    <t>Evaluators</t>
  </si>
  <si>
    <t>Evaluated</t>
  </si>
  <si>
    <t>Average</t>
  </si>
  <si>
    <t>Individualization  1 SoKo</t>
  </si>
  <si>
    <t>Automatic correction</t>
  </si>
  <si>
    <t>Individualization  2 SoKo</t>
  </si>
  <si>
    <t>End mark</t>
  </si>
  <si>
    <t>Team mark</t>
  </si>
  <si>
    <t>Mark inkl. individualization SoKo</t>
  </si>
  <si>
    <t>Mark inkl. individualization SoKo + contribution</t>
  </si>
  <si>
    <t>Amount of team members</t>
  </si>
  <si>
    <t>The team mark is set by the "Fachcoaches" and the jury. This field is only for a "what-if" scenario.</t>
  </si>
  <si>
    <t>Self evaluation</t>
  </si>
  <si>
    <t>Mean value third-party evaluation</t>
  </si>
  <si>
    <t>Difference between SelfEv and Mean v.</t>
  </si>
  <si>
    <t>Difference total</t>
  </si>
  <si>
    <t>below average (-)</t>
  </si>
  <si>
    <t>average (Ǿ)</t>
  </si>
  <si>
    <t>far above average (++)</t>
  </si>
  <si>
    <t>Pts</t>
  </si>
  <si>
    <t>I'm aware which consequences of my evaluations have impact on the marks of my team collegues.</t>
  </si>
  <si>
    <t>Date:  ………………………………</t>
  </si>
  <si>
    <t>Signature:  ……………………………………………………………………………………………</t>
  </si>
  <si>
    <t>Social competence</t>
  </si>
  <si>
    <t>Contribution</t>
  </si>
  <si>
    <t>Comments for the evaluation of the contribution</t>
  </si>
  <si>
    <t>Individualization of the team mark</t>
  </si>
  <si>
    <t>K</t>
  </si>
  <si>
    <t>Standard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</si>
</sst>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rgb="FF00B05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43"/>
        <bgColor indexed="26"/>
      </patternFill>
    </fill>
    <fill>
      <patternFill patternType="solid">
        <fgColor indexed="46"/>
        <bgColor indexed="24"/>
      </patternFill>
    </fill>
    <fill>
      <patternFill patternType="solid">
        <fgColor indexed="9"/>
        <bgColor indexed="26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0"/>
        <bgColor indexed="49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CCFF99"/>
        <bgColor rgb="FFCCFFFF"/>
      </patternFill>
    </fill>
    <fill>
      <patternFill patternType="solid">
        <fgColor rgb="FFCCFF99"/>
        <bgColor indexed="27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CCFFFF"/>
      </patternFill>
    </fill>
    <fill>
      <patternFill patternType="solid">
        <fgColor rgb="FFFF0000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theme="0"/>
      </patternFill>
    </fill>
    <fill>
      <patternFill patternType="solid">
        <fgColor rgb="FFFFFF99"/>
        <bgColor indexed="64"/>
      </patternFill>
    </fill>
    <fill>
      <patternFill patternType="solid">
        <fgColor rgb="FF98C2E8"/>
        <bgColor indexed="64"/>
      </patternFill>
    </fill>
    <fill>
      <patternFill patternType="solid">
        <fgColor rgb="FFCC66FF"/>
        <bgColor indexed="64"/>
      </patternFill>
    </fill>
  </fills>
  <borders count="10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10"/>
      </left>
      <right style="thin">
        <color indexed="8"/>
      </right>
      <top style="medium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10"/>
      </right>
      <top style="medium">
        <color indexed="10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</borders>
  <cellStyleXfs count="1">
    <xf numFmtId="0" fontId="0" fillId="0" borderId="0"/>
  </cellStyleXfs>
  <cellXfs count="39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Border="1"/>
    <xf numFmtId="0" fontId="0" fillId="0" borderId="2" xfId="0" applyBorder="1" applyProtection="1"/>
    <xf numFmtId="0" fontId="4" fillId="3" borderId="2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2" fillId="0" borderId="0" xfId="0" applyFont="1" applyProtection="1"/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0" fillId="0" borderId="2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/>
    </xf>
    <xf numFmtId="0" fontId="0" fillId="0" borderId="0" xfId="0" applyAlignment="1" applyProtection="1">
      <alignment vertical="center"/>
    </xf>
    <xf numFmtId="0" fontId="0" fillId="3" borderId="2" xfId="0" applyFont="1" applyFill="1" applyBorder="1" applyAlignment="1" applyProtection="1">
      <alignment horizontal="left" vertical="top" wrapText="1"/>
      <protection locked="0"/>
    </xf>
    <xf numFmtId="0" fontId="0" fillId="0" borderId="3" xfId="0" applyFill="1" applyBorder="1" applyAlignment="1" applyProtection="1">
      <alignment vertical="center" wrapText="1"/>
    </xf>
    <xf numFmtId="0" fontId="0" fillId="0" borderId="0" xfId="0" applyFill="1" applyBorder="1" applyAlignment="1" applyProtection="1">
      <alignment vertical="center" wrapText="1"/>
    </xf>
    <xf numFmtId="0" fontId="4" fillId="3" borderId="2" xfId="0" applyFont="1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horizontal="center" vertical="center"/>
    </xf>
    <xf numFmtId="0" fontId="0" fillId="0" borderId="4" xfId="0" applyBorder="1" applyAlignment="1" applyProtection="1"/>
    <xf numFmtId="0" fontId="0" fillId="0" borderId="2" xfId="0" applyFont="1" applyBorder="1" applyAlignment="1" applyProtection="1">
      <alignment horizontal="center"/>
    </xf>
    <xf numFmtId="0" fontId="0" fillId="0" borderId="5" xfId="0" applyBorder="1" applyProtection="1"/>
    <xf numFmtId="0" fontId="0" fillId="0" borderId="6" xfId="0" applyFont="1" applyBorder="1" applyProtection="1"/>
    <xf numFmtId="0" fontId="0" fillId="0" borderId="1" xfId="0" applyBorder="1" applyProtection="1"/>
    <xf numFmtId="0" fontId="0" fillId="0" borderId="4" xfId="0" applyBorder="1" applyProtection="1"/>
    <xf numFmtId="0" fontId="5" fillId="0" borderId="0" xfId="0" applyFont="1" applyFill="1" applyBorder="1" applyProtection="1"/>
    <xf numFmtId="0" fontId="0" fillId="0" borderId="0" xfId="0" applyFill="1" applyBorder="1" applyProtection="1"/>
    <xf numFmtId="0" fontId="6" fillId="0" borderId="0" xfId="0" applyFont="1" applyFill="1" applyBorder="1" applyProtection="1"/>
    <xf numFmtId="0" fontId="0" fillId="0" borderId="0" xfId="0" applyBorder="1" applyProtection="1"/>
    <xf numFmtId="0" fontId="2" fillId="0" borderId="0" xfId="0" applyFont="1" applyBorder="1" applyAlignment="1" applyProtection="1">
      <alignment horizontal="center"/>
    </xf>
    <xf numFmtId="0" fontId="0" fillId="0" borderId="0" xfId="0" applyFont="1" applyAlignment="1" applyProtection="1">
      <alignment vertical="center"/>
    </xf>
    <xf numFmtId="0" fontId="2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Protection="1"/>
    <xf numFmtId="164" fontId="0" fillId="5" borderId="16" xfId="0" applyNumberFormat="1" applyFill="1" applyBorder="1" applyAlignment="1" applyProtection="1">
      <alignment horizontal="center" vertical="center"/>
    </xf>
    <xf numFmtId="164" fontId="0" fillId="5" borderId="2" xfId="0" applyNumberFormat="1" applyFill="1" applyBorder="1" applyAlignment="1" applyProtection="1">
      <alignment horizontal="center" vertical="center"/>
    </xf>
    <xf numFmtId="164" fontId="0" fillId="5" borderId="17" xfId="0" applyNumberFormat="1" applyFill="1" applyBorder="1" applyAlignment="1" applyProtection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</xf>
    <xf numFmtId="164" fontId="0" fillId="5" borderId="11" xfId="0" applyNumberFormat="1" applyFill="1" applyBorder="1" applyAlignment="1" applyProtection="1">
      <alignment horizontal="center" vertical="center"/>
    </xf>
    <xf numFmtId="164" fontId="0" fillId="5" borderId="12" xfId="0" applyNumberFormat="1" applyFill="1" applyBorder="1" applyAlignment="1" applyProtection="1">
      <alignment horizontal="center" vertical="center"/>
    </xf>
    <xf numFmtId="164" fontId="0" fillId="5" borderId="13" xfId="0" applyNumberFormat="1" applyFill="1" applyBorder="1" applyAlignment="1" applyProtection="1">
      <alignment horizontal="center" vertical="center"/>
    </xf>
    <xf numFmtId="164" fontId="0" fillId="0" borderId="14" xfId="0" applyNumberFormat="1" applyFill="1" applyBorder="1" applyAlignment="1" applyProtection="1">
      <alignment horizontal="center" vertical="center"/>
    </xf>
    <xf numFmtId="164" fontId="0" fillId="5" borderId="19" xfId="0" applyNumberFormat="1" applyFill="1" applyBorder="1" applyAlignment="1" applyProtection="1">
      <alignment horizontal="center" vertical="center"/>
    </xf>
    <xf numFmtId="164" fontId="0" fillId="5" borderId="20" xfId="0" applyNumberFormat="1" applyFill="1" applyBorder="1" applyAlignment="1" applyProtection="1">
      <alignment horizontal="center" vertical="center"/>
    </xf>
    <xf numFmtId="164" fontId="0" fillId="5" borderId="21" xfId="0" applyNumberForma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>
      <alignment horizontal="center" vertical="center"/>
    </xf>
    <xf numFmtId="0" fontId="10" fillId="0" borderId="0" xfId="0" applyFont="1"/>
    <xf numFmtId="164" fontId="5" fillId="4" borderId="0" xfId="0" applyNumberFormat="1" applyFont="1" applyFill="1" applyBorder="1" applyAlignment="1">
      <alignment horizontal="left" vertical="center"/>
    </xf>
    <xf numFmtId="0" fontId="5" fillId="0" borderId="0" xfId="0" applyFont="1"/>
    <xf numFmtId="0" fontId="0" fillId="3" borderId="6" xfId="0" applyFont="1" applyFill="1" applyBorder="1"/>
    <xf numFmtId="0" fontId="0" fillId="3" borderId="1" xfId="0" applyFill="1" applyBorder="1"/>
    <xf numFmtId="0" fontId="0" fillId="3" borderId="22" xfId="0" applyFill="1" applyBorder="1" applyAlignment="1">
      <alignment horizontal="center"/>
    </xf>
    <xf numFmtId="0" fontId="0" fillId="0" borderId="23" xfId="0" applyBorder="1"/>
    <xf numFmtId="0" fontId="2" fillId="0" borderId="2" xfId="0" applyFont="1" applyBorder="1"/>
    <xf numFmtId="0" fontId="0" fillId="8" borderId="6" xfId="0" applyFont="1" applyFill="1" applyBorder="1"/>
    <xf numFmtId="0" fontId="0" fillId="8" borderId="4" xfId="0" applyFill="1" applyBorder="1"/>
    <xf numFmtId="0" fontId="0" fillId="8" borderId="24" xfId="0" applyFill="1" applyBorder="1"/>
    <xf numFmtId="0" fontId="0" fillId="8" borderId="22" xfId="0" applyFill="1" applyBorder="1" applyAlignment="1">
      <alignment horizontal="center"/>
    </xf>
    <xf numFmtId="0" fontId="2" fillId="0" borderId="23" xfId="0" applyFont="1" applyBorder="1"/>
    <xf numFmtId="0" fontId="0" fillId="9" borderId="6" xfId="0" applyFont="1" applyFill="1" applyBorder="1"/>
    <xf numFmtId="0" fontId="0" fillId="9" borderId="4" xfId="0" applyFill="1" applyBorder="1"/>
    <xf numFmtId="0" fontId="0" fillId="9" borderId="2" xfId="0" applyFill="1" applyBorder="1"/>
    <xf numFmtId="0" fontId="0" fillId="9" borderId="24" xfId="0" applyFill="1" applyBorder="1"/>
    <xf numFmtId="0" fontId="0" fillId="9" borderId="22" xfId="0" applyFill="1" applyBorder="1" applyAlignment="1">
      <alignment horizont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 wrapText="1"/>
    </xf>
    <xf numFmtId="0" fontId="0" fillId="8" borderId="25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8" borderId="27" xfId="0" applyFont="1" applyFill="1" applyBorder="1" applyAlignment="1">
      <alignment horizontal="center" vertical="center" wrapText="1"/>
    </xf>
    <xf numFmtId="0" fontId="0" fillId="9" borderId="28" xfId="0" applyFont="1" applyFill="1" applyBorder="1" applyAlignment="1">
      <alignment horizontal="center" vertical="center" wrapText="1"/>
    </xf>
    <xf numFmtId="0" fontId="9" fillId="0" borderId="0" xfId="0" applyFont="1"/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/>
    <xf numFmtId="2" fontId="2" fillId="0" borderId="3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0" fillId="0" borderId="33" xfId="0" applyBorder="1"/>
    <xf numFmtId="0" fontId="0" fillId="2" borderId="34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0" fontId="2" fillId="0" borderId="31" xfId="0" applyFont="1" applyFill="1" applyBorder="1"/>
    <xf numFmtId="2" fontId="0" fillId="10" borderId="4" xfId="0" applyNumberFormat="1" applyFill="1" applyBorder="1" applyAlignment="1">
      <alignment horizontal="center"/>
    </xf>
    <xf numFmtId="0" fontId="2" fillId="0" borderId="35" xfId="0" applyFont="1" applyFill="1" applyBorder="1"/>
    <xf numFmtId="2" fontId="0" fillId="10" borderId="23" xfId="0" applyNumberFormat="1" applyFill="1" applyBorder="1" applyAlignment="1">
      <alignment horizontal="center"/>
    </xf>
    <xf numFmtId="0" fontId="2" fillId="0" borderId="36" xfId="0" applyFont="1" applyFill="1" applyBorder="1"/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0" fontId="0" fillId="3" borderId="2" xfId="0" applyFont="1" applyFill="1" applyBorder="1" applyAlignment="1" applyProtection="1">
      <alignment horizontal="left" vertical="top" wrapText="1"/>
    </xf>
    <xf numFmtId="0" fontId="0" fillId="0" borderId="0" xfId="0" applyFont="1"/>
    <xf numFmtId="164" fontId="0" fillId="0" borderId="38" xfId="0" applyNumberFormat="1" applyFont="1" applyFill="1" applyBorder="1" applyAlignment="1">
      <alignment horizontal="center"/>
    </xf>
    <xf numFmtId="164" fontId="8" fillId="7" borderId="5" xfId="0" applyNumberFormat="1" applyFont="1" applyFill="1" applyBorder="1" applyAlignment="1">
      <alignment horizontal="center"/>
    </xf>
    <xf numFmtId="0" fontId="0" fillId="2" borderId="39" xfId="0" applyFont="1" applyFill="1" applyBorder="1" applyAlignment="1">
      <alignment vertical="center"/>
    </xf>
    <xf numFmtId="0" fontId="0" fillId="2" borderId="40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2" xfId="0" applyFont="1" applyFill="1" applyBorder="1" applyAlignment="1">
      <alignment vertical="center"/>
    </xf>
    <xf numFmtId="164" fontId="8" fillId="7" borderId="43" xfId="0" applyNumberFormat="1" applyFont="1" applyFill="1" applyBorder="1" applyAlignment="1">
      <alignment horizontal="center"/>
    </xf>
    <xf numFmtId="164" fontId="0" fillId="0" borderId="44" xfId="0" applyNumberFormat="1" applyFont="1" applyFill="1" applyBorder="1" applyAlignment="1">
      <alignment horizontal="center"/>
    </xf>
    <xf numFmtId="164" fontId="0" fillId="0" borderId="45" xfId="0" applyNumberFormat="1" applyFont="1" applyFill="1" applyBorder="1" applyAlignment="1">
      <alignment horizontal="center"/>
    </xf>
    <xf numFmtId="164" fontId="0" fillId="0" borderId="46" xfId="0" applyNumberFormat="1" applyFont="1" applyFill="1" applyBorder="1" applyAlignment="1">
      <alignment horizontal="center"/>
    </xf>
    <xf numFmtId="0" fontId="2" fillId="0" borderId="47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164" fontId="2" fillId="0" borderId="52" xfId="0" applyNumberFormat="1" applyFont="1" applyBorder="1" applyAlignment="1">
      <alignment horizontal="center"/>
    </xf>
    <xf numFmtId="164" fontId="2" fillId="0" borderId="53" xfId="0" applyNumberFormat="1" applyFont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164" fontId="2" fillId="0" borderId="55" xfId="0" applyNumberFormat="1" applyFont="1" applyBorder="1" applyAlignment="1">
      <alignment horizontal="center"/>
    </xf>
    <xf numFmtId="164" fontId="2" fillId="0" borderId="56" xfId="0" applyNumberFormat="1" applyFont="1" applyBorder="1" applyAlignment="1">
      <alignment horizontal="center"/>
    </xf>
    <xf numFmtId="164" fontId="2" fillId="0" borderId="57" xfId="0" applyNumberFormat="1" applyFont="1" applyBorder="1" applyAlignment="1">
      <alignment horizontal="center"/>
    </xf>
    <xf numFmtId="164" fontId="2" fillId="10" borderId="58" xfId="0" applyNumberFormat="1" applyFont="1" applyFill="1" applyBorder="1" applyAlignment="1">
      <alignment horizontal="center"/>
    </xf>
    <xf numFmtId="164" fontId="2" fillId="10" borderId="59" xfId="0" applyNumberFormat="1" applyFont="1" applyFill="1" applyBorder="1" applyAlignment="1">
      <alignment horizontal="center"/>
    </xf>
    <xf numFmtId="164" fontId="2" fillId="10" borderId="60" xfId="0" applyNumberFormat="1" applyFont="1" applyFill="1" applyBorder="1" applyAlignment="1">
      <alignment horizontal="center"/>
    </xf>
    <xf numFmtId="164" fontId="2" fillId="0" borderId="61" xfId="0" applyNumberFormat="1" applyFont="1" applyBorder="1" applyAlignment="1">
      <alignment horizontal="center"/>
    </xf>
    <xf numFmtId="164" fontId="2" fillId="0" borderId="62" xfId="0" applyNumberFormat="1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2" fontId="2" fillId="0" borderId="64" xfId="0" applyNumberFormat="1" applyFont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65" xfId="0" applyNumberFormat="1" applyFont="1" applyBorder="1" applyAlignment="1">
      <alignment horizontal="center"/>
    </xf>
    <xf numFmtId="2" fontId="2" fillId="0" borderId="66" xfId="0" applyNumberFormat="1" applyFont="1" applyBorder="1" applyAlignment="1">
      <alignment horizontal="center"/>
    </xf>
    <xf numFmtId="2" fontId="2" fillId="0" borderId="67" xfId="0" applyNumberFormat="1" applyFont="1" applyBorder="1" applyAlignment="1">
      <alignment horizontal="center"/>
    </xf>
    <xf numFmtId="2" fontId="0" fillId="10" borderId="5" xfId="0" applyNumberFormat="1" applyFill="1" applyBorder="1" applyAlignment="1">
      <alignment horizontal="center"/>
    </xf>
    <xf numFmtId="2" fontId="0" fillId="10" borderId="33" xfId="0" applyNumberFormat="1" applyFill="1" applyBorder="1" applyAlignment="1">
      <alignment horizontal="center"/>
    </xf>
    <xf numFmtId="2" fontId="0" fillId="10" borderId="31" xfId="0" applyNumberFormat="1" applyFill="1" applyBorder="1" applyAlignment="1">
      <alignment horizontal="center"/>
    </xf>
    <xf numFmtId="2" fontId="0" fillId="10" borderId="35" xfId="0" applyNumberFormat="1" applyFill="1" applyBorder="1" applyAlignment="1">
      <alignment horizontal="center"/>
    </xf>
    <xf numFmtId="2" fontId="2" fillId="10" borderId="34" xfId="0" applyNumberFormat="1" applyFont="1" applyFill="1" applyBorder="1" applyAlignment="1">
      <alignment horizontal="center"/>
    </xf>
    <xf numFmtId="2" fontId="2" fillId="10" borderId="36" xfId="0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2" fillId="4" borderId="70" xfId="0" applyFont="1" applyFill="1" applyBorder="1" applyAlignment="1" applyProtection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2" fillId="12" borderId="0" xfId="0" applyFont="1" applyFill="1" applyAlignment="1" applyProtection="1">
      <alignment vertical="center"/>
    </xf>
    <xf numFmtId="0" fontId="8" fillId="12" borderId="0" xfId="0" applyFont="1" applyFill="1" applyAlignment="1" applyProtection="1">
      <alignment vertical="center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0" borderId="30" xfId="0" applyFill="1" applyBorder="1" applyAlignment="1" applyProtection="1">
      <alignment horizontal="center"/>
      <protection locked="0"/>
    </xf>
    <xf numFmtId="0" fontId="0" fillId="6" borderId="33" xfId="0" applyFill="1" applyBorder="1" applyAlignment="1" applyProtection="1">
      <alignment horizontal="center"/>
      <protection locked="0"/>
    </xf>
    <xf numFmtId="0" fontId="2" fillId="0" borderId="14" xfId="0" applyFont="1" applyFill="1" applyBorder="1" applyProtection="1"/>
    <xf numFmtId="0" fontId="2" fillId="7" borderId="7" xfId="0" applyFont="1" applyFill="1" applyBorder="1" applyAlignment="1" applyProtection="1">
      <alignment horizontal="center" vertical="center" wrapText="1"/>
    </xf>
    <xf numFmtId="0" fontId="2" fillId="7" borderId="8" xfId="0" applyFont="1" applyFill="1" applyBorder="1" applyAlignment="1" applyProtection="1">
      <alignment horizontal="center" vertical="center" wrapText="1"/>
    </xf>
    <xf numFmtId="0" fontId="2" fillId="7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0" fillId="0" borderId="82" xfId="0" applyFont="1" applyBorder="1" applyAlignment="1" applyProtection="1">
      <alignment horizontal="right" vertical="top"/>
    </xf>
    <xf numFmtId="0" fontId="0" fillId="0" borderId="83" xfId="0" applyFont="1" applyBorder="1" applyAlignment="1" applyProtection="1">
      <alignment horizontal="right" vertical="top"/>
    </xf>
    <xf numFmtId="0" fontId="2" fillId="15" borderId="0" xfId="0" applyFont="1" applyFill="1" applyAlignment="1" applyProtection="1">
      <alignment vertical="center"/>
    </xf>
    <xf numFmtId="0" fontId="0" fillId="15" borderId="0" xfId="0" applyFill="1" applyAlignment="1" applyProtection="1">
      <alignment vertical="center"/>
    </xf>
    <xf numFmtId="0" fontId="0" fillId="15" borderId="7" xfId="0" applyFill="1" applyBorder="1" applyAlignment="1" applyProtection="1">
      <alignment horizontal="center" vertical="center"/>
      <protection locked="0"/>
    </xf>
    <xf numFmtId="0" fontId="0" fillId="16" borderId="8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10" xfId="0" applyFill="1" applyBorder="1" applyAlignment="1" applyProtection="1">
      <alignment horizontal="center"/>
      <protection locked="0"/>
    </xf>
    <xf numFmtId="0" fontId="0" fillId="16" borderId="33" xfId="0" applyFill="1" applyBorder="1" applyAlignment="1" applyProtection="1">
      <alignment horizontal="center"/>
      <protection locked="0"/>
    </xf>
    <xf numFmtId="0" fontId="0" fillId="16" borderId="7" xfId="0" applyFill="1" applyBorder="1" applyAlignment="1" applyProtection="1">
      <alignment horizontal="center" vertical="center"/>
      <protection locked="0"/>
    </xf>
    <xf numFmtId="0" fontId="2" fillId="7" borderId="79" xfId="0" applyFont="1" applyFill="1" applyBorder="1" applyAlignment="1" applyProtection="1">
      <alignment horizontal="center" vertical="center" wrapText="1"/>
    </xf>
    <xf numFmtId="0" fontId="2" fillId="7" borderId="80" xfId="0" applyFont="1" applyFill="1" applyBorder="1" applyAlignment="1" applyProtection="1">
      <alignment horizontal="center" vertical="center" wrapText="1"/>
    </xf>
    <xf numFmtId="0" fontId="2" fillId="0" borderId="81" xfId="0" applyFont="1" applyFill="1" applyBorder="1" applyAlignment="1" applyProtection="1">
      <alignment horizontal="center" vertical="center" wrapText="1"/>
    </xf>
    <xf numFmtId="0" fontId="2" fillId="7" borderId="70" xfId="0" applyFont="1" applyFill="1" applyBorder="1" applyAlignment="1" applyProtection="1">
      <alignment horizontal="center" vertical="center" wrapText="1"/>
    </xf>
    <xf numFmtId="0" fontId="2" fillId="7" borderId="21" xfId="0" applyFont="1" applyFill="1" applyBorder="1" applyAlignment="1" applyProtection="1">
      <alignment horizontal="center" vertical="center" wrapText="1"/>
    </xf>
    <xf numFmtId="164" fontId="0" fillId="5" borderId="34" xfId="0" applyNumberFormat="1" applyFill="1" applyBorder="1" applyAlignment="1" applyProtection="1">
      <alignment horizontal="center" vertical="center"/>
    </xf>
    <xf numFmtId="0" fontId="2" fillId="0" borderId="0" xfId="0" applyFont="1" applyFill="1" applyBorder="1" applyProtection="1"/>
    <xf numFmtId="0" fontId="0" fillId="0" borderId="0" xfId="0" applyFont="1" applyBorder="1" applyAlignment="1" applyProtection="1">
      <alignment horizontal="right" vertical="top"/>
    </xf>
    <xf numFmtId="0" fontId="2" fillId="0" borderId="0" xfId="0" applyFont="1" applyFill="1" applyBorder="1" applyAlignment="1" applyProtection="1"/>
    <xf numFmtId="0" fontId="0" fillId="0" borderId="0" xfId="0" applyFont="1" applyFill="1" applyBorder="1" applyProtection="1"/>
    <xf numFmtId="0" fontId="0" fillId="0" borderId="0" xfId="0" applyFont="1" applyBorder="1" applyProtection="1"/>
    <xf numFmtId="0" fontId="0" fillId="19" borderId="7" xfId="0" applyFill="1" applyBorder="1" applyAlignment="1" applyProtection="1">
      <alignment horizontal="center" vertical="center"/>
      <protection locked="0"/>
    </xf>
    <xf numFmtId="0" fontId="0" fillId="20" borderId="8" xfId="0" applyFill="1" applyBorder="1" applyAlignment="1" applyProtection="1">
      <alignment horizontal="center"/>
      <protection locked="0"/>
    </xf>
    <xf numFmtId="0" fontId="0" fillId="20" borderId="9" xfId="0" applyFill="1" applyBorder="1" applyAlignment="1" applyProtection="1">
      <alignment horizontal="center"/>
      <protection locked="0"/>
    </xf>
    <xf numFmtId="0" fontId="0" fillId="13" borderId="10" xfId="0" applyFill="1" applyBorder="1" applyAlignment="1" applyProtection="1">
      <alignment horizontal="center"/>
      <protection locked="0"/>
    </xf>
    <xf numFmtId="0" fontId="0" fillId="20" borderId="33" xfId="0" applyFill="1" applyBorder="1" applyAlignment="1" applyProtection="1">
      <alignment horizontal="center"/>
      <protection locked="0"/>
    </xf>
    <xf numFmtId="0" fontId="0" fillId="17" borderId="7" xfId="0" applyFill="1" applyBorder="1" applyAlignment="1" applyProtection="1">
      <alignment horizontal="center" vertical="center"/>
      <protection locked="0"/>
    </xf>
    <xf numFmtId="0" fontId="0" fillId="17" borderId="8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7" borderId="30" xfId="0" applyFill="1" applyBorder="1" applyAlignment="1" applyProtection="1">
      <alignment horizontal="center"/>
      <protection locked="0"/>
    </xf>
    <xf numFmtId="0" fontId="0" fillId="17" borderId="33" xfId="0" applyFill="1" applyBorder="1" applyAlignment="1" applyProtection="1">
      <alignment horizontal="center"/>
      <protection locked="0"/>
    </xf>
    <xf numFmtId="0" fontId="0" fillId="20" borderId="7" xfId="0" applyFill="1" applyBorder="1" applyAlignment="1" applyProtection="1">
      <alignment horizontal="center" vertical="center"/>
      <protection locked="0"/>
    </xf>
    <xf numFmtId="0" fontId="0" fillId="17" borderId="7" xfId="0" applyFont="1" applyFill="1" applyBorder="1" applyAlignment="1" applyProtection="1">
      <alignment horizontal="center" vertical="center"/>
      <protection locked="0"/>
    </xf>
    <xf numFmtId="0" fontId="0" fillId="17" borderId="8" xfId="0" applyFont="1" applyFill="1" applyBorder="1" applyAlignment="1" applyProtection="1">
      <alignment horizontal="center"/>
      <protection locked="0"/>
    </xf>
    <xf numFmtId="0" fontId="0" fillId="17" borderId="9" xfId="0" applyFont="1" applyFill="1" applyBorder="1" applyAlignment="1" applyProtection="1">
      <alignment horizontal="center"/>
      <protection locked="0"/>
    </xf>
    <xf numFmtId="0" fontId="0" fillId="17" borderId="30" xfId="0" applyFont="1" applyFill="1" applyBorder="1" applyAlignment="1" applyProtection="1">
      <alignment horizontal="center"/>
      <protection locked="0"/>
    </xf>
    <xf numFmtId="0" fontId="0" fillId="17" borderId="33" xfId="0" applyFont="1" applyFill="1" applyBorder="1" applyAlignment="1" applyProtection="1">
      <alignment horizontal="center"/>
      <protection locked="0"/>
    </xf>
    <xf numFmtId="164" fontId="0" fillId="0" borderId="2" xfId="0" applyNumberFormat="1" applyFont="1" applyFill="1" applyBorder="1" applyAlignment="1">
      <alignment horizontal="center"/>
    </xf>
    <xf numFmtId="164" fontId="0" fillId="0" borderId="86" xfId="0" applyNumberFormat="1" applyFont="1" applyFill="1" applyBorder="1" applyAlignment="1">
      <alignment horizontal="center"/>
    </xf>
    <xf numFmtId="164" fontId="8" fillId="7" borderId="2" xfId="0" applyNumberFormat="1" applyFont="1" applyFill="1" applyBorder="1" applyAlignment="1">
      <alignment horizontal="center"/>
    </xf>
    <xf numFmtId="164" fontId="0" fillId="0" borderId="39" xfId="0" applyNumberFormat="1" applyFont="1" applyFill="1" applyBorder="1" applyAlignment="1">
      <alignment horizontal="center"/>
    </xf>
    <xf numFmtId="164" fontId="8" fillId="7" borderId="40" xfId="0" applyNumberFormat="1" applyFont="1" applyFill="1" applyBorder="1" applyAlignment="1">
      <alignment horizontal="center"/>
    </xf>
    <xf numFmtId="0" fontId="0" fillId="2" borderId="88" xfId="0" applyFont="1" applyFill="1" applyBorder="1" applyAlignment="1">
      <alignment vertical="center"/>
    </xf>
    <xf numFmtId="0" fontId="0" fillId="2" borderId="89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90" xfId="0" applyFont="1" applyFill="1" applyBorder="1" applyAlignment="1">
      <alignment vertical="center"/>
    </xf>
    <xf numFmtId="164" fontId="2" fillId="0" borderId="91" xfId="0" applyNumberFormat="1" applyFont="1" applyBorder="1" applyAlignment="1">
      <alignment horizontal="center"/>
    </xf>
    <xf numFmtId="164" fontId="2" fillId="0" borderId="92" xfId="0" applyNumberFormat="1" applyFont="1" applyBorder="1" applyAlignment="1">
      <alignment horizontal="center"/>
    </xf>
    <xf numFmtId="164" fontId="2" fillId="0" borderId="93" xfId="0" applyNumberFormat="1" applyFont="1" applyBorder="1" applyAlignment="1">
      <alignment horizontal="center"/>
    </xf>
    <xf numFmtId="164" fontId="8" fillId="7" borderId="87" xfId="0" applyNumberFormat="1" applyFont="1" applyFill="1" applyBorder="1" applyAlignment="1">
      <alignment horizontal="center"/>
    </xf>
    <xf numFmtId="164" fontId="0" fillId="0" borderId="87" xfId="0" applyNumberFormat="1" applyFont="1" applyFill="1" applyBorder="1" applyAlignment="1">
      <alignment horizontal="center"/>
    </xf>
    <xf numFmtId="164" fontId="8" fillId="7" borderId="94" xfId="0" applyNumberFormat="1" applyFont="1" applyFill="1" applyBorder="1" applyAlignment="1">
      <alignment horizontal="center"/>
    </xf>
    <xf numFmtId="164" fontId="0" fillId="0" borderId="95" xfId="0" applyNumberFormat="1" applyFont="1" applyFill="1" applyBorder="1" applyAlignment="1">
      <alignment horizontal="center"/>
    </xf>
    <xf numFmtId="164" fontId="0" fillId="0" borderId="96" xfId="0" applyNumberFormat="1" applyFont="1" applyFill="1" applyBorder="1" applyAlignment="1">
      <alignment horizontal="center"/>
    </xf>
    <xf numFmtId="164" fontId="0" fillId="0" borderId="97" xfId="0" applyNumberFormat="1" applyFont="1" applyFill="1" applyBorder="1" applyAlignment="1">
      <alignment horizontal="center"/>
    </xf>
    <xf numFmtId="164" fontId="0" fillId="0" borderId="98" xfId="0" applyNumberFormat="1" applyFont="1" applyFill="1" applyBorder="1" applyAlignment="1">
      <alignment horizontal="center"/>
    </xf>
    <xf numFmtId="164" fontId="0" fillId="0" borderId="99" xfId="0" applyNumberFormat="1" applyFont="1" applyFill="1" applyBorder="1" applyAlignment="1">
      <alignment horizontal="center"/>
    </xf>
    <xf numFmtId="164" fontId="0" fillId="0" borderId="100" xfId="0" applyNumberFormat="1" applyFont="1" applyFill="1" applyBorder="1" applyAlignment="1">
      <alignment horizontal="center"/>
    </xf>
    <xf numFmtId="164" fontId="8" fillId="7" borderId="101" xfId="0" applyNumberFormat="1" applyFont="1" applyFill="1" applyBorder="1" applyAlignment="1">
      <alignment horizontal="center"/>
    </xf>
    <xf numFmtId="0" fontId="2" fillId="7" borderId="102" xfId="0" applyFont="1" applyFill="1" applyBorder="1" applyAlignment="1" applyProtection="1">
      <alignment horizontal="center" vertical="center" wrapText="1"/>
    </xf>
    <xf numFmtId="164" fontId="0" fillId="5" borderId="87" xfId="0" applyNumberFormat="1" applyFill="1" applyBorder="1" applyAlignment="1" applyProtection="1">
      <alignment horizontal="center" vertical="center"/>
    </xf>
    <xf numFmtId="164" fontId="0" fillId="5" borderId="94" xfId="0" applyNumberFormat="1" applyFill="1" applyBorder="1" applyAlignment="1" applyProtection="1">
      <alignment horizontal="center" vertical="center"/>
    </xf>
    <xf numFmtId="164" fontId="0" fillId="5" borderId="95" xfId="0" applyNumberFormat="1" applyFill="1" applyBorder="1" applyAlignment="1" applyProtection="1">
      <alignment horizontal="center" vertical="center"/>
    </xf>
    <xf numFmtId="164" fontId="0" fillId="5" borderId="96" xfId="0" applyNumberFormat="1" applyFill="1" applyBorder="1" applyAlignment="1" applyProtection="1">
      <alignment horizontal="center" vertical="center"/>
    </xf>
    <xf numFmtId="164" fontId="0" fillId="5" borderId="97" xfId="0" applyNumberFormat="1" applyFill="1" applyBorder="1" applyAlignment="1" applyProtection="1">
      <alignment horizontal="center" vertical="center"/>
    </xf>
    <xf numFmtId="164" fontId="0" fillId="5" borderId="98" xfId="0" applyNumberFormat="1" applyFill="1" applyBorder="1" applyAlignment="1" applyProtection="1">
      <alignment horizontal="center" vertical="center"/>
    </xf>
    <xf numFmtId="164" fontId="0" fillId="5" borderId="99" xfId="0" applyNumberFormat="1" applyFill="1" applyBorder="1" applyAlignment="1" applyProtection="1">
      <alignment horizontal="center" vertical="center"/>
    </xf>
    <xf numFmtId="164" fontId="0" fillId="5" borderId="100" xfId="0" applyNumberFormat="1" applyFill="1" applyBorder="1" applyAlignment="1" applyProtection="1">
      <alignment horizontal="center" vertical="center"/>
    </xf>
    <xf numFmtId="164" fontId="0" fillId="5" borderId="101" xfId="0" applyNumberFormat="1" applyFill="1" applyBorder="1" applyAlignment="1" applyProtection="1">
      <alignment horizontal="center" vertical="center"/>
    </xf>
    <xf numFmtId="164" fontId="0" fillId="5" borderId="1" xfId="0" applyNumberFormat="1" applyFill="1" applyBorder="1" applyAlignment="1" applyProtection="1">
      <alignment horizontal="center" vertical="center"/>
    </xf>
    <xf numFmtId="164" fontId="0" fillId="5" borderId="103" xfId="0" applyNumberFormat="1" applyFill="1" applyBorder="1" applyAlignment="1" applyProtection="1">
      <alignment horizontal="center" vertical="center"/>
    </xf>
    <xf numFmtId="164" fontId="0" fillId="5" borderId="104" xfId="0" applyNumberFormat="1" applyFill="1" applyBorder="1" applyAlignment="1" applyProtection="1">
      <alignment horizontal="center" vertical="center"/>
    </xf>
    <xf numFmtId="164" fontId="0" fillId="5" borderId="105" xfId="0" applyNumberForma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 wrapText="1"/>
    </xf>
    <xf numFmtId="0" fontId="2" fillId="7" borderId="94" xfId="0" applyFont="1" applyFill="1" applyBorder="1" applyAlignment="1" applyProtection="1">
      <alignment horizontal="center" vertical="center" wrapText="1"/>
    </xf>
    <xf numFmtId="0" fontId="2" fillId="7" borderId="95" xfId="0" applyFont="1" applyFill="1" applyBorder="1" applyAlignment="1" applyProtection="1">
      <alignment horizontal="center" vertical="center" wrapText="1"/>
    </xf>
    <xf numFmtId="0" fontId="2" fillId="7" borderId="96" xfId="0" applyFont="1" applyFill="1" applyBorder="1" applyAlignment="1" applyProtection="1">
      <alignment horizontal="center" vertical="center" wrapText="1"/>
    </xf>
    <xf numFmtId="0" fontId="2" fillId="7" borderId="103" xfId="0" applyFont="1" applyFill="1" applyBorder="1" applyAlignment="1" applyProtection="1">
      <alignment horizontal="center" vertical="center" wrapText="1"/>
    </xf>
    <xf numFmtId="0" fontId="12" fillId="0" borderId="0" xfId="0" applyFont="1" applyAlignment="1">
      <alignment horizontal="center"/>
    </xf>
    <xf numFmtId="0" fontId="0" fillId="21" borderId="78" xfId="0" applyFont="1" applyFill="1" applyBorder="1" applyAlignment="1" applyProtection="1">
      <alignment horizontal="right" vertical="center"/>
    </xf>
    <xf numFmtId="0" fontId="12" fillId="17" borderId="0" xfId="0" applyFont="1" applyFill="1" applyBorder="1"/>
    <xf numFmtId="0" fontId="12" fillId="17" borderId="0" xfId="0" applyFont="1" applyFill="1" applyBorder="1" applyAlignment="1">
      <alignment horizontal="center"/>
    </xf>
    <xf numFmtId="0" fontId="11" fillId="23" borderId="0" xfId="0" applyFont="1" applyFill="1" applyBorder="1" applyAlignment="1">
      <alignment horizontal="left"/>
    </xf>
    <xf numFmtId="0" fontId="0" fillId="23" borderId="0" xfId="0" applyFill="1"/>
    <xf numFmtId="0" fontId="6" fillId="0" borderId="0" xfId="0" applyFont="1"/>
    <xf numFmtId="0" fontId="5" fillId="0" borderId="0" xfId="0" applyFont="1" applyFill="1" applyBorder="1" applyAlignment="1" applyProtection="1">
      <alignment vertical="center"/>
    </xf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Border="1"/>
    <xf numFmtId="14" fontId="0" fillId="0" borderId="0" xfId="0" applyNumberFormat="1" applyFont="1" applyBorder="1" applyAlignment="1">
      <alignment horizontal="left"/>
    </xf>
    <xf numFmtId="0" fontId="2" fillId="0" borderId="37" xfId="0" applyFont="1" applyBorder="1" applyAlignment="1">
      <alignment horizontal="center"/>
    </xf>
    <xf numFmtId="0" fontId="0" fillId="0" borderId="2" xfId="0" applyBorder="1" applyProtection="1">
      <protection locked="0"/>
    </xf>
    <xf numFmtId="0" fontId="0" fillId="22" borderId="78" xfId="0" applyFont="1" applyFill="1" applyBorder="1" applyAlignment="1" applyProtection="1">
      <alignment horizontal="center" vertical="top" wrapText="1"/>
      <protection locked="0"/>
    </xf>
    <xf numFmtId="0" fontId="0" fillId="22" borderId="78" xfId="0" applyFill="1" applyBorder="1" applyAlignment="1" applyProtection="1">
      <alignment horizontal="center"/>
      <protection locked="0"/>
    </xf>
    <xf numFmtId="0" fontId="0" fillId="21" borderId="78" xfId="0" applyFill="1" applyBorder="1" applyAlignment="1" applyProtection="1">
      <alignment horizontal="right"/>
      <protection locked="0"/>
    </xf>
    <xf numFmtId="0" fontId="0" fillId="13" borderId="0" xfId="0" applyFill="1" applyProtection="1"/>
    <xf numFmtId="0" fontId="0" fillId="15" borderId="0" xfId="0" applyFill="1" applyProtection="1"/>
    <xf numFmtId="0" fontId="2" fillId="11" borderId="36" xfId="0" applyFont="1" applyFill="1" applyBorder="1" applyAlignment="1" applyProtection="1">
      <alignment vertical="center"/>
    </xf>
    <xf numFmtId="0" fontId="0" fillId="18" borderId="36" xfId="0" applyFill="1" applyBorder="1" applyAlignment="1" applyProtection="1">
      <alignment vertical="top"/>
    </xf>
    <xf numFmtId="0" fontId="0" fillId="0" borderId="82" xfId="0" applyBorder="1" applyProtection="1"/>
    <xf numFmtId="0" fontId="0" fillId="0" borderId="14" xfId="0" applyBorder="1" applyProtection="1"/>
    <xf numFmtId="0" fontId="0" fillId="0" borderId="0" xfId="0" applyBorder="1" applyAlignment="1" applyProtection="1"/>
    <xf numFmtId="0" fontId="0" fillId="0" borderId="0" xfId="0" applyFill="1" applyBorder="1" applyAlignment="1" applyProtection="1">
      <alignment vertical="top"/>
    </xf>
    <xf numFmtId="0" fontId="0" fillId="0" borderId="2" xfId="0" applyFont="1" applyBorder="1" applyAlignment="1" applyProtection="1"/>
    <xf numFmtId="0" fontId="0" fillId="5" borderId="0" xfId="0" applyFill="1" applyProtection="1"/>
    <xf numFmtId="0" fontId="0" fillId="0" borderId="18" xfId="0" applyFill="1" applyBorder="1" applyProtection="1">
      <protection locked="0"/>
    </xf>
    <xf numFmtId="0" fontId="0" fillId="0" borderId="67" xfId="0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67" xfId="0" applyFill="1" applyBorder="1" applyProtection="1">
      <protection locked="0"/>
    </xf>
    <xf numFmtId="0" fontId="0" fillId="0" borderId="84" xfId="0" applyBorder="1" applyProtection="1">
      <protection locked="0"/>
    </xf>
    <xf numFmtId="0" fontId="0" fillId="0" borderId="67" xfId="0" applyFont="1" applyFill="1" applyBorder="1" applyProtection="1">
      <protection locked="0"/>
    </xf>
    <xf numFmtId="0" fontId="0" fillId="0" borderId="84" xfId="0" applyFont="1" applyBorder="1" applyProtection="1">
      <protection locked="0"/>
    </xf>
    <xf numFmtId="0" fontId="0" fillId="0" borderId="87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/>
    </xf>
    <xf numFmtId="0" fontId="0" fillId="0" borderId="0" xfId="0" applyAlignment="1">
      <alignment vertical="center"/>
    </xf>
    <xf numFmtId="0" fontId="11" fillId="24" borderId="0" xfId="0" applyFont="1" applyFill="1" applyBorder="1" applyAlignment="1">
      <alignment horizontal="center" vertical="center"/>
    </xf>
    <xf numFmtId="0" fontId="0" fillId="16" borderId="2" xfId="0" applyFont="1" applyFill="1" applyBorder="1" applyProtection="1">
      <protection locked="0"/>
    </xf>
    <xf numFmtId="0" fontId="0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87" xfId="0" applyFont="1" applyBorder="1" applyAlignment="1" applyProtection="1">
      <alignment horizontal="center" vertical="center"/>
    </xf>
    <xf numFmtId="0" fontId="0" fillId="0" borderId="87" xfId="0" applyBorder="1" applyAlignment="1" applyProtection="1">
      <alignment horizontal="center" vertical="center"/>
    </xf>
    <xf numFmtId="0" fontId="12" fillId="0" borderId="0" xfId="0" applyFont="1"/>
    <xf numFmtId="0" fontId="0" fillId="0" borderId="0" xfId="0" applyAlignment="1" applyProtection="1">
      <alignment wrapText="1"/>
    </xf>
    <xf numFmtId="0" fontId="14" fillId="0" borderId="0" xfId="0" applyFont="1"/>
    <xf numFmtId="0" fontId="0" fillId="3" borderId="2" xfId="0" applyFont="1" applyFill="1" applyBorder="1" applyAlignment="1" applyProtection="1">
      <alignment horizontal="center" vertical="top" wrapText="1"/>
    </xf>
    <xf numFmtId="0" fontId="15" fillId="3" borderId="2" xfId="0" applyFont="1" applyFill="1" applyBorder="1" applyAlignment="1" applyProtection="1">
      <alignment horizontal="left" vertical="top" wrapText="1"/>
    </xf>
    <xf numFmtId="0" fontId="15" fillId="22" borderId="78" xfId="0" applyFont="1" applyFill="1" applyBorder="1" applyAlignment="1" applyProtection="1">
      <alignment horizontal="left" vertical="top"/>
      <protection locked="0"/>
    </xf>
    <xf numFmtId="0" fontId="0" fillId="16" borderId="8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10" xfId="0" applyFill="1" applyBorder="1" applyAlignment="1" applyProtection="1">
      <alignment horizontal="center"/>
      <protection locked="0"/>
    </xf>
    <xf numFmtId="0" fontId="0" fillId="16" borderId="33" xfId="0" applyFill="1" applyBorder="1" applyAlignment="1" applyProtection="1">
      <alignment horizontal="center"/>
      <protection locked="0"/>
    </xf>
    <xf numFmtId="0" fontId="0" fillId="20" borderId="8" xfId="0" applyFill="1" applyBorder="1" applyAlignment="1" applyProtection="1">
      <alignment horizontal="center"/>
      <protection locked="0"/>
    </xf>
    <xf numFmtId="0" fontId="0" fillId="20" borderId="9" xfId="0" applyFill="1" applyBorder="1" applyAlignment="1" applyProtection="1">
      <alignment horizontal="center"/>
      <protection locked="0"/>
    </xf>
    <xf numFmtId="0" fontId="0" fillId="13" borderId="10" xfId="0" applyFill="1" applyBorder="1" applyAlignment="1" applyProtection="1">
      <alignment horizontal="center"/>
      <protection locked="0"/>
    </xf>
    <xf numFmtId="0" fontId="0" fillId="20" borderId="33" xfId="0" applyFill="1" applyBorder="1" applyAlignment="1" applyProtection="1">
      <alignment horizontal="center"/>
      <protection locked="0"/>
    </xf>
    <xf numFmtId="0" fontId="0" fillId="17" borderId="7" xfId="0" applyFill="1" applyBorder="1" applyAlignment="1" applyProtection="1">
      <alignment horizontal="center" vertical="center"/>
      <protection locked="0"/>
    </xf>
    <xf numFmtId="0" fontId="0" fillId="17" borderId="8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7" borderId="30" xfId="0" applyFill="1" applyBorder="1" applyAlignment="1" applyProtection="1">
      <alignment horizontal="center"/>
      <protection locked="0"/>
    </xf>
    <xf numFmtId="0" fontId="0" fillId="17" borderId="33" xfId="0" applyFill="1" applyBorder="1" applyAlignment="1" applyProtection="1">
      <alignment horizontal="center"/>
      <protection locked="0"/>
    </xf>
    <xf numFmtId="0" fontId="0" fillId="20" borderId="7" xfId="0" applyFill="1" applyBorder="1" applyAlignment="1" applyProtection="1">
      <alignment horizontal="center" vertical="center"/>
      <protection locked="0"/>
    </xf>
    <xf numFmtId="0" fontId="0" fillId="0" borderId="18" xfId="0" applyFill="1" applyBorder="1" applyProtection="1">
      <protection locked="0"/>
    </xf>
    <xf numFmtId="0" fontId="0" fillId="0" borderId="67" xfId="0" applyBorder="1" applyProtection="1">
      <protection locked="0"/>
    </xf>
    <xf numFmtId="0" fontId="0" fillId="0" borderId="14" xfId="0" applyFill="1" applyBorder="1" applyProtection="1">
      <protection locked="0"/>
    </xf>
    <xf numFmtId="0" fontId="0" fillId="16" borderId="8" xfId="0" applyFill="1" applyBorder="1" applyAlignment="1" applyProtection="1">
      <alignment horizontal="center"/>
      <protection locked="0"/>
    </xf>
    <xf numFmtId="0" fontId="0" fillId="16" borderId="9" xfId="0" applyFill="1" applyBorder="1" applyAlignment="1" applyProtection="1">
      <alignment horizontal="center"/>
      <protection locked="0"/>
    </xf>
    <xf numFmtId="0" fontId="0" fillId="17" borderId="10" xfId="0" applyFill="1" applyBorder="1" applyAlignment="1" applyProtection="1">
      <alignment horizontal="center"/>
      <protection locked="0"/>
    </xf>
    <xf numFmtId="0" fontId="0" fillId="16" borderId="33" xfId="0" applyFill="1" applyBorder="1" applyAlignment="1" applyProtection="1">
      <alignment horizontal="center"/>
      <protection locked="0"/>
    </xf>
    <xf numFmtId="0" fontId="0" fillId="20" borderId="8" xfId="0" applyFill="1" applyBorder="1" applyAlignment="1" applyProtection="1">
      <alignment horizontal="center"/>
      <protection locked="0"/>
    </xf>
    <xf numFmtId="0" fontId="0" fillId="20" borderId="9" xfId="0" applyFill="1" applyBorder="1" applyAlignment="1" applyProtection="1">
      <alignment horizontal="center"/>
      <protection locked="0"/>
    </xf>
    <xf numFmtId="0" fontId="0" fillId="13" borderId="10" xfId="0" applyFill="1" applyBorder="1" applyAlignment="1" applyProtection="1">
      <alignment horizontal="center"/>
      <protection locked="0"/>
    </xf>
    <xf numFmtId="0" fontId="0" fillId="20" borderId="33" xfId="0" applyFill="1" applyBorder="1" applyAlignment="1" applyProtection="1">
      <alignment horizontal="center"/>
      <protection locked="0"/>
    </xf>
    <xf numFmtId="0" fontId="0" fillId="17" borderId="7" xfId="0" applyFill="1" applyBorder="1" applyAlignment="1" applyProtection="1">
      <alignment horizontal="center" vertical="center"/>
      <protection locked="0"/>
    </xf>
    <xf numFmtId="0" fontId="0" fillId="17" borderId="8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7" borderId="30" xfId="0" applyFill="1" applyBorder="1" applyAlignment="1" applyProtection="1">
      <alignment horizontal="center"/>
      <protection locked="0"/>
    </xf>
    <xf numFmtId="0" fontId="0" fillId="17" borderId="33" xfId="0" applyFill="1" applyBorder="1" applyAlignment="1" applyProtection="1">
      <alignment horizontal="center"/>
      <protection locked="0"/>
    </xf>
    <xf numFmtId="0" fontId="0" fillId="20" borderId="7" xfId="0" applyFill="1" applyBorder="1" applyAlignment="1" applyProtection="1">
      <alignment horizontal="center" vertical="center"/>
      <protection locked="0"/>
    </xf>
    <xf numFmtId="0" fontId="0" fillId="0" borderId="18" xfId="0" applyFill="1" applyBorder="1" applyProtection="1">
      <protection locked="0"/>
    </xf>
    <xf numFmtId="0" fontId="0" fillId="0" borderId="67" xfId="0" applyBorder="1" applyProtection="1">
      <protection locked="0"/>
    </xf>
    <xf numFmtId="0" fontId="0" fillId="0" borderId="14" xfId="0" applyFill="1" applyBorder="1" applyProtection="1">
      <protection locked="0"/>
    </xf>
    <xf numFmtId="14" fontId="0" fillId="0" borderId="0" xfId="0" applyNumberFormat="1" applyProtection="1"/>
    <xf numFmtId="0" fontId="5" fillId="0" borderId="0" xfId="0" applyFont="1" applyFill="1" applyBorder="1" applyAlignment="1" applyProtection="1">
      <alignment vertical="center"/>
    </xf>
    <xf numFmtId="0" fontId="0" fillId="7" borderId="1" xfId="0" applyFont="1" applyFill="1" applyBorder="1" applyAlignment="1">
      <alignment horizontal="left" vertical="top"/>
    </xf>
    <xf numFmtId="0" fontId="0" fillId="7" borderId="68" xfId="0" applyFont="1" applyFill="1" applyBorder="1" applyAlignment="1">
      <alignment horizontal="left"/>
    </xf>
    <xf numFmtId="0" fontId="0" fillId="7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68" xfId="0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left" vertical="top"/>
    </xf>
    <xf numFmtId="0" fontId="13" fillId="0" borderId="0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0" fillId="7" borderId="69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14" fontId="0" fillId="7" borderId="1" xfId="0" applyNumberFormat="1" applyFill="1" applyBorder="1" applyAlignment="1">
      <alignment horizontal="left"/>
    </xf>
    <xf numFmtId="0" fontId="1" fillId="0" borderId="0" xfId="0" applyFont="1" applyFill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center" vertical="center"/>
    </xf>
    <xf numFmtId="0" fontId="2" fillId="7" borderId="0" xfId="0" applyFont="1" applyFill="1" applyBorder="1" applyAlignment="1" applyProtection="1">
      <alignment horizontal="center"/>
    </xf>
    <xf numFmtId="0" fontId="2" fillId="7" borderId="51" xfId="0" applyFont="1" applyFill="1" applyBorder="1" applyAlignment="1" applyProtection="1">
      <alignment horizontal="center" vertical="center"/>
    </xf>
    <xf numFmtId="0" fontId="0" fillId="0" borderId="6" xfId="0" applyFont="1" applyBorder="1" applyAlignment="1" applyProtection="1"/>
    <xf numFmtId="0" fontId="0" fillId="0" borderId="0" xfId="0" applyAlignment="1" applyProtection="1">
      <alignment horizontal="right" vertical="center"/>
    </xf>
    <xf numFmtId="0" fontId="1" fillId="25" borderId="0" xfId="0" applyFont="1" applyFill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right" vertical="center"/>
    </xf>
    <xf numFmtId="0" fontId="2" fillId="24" borderId="108" xfId="0" applyFont="1" applyFill="1" applyBorder="1" applyAlignment="1" applyProtection="1">
      <alignment horizontal="left" vertical="center"/>
      <protection locked="0"/>
    </xf>
    <xf numFmtId="0" fontId="2" fillId="24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7" fillId="14" borderId="6" xfId="0" applyFont="1" applyFill="1" applyBorder="1" applyAlignment="1" applyProtection="1">
      <alignment horizontal="left" vertical="center"/>
    </xf>
    <xf numFmtId="0" fontId="0" fillId="13" borderId="1" xfId="0" applyFill="1" applyBorder="1" applyAlignment="1" applyProtection="1"/>
    <xf numFmtId="0" fontId="0" fillId="13" borderId="4" xfId="0" applyFill="1" applyBorder="1" applyAlignment="1" applyProtection="1"/>
    <xf numFmtId="0" fontId="2" fillId="7" borderId="30" xfId="0" applyFont="1" applyFill="1" applyBorder="1" applyAlignment="1" applyProtection="1">
      <alignment horizontal="left" vertical="center" wrapText="1"/>
    </xf>
    <xf numFmtId="0" fontId="0" fillId="0" borderId="29" xfId="0" applyBorder="1" applyAlignment="1" applyProtection="1">
      <alignment vertical="center"/>
    </xf>
    <xf numFmtId="0" fontId="0" fillId="7" borderId="73" xfId="0" applyFont="1" applyFill="1" applyBorder="1" applyAlignment="1" applyProtection="1"/>
    <xf numFmtId="0" fontId="0" fillId="0" borderId="74" xfId="0" applyBorder="1" applyAlignment="1" applyProtection="1"/>
    <xf numFmtId="0" fontId="0" fillId="0" borderId="18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0" fillId="0" borderId="84" xfId="0" applyBorder="1" applyAlignment="1" applyProtection="1">
      <alignment wrapText="1"/>
      <protection locked="0"/>
    </xf>
    <xf numFmtId="0" fontId="2" fillId="0" borderId="18" xfId="0" applyFont="1" applyFill="1" applyBorder="1" applyAlignment="1" applyProtection="1">
      <alignment wrapText="1"/>
      <protection locked="0"/>
    </xf>
    <xf numFmtId="0" fontId="0" fillId="0" borderId="71" xfId="0" applyFill="1" applyBorder="1" applyAlignment="1" applyProtection="1">
      <alignment vertical="top" wrapText="1"/>
      <protection locked="0"/>
    </xf>
    <xf numFmtId="0" fontId="0" fillId="0" borderId="72" xfId="0" applyFill="1" applyBorder="1" applyAlignment="1" applyProtection="1">
      <alignment vertical="top" wrapText="1"/>
      <protection locked="0"/>
    </xf>
    <xf numFmtId="0" fontId="2" fillId="7" borderId="32" xfId="0" applyFont="1" applyFill="1" applyBorder="1" applyAlignment="1" applyProtection="1">
      <alignment horizontal="left" vertical="center" wrapText="1"/>
    </xf>
    <xf numFmtId="0" fontId="2" fillId="0" borderId="75" xfId="0" applyFont="1" applyBorder="1" applyAlignment="1" applyProtection="1">
      <alignment vertical="center" wrapText="1"/>
    </xf>
    <xf numFmtId="0" fontId="2" fillId="14" borderId="30" xfId="0" applyFont="1" applyFill="1" applyBorder="1" applyAlignment="1" applyProtection="1">
      <alignment horizontal="left" vertical="center"/>
    </xf>
    <xf numFmtId="0" fontId="0" fillId="13" borderId="29" xfId="0" applyFill="1" applyBorder="1" applyAlignment="1" applyProtection="1">
      <alignment vertical="center"/>
    </xf>
    <xf numFmtId="0" fontId="0" fillId="0" borderId="30" xfId="0" applyFont="1" applyFill="1" applyBorder="1" applyAlignment="1" applyProtection="1">
      <alignment horizontal="left" vertical="center"/>
    </xf>
    <xf numFmtId="0" fontId="2" fillId="14" borderId="85" xfId="0" applyFont="1" applyFill="1" applyBorder="1" applyAlignment="1" applyProtection="1">
      <alignment horizontal="left"/>
    </xf>
    <xf numFmtId="0" fontId="0" fillId="13" borderId="65" xfId="0" applyFill="1" applyBorder="1" applyAlignment="1" applyProtection="1"/>
    <xf numFmtId="0" fontId="1" fillId="0" borderId="0" xfId="0" applyFont="1" applyFill="1" applyBorder="1" applyAlignment="1" applyProtection="1">
      <alignment horizontal="left"/>
    </xf>
    <xf numFmtId="0" fontId="2" fillId="3" borderId="70" xfId="0" applyFont="1" applyFill="1" applyBorder="1" applyAlignment="1" applyProtection="1">
      <alignment horizontal="center" vertical="center" wrapText="1"/>
    </xf>
    <xf numFmtId="0" fontId="0" fillId="0" borderId="72" xfId="0" applyBorder="1" applyAlignment="1" applyProtection="1">
      <alignment vertical="top" wrapText="1"/>
      <protection locked="0"/>
    </xf>
    <xf numFmtId="0" fontId="0" fillId="7" borderId="18" xfId="0" applyFont="1" applyFill="1" applyBorder="1" applyAlignment="1" applyProtection="1"/>
    <xf numFmtId="0" fontId="0" fillId="0" borderId="84" xfId="0" applyBorder="1" applyAlignment="1" applyProtection="1"/>
    <xf numFmtId="0" fontId="0" fillId="0" borderId="29" xfId="0" applyFont="1" applyFill="1" applyBorder="1" applyAlignment="1" applyProtection="1">
      <alignment vertical="center"/>
    </xf>
    <xf numFmtId="0" fontId="2" fillId="13" borderId="30" xfId="0" applyFont="1" applyFill="1" applyBorder="1" applyAlignment="1" applyProtection="1">
      <alignment horizontal="left" vertical="center"/>
    </xf>
    <xf numFmtId="0" fontId="2" fillId="13" borderId="29" xfId="0" applyFont="1" applyFill="1" applyBorder="1" applyAlignment="1" applyProtection="1">
      <alignment vertical="center"/>
    </xf>
    <xf numFmtId="0" fontId="2" fillId="0" borderId="14" xfId="0" applyFont="1" applyFill="1" applyBorder="1" applyAlignment="1" applyProtection="1">
      <alignment wrapText="1"/>
      <protection locked="0"/>
    </xf>
    <xf numFmtId="0" fontId="2" fillId="0" borderId="84" xfId="0" applyFont="1" applyFill="1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4" xfId="0" applyBorder="1" applyAlignment="1" applyProtection="1"/>
    <xf numFmtId="0" fontId="2" fillId="21" borderId="30" xfId="0" applyFont="1" applyFill="1" applyBorder="1" applyAlignment="1" applyProtection="1">
      <alignment horizontal="left" vertical="center"/>
    </xf>
    <xf numFmtId="0" fontId="2" fillId="21" borderId="29" xfId="0" applyFont="1" applyFill="1" applyBorder="1" applyAlignment="1" applyProtection="1">
      <alignment vertical="center"/>
    </xf>
    <xf numFmtId="0" fontId="0" fillId="13" borderId="3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2" xfId="0" applyFont="1" applyBorder="1" applyAlignment="1"/>
    <xf numFmtId="0" fontId="0" fillId="0" borderId="25" xfId="0" applyFont="1" applyBorder="1" applyAlignment="1">
      <alignment horizontal="center"/>
    </xf>
    <xf numFmtId="0" fontId="2" fillId="4" borderId="36" xfId="0" applyFont="1" applyFill="1" applyBorder="1" applyAlignment="1" applyProtection="1">
      <alignment horizontal="center" vertical="top" wrapText="1"/>
      <protection locked="0"/>
    </xf>
    <xf numFmtId="0" fontId="2" fillId="0" borderId="32" xfId="0" applyFont="1" applyBorder="1" applyAlignment="1">
      <alignment wrapText="1"/>
    </xf>
    <xf numFmtId="0" fontId="2" fillId="0" borderId="33" xfId="0" applyFont="1" applyBorder="1" applyAlignment="1">
      <alignment horizontal="center"/>
    </xf>
    <xf numFmtId="164" fontId="2" fillId="0" borderId="33" xfId="0" applyNumberFormat="1" applyFont="1" applyFill="1" applyBorder="1" applyAlignment="1">
      <alignment horizontal="center"/>
    </xf>
    <xf numFmtId="164" fontId="2" fillId="10" borderId="67" xfId="0" applyNumberFormat="1" applyFont="1" applyFill="1" applyBorder="1" applyAlignment="1" applyProtection="1">
      <alignment horizontal="center"/>
      <protection locked="0"/>
    </xf>
    <xf numFmtId="0" fontId="2" fillId="3" borderId="70" xfId="0" applyFont="1" applyFill="1" applyBorder="1" applyAlignment="1" applyProtection="1">
      <alignment horizontal="center" vertical="top" wrapText="1"/>
      <protection locked="0"/>
    </xf>
    <xf numFmtId="0" fontId="2" fillId="0" borderId="106" xfId="0" applyFont="1" applyBorder="1" applyAlignment="1">
      <alignment wrapText="1"/>
    </xf>
    <xf numFmtId="0" fontId="2" fillId="0" borderId="107" xfId="0" applyFont="1" applyBorder="1" applyAlignment="1">
      <alignment wrapText="1"/>
    </xf>
    <xf numFmtId="0" fontId="2" fillId="0" borderId="76" xfId="0" applyFont="1" applyBorder="1" applyAlignment="1">
      <alignment horizontal="center"/>
    </xf>
    <xf numFmtId="0" fontId="2" fillId="0" borderId="7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CC66FF"/>
      <color rgb="FFCC00FF"/>
      <color rgb="FFCC00CC"/>
      <color rgb="FF99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showGridLines="0" zoomScaleNormal="100" workbookViewId="0">
      <selection activeCell="D18" sqref="D18:T18"/>
    </sheetView>
  </sheetViews>
  <sheetFormatPr defaultColWidth="11.44140625" defaultRowHeight="13.2" x14ac:dyDescent="0.25"/>
  <cols>
    <col min="1" max="1" width="3.109375" customWidth="1"/>
    <col min="4" max="4" width="13.88671875" customWidth="1"/>
    <col min="5" max="5" width="3.6640625" customWidth="1"/>
    <col min="6" max="6" width="57.33203125" customWidth="1"/>
    <col min="7" max="20" width="4.6640625" customWidth="1"/>
    <col min="21" max="21" width="34.33203125" customWidth="1"/>
  </cols>
  <sheetData>
    <row r="1" spans="1:20" ht="22.8" x14ac:dyDescent="0.25">
      <c r="A1" s="328" t="s">
        <v>0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</row>
    <row r="2" spans="1:20" x14ac:dyDescent="0.25">
      <c r="A2" s="329" t="s">
        <v>125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</row>
    <row r="3" spans="1:20" x14ac:dyDescent="0.25">
      <c r="A3" s="1"/>
      <c r="B3" s="333" t="s">
        <v>1</v>
      </c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  <c r="R3" s="333"/>
      <c r="S3" s="333"/>
      <c r="T3" s="333"/>
    </row>
    <row r="4" spans="1:20" ht="13.5" customHeight="1" x14ac:dyDescent="0.25">
      <c r="A4" s="1"/>
      <c r="B4" s="317" t="s">
        <v>2</v>
      </c>
      <c r="C4" s="317"/>
      <c r="D4" s="334">
        <v>42049</v>
      </c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4"/>
      <c r="T4" s="334"/>
    </row>
    <row r="5" spans="1:20" ht="15" customHeight="1" x14ac:dyDescent="0.25">
      <c r="A5" s="1"/>
      <c r="B5" s="325" t="s">
        <v>3</v>
      </c>
      <c r="C5" s="325"/>
      <c r="D5" s="330" t="s">
        <v>116</v>
      </c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0"/>
      <c r="R5" s="330"/>
      <c r="S5" s="330"/>
      <c r="T5" s="330"/>
    </row>
    <row r="6" spans="1:20" x14ac:dyDescent="0.25">
      <c r="A6" s="1"/>
      <c r="B6" s="317" t="s">
        <v>4</v>
      </c>
      <c r="C6" s="317"/>
      <c r="D6" s="318" t="s">
        <v>5</v>
      </c>
      <c r="E6" s="318"/>
      <c r="F6" s="318"/>
      <c r="G6" s="318"/>
      <c r="H6" s="318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</row>
    <row r="7" spans="1:20" x14ac:dyDescent="0.25">
      <c r="A7" s="1"/>
      <c r="B7" s="317"/>
      <c r="C7" s="317"/>
      <c r="D7" s="319" t="s">
        <v>109</v>
      </c>
      <c r="E7" s="319"/>
      <c r="F7" s="319"/>
      <c r="G7" s="319"/>
      <c r="H7" s="319"/>
      <c r="I7" s="319"/>
      <c r="J7" s="319"/>
      <c r="K7" s="319"/>
      <c r="L7" s="319"/>
      <c r="M7" s="319"/>
      <c r="N7" s="319"/>
      <c r="O7" s="319"/>
      <c r="P7" s="319"/>
      <c r="Q7" s="319"/>
      <c r="R7" s="319"/>
      <c r="S7" s="319"/>
      <c r="T7" s="319"/>
    </row>
    <row r="8" spans="1:20" x14ac:dyDescent="0.25">
      <c r="A8" s="1"/>
      <c r="B8" s="317"/>
      <c r="C8" s="317"/>
      <c r="D8" s="319" t="s">
        <v>6</v>
      </c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19"/>
      <c r="S8" s="319"/>
      <c r="T8" s="319"/>
    </row>
    <row r="9" spans="1:20" x14ac:dyDescent="0.25">
      <c r="A9" s="1"/>
      <c r="B9" s="317"/>
      <c r="C9" s="317"/>
      <c r="D9" s="319" t="s">
        <v>120</v>
      </c>
      <c r="E9" s="319"/>
      <c r="F9" s="319"/>
      <c r="G9" s="319"/>
      <c r="H9" s="319"/>
      <c r="I9" s="319"/>
      <c r="J9" s="319"/>
      <c r="K9" s="319"/>
      <c r="L9" s="319"/>
      <c r="M9" s="319"/>
      <c r="N9" s="319"/>
      <c r="O9" s="319"/>
      <c r="P9" s="319"/>
      <c r="Q9" s="319"/>
      <c r="R9" s="319"/>
      <c r="S9" s="319"/>
      <c r="T9" s="319"/>
    </row>
    <row r="10" spans="1:20" x14ac:dyDescent="0.25">
      <c r="A10" s="1"/>
      <c r="B10" s="317"/>
      <c r="C10" s="317"/>
      <c r="D10" s="319" t="s">
        <v>121</v>
      </c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19"/>
      <c r="Q10" s="319"/>
      <c r="R10" s="319"/>
      <c r="S10" s="319"/>
      <c r="T10" s="319"/>
    </row>
    <row r="11" spans="1:20" x14ac:dyDescent="0.25">
      <c r="A11" s="1"/>
      <c r="B11" s="317"/>
      <c r="C11" s="317"/>
      <c r="D11" s="319" t="s">
        <v>122</v>
      </c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19"/>
      <c r="R11" s="319"/>
      <c r="S11" s="319"/>
      <c r="T11" s="319"/>
    </row>
    <row r="12" spans="1:20" x14ac:dyDescent="0.25">
      <c r="A12" s="1"/>
      <c r="B12" s="317"/>
      <c r="C12" s="317"/>
      <c r="D12" s="319" t="s">
        <v>110</v>
      </c>
      <c r="E12" s="319"/>
      <c r="F12" s="319"/>
      <c r="G12" s="319"/>
      <c r="H12" s="319"/>
      <c r="I12" s="319"/>
      <c r="J12" s="319"/>
      <c r="K12" s="319"/>
      <c r="L12" s="319"/>
      <c r="M12" s="319"/>
      <c r="N12" s="319"/>
      <c r="O12" s="319"/>
      <c r="P12" s="319"/>
      <c r="Q12" s="319"/>
      <c r="R12" s="319"/>
      <c r="S12" s="319"/>
      <c r="T12" s="319"/>
    </row>
    <row r="13" spans="1:20" x14ac:dyDescent="0.25">
      <c r="A13" s="1"/>
      <c r="B13" s="317"/>
      <c r="C13" s="317"/>
      <c r="D13" s="332" t="s">
        <v>123</v>
      </c>
      <c r="E13" s="332"/>
      <c r="F13" s="332"/>
      <c r="G13" s="332"/>
      <c r="H13" s="332"/>
      <c r="I13" s="332"/>
      <c r="J13" s="332"/>
      <c r="K13" s="332"/>
      <c r="L13" s="332"/>
      <c r="M13" s="332"/>
      <c r="N13" s="332"/>
      <c r="O13" s="332"/>
      <c r="P13" s="332"/>
      <c r="Q13" s="332"/>
      <c r="R13" s="332"/>
      <c r="S13" s="332"/>
      <c r="T13" s="332"/>
    </row>
    <row r="14" spans="1:20" x14ac:dyDescent="0.25">
      <c r="A14" s="1"/>
      <c r="B14" s="239" t="s">
        <v>7</v>
      </c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</row>
    <row r="15" spans="1:20" x14ac:dyDescent="0.25">
      <c r="A15" s="1"/>
      <c r="B15" s="317" t="s">
        <v>8</v>
      </c>
      <c r="C15" s="317"/>
      <c r="D15" s="318" t="s">
        <v>111</v>
      </c>
      <c r="E15" s="318"/>
      <c r="F15" s="318"/>
      <c r="G15" s="318"/>
      <c r="H15" s="318"/>
      <c r="I15" s="318"/>
      <c r="J15" s="318"/>
      <c r="K15" s="318"/>
      <c r="L15" s="318"/>
      <c r="M15" s="318"/>
      <c r="N15" s="318"/>
      <c r="O15" s="318"/>
      <c r="P15" s="318"/>
      <c r="Q15" s="318"/>
      <c r="R15" s="318"/>
      <c r="S15" s="318"/>
      <c r="T15" s="318"/>
    </row>
    <row r="16" spans="1:20" x14ac:dyDescent="0.25">
      <c r="A16" s="1"/>
      <c r="B16" s="317"/>
      <c r="C16" s="317"/>
      <c r="D16" s="319" t="s">
        <v>9</v>
      </c>
      <c r="E16" s="319"/>
      <c r="F16" s="319"/>
      <c r="G16" s="319"/>
      <c r="H16" s="319"/>
      <c r="I16" s="319"/>
      <c r="J16" s="319"/>
      <c r="K16" s="319"/>
      <c r="L16" s="319"/>
      <c r="M16" s="319"/>
      <c r="N16" s="319"/>
      <c r="O16" s="319"/>
      <c r="P16" s="319"/>
      <c r="Q16" s="319"/>
      <c r="R16" s="319"/>
      <c r="S16" s="319"/>
      <c r="T16" s="319"/>
    </row>
    <row r="17" spans="1:20" s="4" customFormat="1" x14ac:dyDescent="0.25">
      <c r="A17" s="3"/>
      <c r="B17" s="317"/>
      <c r="C17" s="317"/>
      <c r="D17" s="319" t="s">
        <v>112</v>
      </c>
      <c r="E17" s="319"/>
      <c r="F17" s="319"/>
      <c r="G17" s="319"/>
      <c r="H17" s="319"/>
      <c r="I17" s="319"/>
      <c r="J17" s="319"/>
      <c r="K17" s="319"/>
      <c r="L17" s="319"/>
      <c r="M17" s="319"/>
      <c r="N17" s="319"/>
      <c r="O17" s="319"/>
      <c r="P17" s="319"/>
      <c r="Q17" s="319"/>
      <c r="R17" s="319"/>
      <c r="S17" s="319"/>
      <c r="T17" s="319"/>
    </row>
    <row r="18" spans="1:20" s="4" customFormat="1" x14ac:dyDescent="0.25">
      <c r="A18" s="3"/>
      <c r="B18" s="317"/>
      <c r="C18" s="317"/>
      <c r="D18" s="332" t="s">
        <v>113</v>
      </c>
      <c r="E18" s="332"/>
      <c r="F18" s="332"/>
      <c r="G18" s="332"/>
      <c r="H18" s="332"/>
      <c r="I18" s="332"/>
      <c r="J18" s="332"/>
      <c r="K18" s="332"/>
      <c r="L18" s="332"/>
      <c r="M18" s="332"/>
      <c r="N18" s="332"/>
      <c r="O18" s="332"/>
      <c r="P18" s="332"/>
      <c r="Q18" s="332"/>
      <c r="R18" s="332"/>
      <c r="S18" s="332"/>
      <c r="T18" s="332"/>
    </row>
    <row r="19" spans="1:20" ht="26.25" customHeight="1" x14ac:dyDescent="0.25">
      <c r="A19" s="1"/>
      <c r="B19" s="325" t="s">
        <v>10</v>
      </c>
      <c r="C19" s="325"/>
      <c r="D19" s="331" t="s">
        <v>119</v>
      </c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  <c r="Q19" s="331"/>
      <c r="R19" s="331"/>
      <c r="S19" s="331"/>
      <c r="T19" s="331"/>
    </row>
    <row r="20" spans="1:20" s="4" customFormat="1" ht="25.95" customHeight="1" x14ac:dyDescent="0.25">
      <c r="A20" s="3"/>
      <c r="B20" s="317" t="s">
        <v>11</v>
      </c>
      <c r="C20" s="317"/>
      <c r="D20" s="324" t="s">
        <v>105</v>
      </c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</row>
    <row r="21" spans="1:20" x14ac:dyDescent="0.25">
      <c r="A21" s="1"/>
      <c r="B21" s="325" t="s">
        <v>12</v>
      </c>
      <c r="C21" s="325"/>
      <c r="D21" s="326" t="s">
        <v>13</v>
      </c>
      <c r="E21" s="326"/>
      <c r="F21" s="326"/>
      <c r="G21" s="326"/>
      <c r="H21" s="326"/>
      <c r="I21" s="326"/>
      <c r="J21" s="326"/>
      <c r="K21" s="326"/>
      <c r="L21" s="326"/>
      <c r="M21" s="326"/>
      <c r="N21" s="326"/>
      <c r="O21" s="326"/>
      <c r="P21" s="326"/>
      <c r="Q21" s="326"/>
      <c r="R21" s="326"/>
      <c r="S21" s="326"/>
      <c r="T21" s="326"/>
    </row>
    <row r="22" spans="1:20" x14ac:dyDescent="0.25">
      <c r="A22" s="1"/>
      <c r="B22" s="324" t="s">
        <v>14</v>
      </c>
      <c r="C22" s="324"/>
      <c r="D22" s="324" t="s">
        <v>103</v>
      </c>
      <c r="E22" s="324"/>
      <c r="F22" s="324"/>
      <c r="G22" s="324"/>
      <c r="H22" s="324"/>
      <c r="I22" s="324"/>
      <c r="J22" s="324"/>
      <c r="K22" s="324"/>
      <c r="L22" s="324"/>
      <c r="M22" s="324"/>
      <c r="N22" s="324"/>
      <c r="O22" s="324"/>
      <c r="P22" s="324"/>
      <c r="Q22" s="324"/>
      <c r="R22" s="324"/>
      <c r="S22" s="324"/>
      <c r="T22" s="324"/>
    </row>
    <row r="23" spans="1:20" x14ac:dyDescent="0.25">
      <c r="A23" s="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</row>
    <row r="24" spans="1:20" s="268" customFormat="1" ht="48" customHeight="1" x14ac:dyDescent="0.25">
      <c r="A24" s="272"/>
      <c r="B24" s="323" t="s">
        <v>15</v>
      </c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23"/>
      <c r="P24" s="323"/>
      <c r="Q24" s="323"/>
      <c r="R24" s="323"/>
      <c r="S24" s="323"/>
      <c r="T24" s="323"/>
    </row>
    <row r="25" spans="1:20" x14ac:dyDescent="0.25">
      <c r="A25" s="1"/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</row>
    <row r="26" spans="1:20" x14ac:dyDescent="0.25">
      <c r="A26" s="1"/>
      <c r="B26" s="320" t="s">
        <v>16</v>
      </c>
      <c r="C26" s="320"/>
      <c r="D26" s="321" t="s">
        <v>117</v>
      </c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</row>
    <row r="27" spans="1:20" s="237" customFormat="1" x14ac:dyDescent="0.25">
      <c r="A27" s="238"/>
      <c r="B27" s="240"/>
      <c r="C27" s="240"/>
      <c r="D27" s="241"/>
      <c r="E27" s="241"/>
      <c r="F27" s="241"/>
      <c r="G27" s="241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</row>
    <row r="28" spans="1:20" s="237" customFormat="1" x14ac:dyDescent="0.25">
      <c r="A28" s="238"/>
      <c r="B28" s="243">
        <v>41891</v>
      </c>
      <c r="C28" s="241" t="s">
        <v>114</v>
      </c>
      <c r="D28" s="241"/>
      <c r="E28" s="241"/>
      <c r="F28" s="241"/>
      <c r="G28" s="241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</row>
    <row r="29" spans="1:20" x14ac:dyDescent="0.25">
      <c r="A29" s="1"/>
      <c r="B29" s="135">
        <v>41912</v>
      </c>
      <c r="C29" s="1" t="s">
        <v>106</v>
      </c>
      <c r="D29" s="1"/>
      <c r="E29" s="1"/>
      <c r="F29" s="242"/>
      <c r="G29" s="23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B30" s="137">
        <v>41975</v>
      </c>
      <c r="C30" t="s">
        <v>118</v>
      </c>
    </row>
    <row r="31" spans="1:20" x14ac:dyDescent="0.25">
      <c r="B31" s="137">
        <v>42049</v>
      </c>
      <c r="C31" t="s">
        <v>106</v>
      </c>
    </row>
  </sheetData>
  <sheetProtection selectLockedCells="1" selectUnlockedCells="1"/>
  <mergeCells count="34">
    <mergeCell ref="A1:T1"/>
    <mergeCell ref="A2:T2"/>
    <mergeCell ref="B5:C5"/>
    <mergeCell ref="D5:T5"/>
    <mergeCell ref="B19:C19"/>
    <mergeCell ref="D19:T19"/>
    <mergeCell ref="B15:C18"/>
    <mergeCell ref="D15:T15"/>
    <mergeCell ref="D16:T16"/>
    <mergeCell ref="D17:T17"/>
    <mergeCell ref="D18:T18"/>
    <mergeCell ref="D13:T13"/>
    <mergeCell ref="B3:T3"/>
    <mergeCell ref="B4:C4"/>
    <mergeCell ref="D4:T4"/>
    <mergeCell ref="D7:T7"/>
    <mergeCell ref="B26:C26"/>
    <mergeCell ref="D26:T26"/>
    <mergeCell ref="B23:T23"/>
    <mergeCell ref="B24:T24"/>
    <mergeCell ref="B20:C20"/>
    <mergeCell ref="D20:T20"/>
    <mergeCell ref="B21:C21"/>
    <mergeCell ref="D21:T21"/>
    <mergeCell ref="B22:C22"/>
    <mergeCell ref="D22:T22"/>
    <mergeCell ref="B25:T25"/>
    <mergeCell ref="B6:C13"/>
    <mergeCell ref="D6:T6"/>
    <mergeCell ref="D8:T8"/>
    <mergeCell ref="D9:T9"/>
    <mergeCell ref="D11:T11"/>
    <mergeCell ref="D12:T12"/>
    <mergeCell ref="D10:T10"/>
  </mergeCells>
  <pageMargins left="0.70833333333333337" right="0.70833333333333337" top="0.74861111111111112" bottom="0.74861111111111112" header="0.31527777777777777" footer="0.31527777777777777"/>
  <pageSetup paperSize="9" firstPageNumber="0" fitToWidth="0" orientation="landscape" horizontalDpi="300" verticalDpi="300" r:id="rId1"/>
  <headerFooter alignWithMargins="0">
    <oddHeader>&amp;RSozialkompetenz / Beitrag</oddHeader>
    <oddFooter>&amp;L&amp;D&amp;C&amp;A&amp;R&amp;P/&amp;N</oddFooter>
  </headerFooter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:O25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A20</f>
        <v>Manuel Hunziker</v>
      </c>
      <c r="C5" s="349"/>
      <c r="D5" s="350"/>
      <c r="H5" s="139" t="s">
        <v>185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289"/>
      <c r="D10" s="290"/>
      <c r="E10" s="290"/>
      <c r="F10" s="290"/>
      <c r="G10" s="290"/>
      <c r="H10" s="290"/>
      <c r="I10" s="290"/>
      <c r="J10" s="290"/>
      <c r="K10" s="290"/>
      <c r="L10" s="291"/>
      <c r="M10" s="292"/>
      <c r="N10" s="293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95"/>
      <c r="N11" s="296"/>
      <c r="O11" s="370"/>
    </row>
    <row r="12" spans="1:15" ht="12.75" customHeight="1" x14ac:dyDescent="0.25">
      <c r="A12" s="365" t="str">
        <f>Team!$B$7</f>
        <v>Waleed Al-Hubaishi</v>
      </c>
      <c r="B12" s="352"/>
      <c r="C12" s="289"/>
      <c r="D12" s="290"/>
      <c r="E12" s="290"/>
      <c r="F12" s="290"/>
      <c r="G12" s="290"/>
      <c r="H12" s="290"/>
      <c r="I12" s="290"/>
      <c r="J12" s="290"/>
      <c r="K12" s="281"/>
      <c r="L12" s="282"/>
      <c r="M12" s="283"/>
      <c r="N12" s="284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97"/>
      <c r="N13" s="296"/>
      <c r="O13" s="360"/>
    </row>
    <row r="14" spans="1:15" ht="12.75" customHeight="1" x14ac:dyDescent="0.25">
      <c r="A14" s="365" t="str">
        <f>Team!$B$8</f>
        <v>Lorenzo Petillo</v>
      </c>
      <c r="B14" s="352"/>
      <c r="C14" s="289"/>
      <c r="D14" s="290"/>
      <c r="E14" s="290"/>
      <c r="F14" s="290"/>
      <c r="G14" s="290"/>
      <c r="H14" s="290"/>
      <c r="I14" s="290"/>
      <c r="J14" s="290"/>
      <c r="K14" s="281"/>
      <c r="L14" s="282"/>
      <c r="M14" s="283"/>
      <c r="N14" s="284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97"/>
      <c r="N15" s="296"/>
      <c r="O15" s="360"/>
    </row>
    <row r="16" spans="1:15" ht="12.75" customHeight="1" x14ac:dyDescent="0.25">
      <c r="A16" s="365" t="str">
        <f>Team!$B$9</f>
        <v>Julien Christen</v>
      </c>
      <c r="B16" s="352"/>
      <c r="C16" s="289"/>
      <c r="D16" s="290"/>
      <c r="E16" s="290"/>
      <c r="F16" s="290"/>
      <c r="G16" s="290"/>
      <c r="H16" s="290"/>
      <c r="I16" s="290"/>
      <c r="J16" s="290"/>
      <c r="K16" s="281"/>
      <c r="L16" s="282"/>
      <c r="M16" s="283"/>
      <c r="N16" s="284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97"/>
      <c r="N17" s="296"/>
      <c r="O17" s="360"/>
    </row>
    <row r="18" spans="1:15" ht="12.75" customHeight="1" x14ac:dyDescent="0.25">
      <c r="A18" s="365" t="str">
        <f>Team!$B$10</f>
        <v>Hussein Farzi</v>
      </c>
      <c r="B18" s="352"/>
      <c r="C18" s="289"/>
      <c r="D18" s="290"/>
      <c r="E18" s="290"/>
      <c r="F18" s="290"/>
      <c r="G18" s="290"/>
      <c r="H18" s="290"/>
      <c r="I18" s="290"/>
      <c r="J18" s="290"/>
      <c r="K18" s="281"/>
      <c r="L18" s="282"/>
      <c r="M18" s="283"/>
      <c r="N18" s="284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97"/>
      <c r="N19" s="296"/>
      <c r="O19" s="360"/>
    </row>
    <row r="20" spans="1:15" ht="12.75" customHeight="1" x14ac:dyDescent="0.25">
      <c r="A20" s="374" t="str">
        <f>Team!$B$11</f>
        <v>Manuel Hunziker</v>
      </c>
      <c r="B20" s="375"/>
      <c r="C20" s="294"/>
      <c r="D20" s="285"/>
      <c r="E20" s="285"/>
      <c r="F20" s="285"/>
      <c r="G20" s="285"/>
      <c r="H20" s="285"/>
      <c r="I20" s="285"/>
      <c r="J20" s="285"/>
      <c r="K20" s="285"/>
      <c r="L20" s="286"/>
      <c r="M20" s="287"/>
      <c r="N20" s="288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97"/>
      <c r="N21" s="296"/>
      <c r="O21" s="360"/>
    </row>
    <row r="22" spans="1:15" ht="12.75" customHeight="1" x14ac:dyDescent="0.25">
      <c r="A22" s="365" t="str">
        <f>Team!$B$12</f>
        <v>Dac-Wing Kha</v>
      </c>
      <c r="B22" s="352"/>
      <c r="C22" s="289"/>
      <c r="D22" s="290"/>
      <c r="E22" s="290"/>
      <c r="F22" s="290"/>
      <c r="G22" s="290"/>
      <c r="H22" s="290"/>
      <c r="I22" s="290"/>
      <c r="J22" s="290"/>
      <c r="K22" s="281"/>
      <c r="L22" s="282"/>
      <c r="M22" s="283"/>
      <c r="N22" s="284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97"/>
      <c r="N23" s="296"/>
      <c r="O23" s="360"/>
    </row>
    <row r="24" spans="1:15" ht="12.75" customHeight="1" x14ac:dyDescent="0.25">
      <c r="A24" s="365" t="str">
        <f>Team!$B$13</f>
        <v>Björn Stark</v>
      </c>
      <c r="B24" s="352"/>
      <c r="C24" s="289"/>
      <c r="D24" s="290"/>
      <c r="E24" s="290"/>
      <c r="F24" s="290"/>
      <c r="G24" s="290"/>
      <c r="H24" s="290"/>
      <c r="I24" s="290"/>
      <c r="J24" s="290"/>
      <c r="K24" s="281"/>
      <c r="L24" s="282"/>
      <c r="M24" s="283"/>
      <c r="N24" s="284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97"/>
      <c r="N25" s="296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272</v>
      </c>
      <c r="B34" s="354"/>
      <c r="C34" s="215" t="str">
        <f>IF(C20&lt;&gt;"",C20,"-")</f>
        <v>-</v>
      </c>
      <c r="D34" s="211" t="str">
        <f t="shared" ref="D34:L34" si="0">IF(D20&lt;&gt;"",D20,"-")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IF(N20&lt;&gt;"",N20,"-")</f>
        <v>-</v>
      </c>
    </row>
    <row r="35" spans="1:14" x14ac:dyDescent="0.25">
      <c r="A35" s="353" t="s">
        <v>273</v>
      </c>
      <c r="B35" s="354"/>
      <c r="C35" s="215" t="str">
        <f>IF(C20&lt;&gt;"",AVERAGE(A!C20,B!C20,'C'!C20,D!C20,E!C20,G!C20,H!C20,I!C20,J!C20),"-")</f>
        <v>-</v>
      </c>
      <c r="D35" s="211" t="str">
        <f>IF(D20&lt;&gt;"",AVERAGE(A!D20,B!D20,'C'!D20,D!D20,E!D20,G!D20,H!D20,I!D20,J!D20),"-")</f>
        <v>-</v>
      </c>
      <c r="E35" s="211" t="str">
        <f>IF(E20&lt;&gt;"",AVERAGE(A!E20,B!E20,'C'!E20,D!E20,E!E20,G!E20,H!E20,I!E20,J!E20),"-")</f>
        <v>-</v>
      </c>
      <c r="F35" s="211" t="str">
        <f>IF(F20&lt;&gt;"",AVERAGE(A!F20,B!F20,'C'!F20,D!F20,E!F20,G!F20,H!F20,I!F20,J!F20),"-")</f>
        <v>-</v>
      </c>
      <c r="G35" s="211" t="str">
        <f>IF(G20&lt;&gt;"",AVERAGE(A!G20,B!G20,'C'!G20,D!G20,E!G20,G!G20,H!G20,I!G20,J!G20),"-")</f>
        <v>-</v>
      </c>
      <c r="H35" s="211" t="str">
        <f>IF(H20&lt;&gt;"",AVERAGE(A!H20,B!H20,'C'!H20,D!H20,E!H20,G!H20,H!H20,I!H20,J!H20),"-")</f>
        <v>-</v>
      </c>
      <c r="I35" s="211" t="str">
        <f>IF(I20&lt;&gt;"",AVERAGE(A!I20,B!I20,'C'!I20,D!I20,E!I20,G!I20,H!I20,I!I20,J!I20),"-")</f>
        <v>-</v>
      </c>
      <c r="J35" s="211" t="str">
        <f>IF(J20&lt;&gt;"",AVERAGE(A!J20,B!J20,'C'!J20,D!J20,E!J20,G!J20,H!J20,I!J20,J!J20),"-")</f>
        <v>-</v>
      </c>
      <c r="K35" s="211" t="str">
        <f>IF(K20&lt;&gt;"",AVERAGE(A!K20,B!K20,'C'!K20,D!K20,E!K20,G!K20,H!K20,I!K20,J!K20),"-")</f>
        <v>-</v>
      </c>
      <c r="L35" s="216" t="str">
        <f>IF(L20&lt;&gt;"",AVERAGE(A!L20,B!L20,'C'!L20,D!L20,E!L20,G!L20,H!L20,I!L20,J!L20),"-")</f>
        <v>-</v>
      </c>
      <c r="M35" s="220"/>
      <c r="N35" s="222" t="str">
        <f>IF(N20&lt;&gt;"",AVERAGE(A!N20,B!N20,'C'!N20,D!N20,E!N20,G!N20,H!N20,I!N20,J!N20),"-")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Manuel Hunziker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O20:O21"/>
    <mergeCell ref="C21:L21"/>
    <mergeCell ref="O14:O15"/>
    <mergeCell ref="C15:L15"/>
    <mergeCell ref="O16:O17"/>
    <mergeCell ref="C17:L17"/>
    <mergeCell ref="O18:O19"/>
    <mergeCell ref="C19:L19"/>
    <mergeCell ref="A24:B24"/>
    <mergeCell ref="A20:B20"/>
    <mergeCell ref="A1:O1"/>
    <mergeCell ref="B5:D5"/>
    <mergeCell ref="B6:D6"/>
    <mergeCell ref="C8:L8"/>
    <mergeCell ref="A10:B10"/>
    <mergeCell ref="A9:B9"/>
    <mergeCell ref="O10:O11"/>
    <mergeCell ref="C11:L11"/>
    <mergeCell ref="O24:O25"/>
    <mergeCell ref="C25:L25"/>
    <mergeCell ref="O22:O23"/>
    <mergeCell ref="C23:L23"/>
    <mergeCell ref="O12:O13"/>
    <mergeCell ref="C13:L13"/>
    <mergeCell ref="A22:B22"/>
    <mergeCell ref="A14:B14"/>
    <mergeCell ref="A16:B16"/>
    <mergeCell ref="A12:B12"/>
    <mergeCell ref="A18:B18"/>
    <mergeCell ref="A39:B39"/>
    <mergeCell ref="A26:B26"/>
    <mergeCell ref="O26:O27"/>
    <mergeCell ref="C27:L27"/>
    <mergeCell ref="A28:B28"/>
    <mergeCell ref="O28:O29"/>
    <mergeCell ref="C29:L29"/>
    <mergeCell ref="A33:B33"/>
    <mergeCell ref="A36:B36"/>
    <mergeCell ref="A34:B34"/>
    <mergeCell ref="A35:B35"/>
    <mergeCell ref="A37:B37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:O25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A22</f>
        <v>Dac-Wing Kha</v>
      </c>
      <c r="C5" s="349"/>
      <c r="D5" s="350"/>
      <c r="H5" s="139" t="s">
        <v>185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306"/>
      <c r="D10" s="307"/>
      <c r="E10" s="307"/>
      <c r="F10" s="307"/>
      <c r="G10" s="307"/>
      <c r="H10" s="307"/>
      <c r="I10" s="307"/>
      <c r="J10" s="307"/>
      <c r="K10" s="298"/>
      <c r="L10" s="299"/>
      <c r="M10" s="180"/>
      <c r="N10" s="181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59"/>
      <c r="N11" s="260"/>
      <c r="O11" s="370"/>
    </row>
    <row r="12" spans="1:15" ht="12.75" customHeight="1" x14ac:dyDescent="0.25">
      <c r="A12" s="365" t="str">
        <f>Team!$B$7</f>
        <v>Waleed Al-Hubaishi</v>
      </c>
      <c r="B12" s="352"/>
      <c r="C12" s="306"/>
      <c r="D12" s="307"/>
      <c r="E12" s="307"/>
      <c r="F12" s="307"/>
      <c r="G12" s="307"/>
      <c r="H12" s="307"/>
      <c r="I12" s="307"/>
      <c r="J12" s="307"/>
      <c r="K12" s="298"/>
      <c r="L12" s="299"/>
      <c r="M12" s="158"/>
      <c r="N12" s="159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61"/>
      <c r="N13" s="260"/>
      <c r="O13" s="360"/>
    </row>
    <row r="14" spans="1:15" ht="12.75" customHeight="1" x14ac:dyDescent="0.25">
      <c r="A14" s="365" t="str">
        <f>Team!$B$8</f>
        <v>Lorenzo Petillo</v>
      </c>
      <c r="B14" s="352"/>
      <c r="C14" s="306"/>
      <c r="D14" s="307"/>
      <c r="E14" s="307"/>
      <c r="F14" s="307"/>
      <c r="G14" s="307"/>
      <c r="H14" s="307"/>
      <c r="I14" s="307"/>
      <c r="J14" s="307"/>
      <c r="K14" s="298"/>
      <c r="L14" s="299"/>
      <c r="M14" s="158"/>
      <c r="N14" s="159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61"/>
      <c r="N15" s="260"/>
      <c r="O15" s="360"/>
    </row>
    <row r="16" spans="1:15" ht="12.75" customHeight="1" x14ac:dyDescent="0.25">
      <c r="A16" s="365" t="str">
        <f>Team!$B$9</f>
        <v>Julien Christen</v>
      </c>
      <c r="B16" s="352"/>
      <c r="C16" s="306"/>
      <c r="D16" s="307"/>
      <c r="E16" s="307"/>
      <c r="F16" s="307"/>
      <c r="G16" s="307"/>
      <c r="H16" s="307"/>
      <c r="I16" s="307"/>
      <c r="J16" s="307"/>
      <c r="K16" s="298"/>
      <c r="L16" s="299"/>
      <c r="M16" s="158"/>
      <c r="N16" s="159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65" t="str">
        <f>Team!$B$10</f>
        <v>Hussein Farzi</v>
      </c>
      <c r="B18" s="352"/>
      <c r="C18" s="306"/>
      <c r="D18" s="307"/>
      <c r="E18" s="307"/>
      <c r="F18" s="307"/>
      <c r="G18" s="307"/>
      <c r="H18" s="307"/>
      <c r="I18" s="307"/>
      <c r="J18" s="307"/>
      <c r="K18" s="298"/>
      <c r="L18" s="299"/>
      <c r="M18" s="158"/>
      <c r="N18" s="159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306"/>
      <c r="D20" s="307"/>
      <c r="E20" s="307"/>
      <c r="F20" s="307"/>
      <c r="G20" s="307"/>
      <c r="H20" s="307"/>
      <c r="I20" s="307"/>
      <c r="J20" s="307"/>
      <c r="K20" s="298"/>
      <c r="L20" s="299"/>
      <c r="M20" s="158"/>
      <c r="N20" s="159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61"/>
      <c r="N21" s="260"/>
      <c r="O21" s="360"/>
    </row>
    <row r="22" spans="1:15" ht="12.75" customHeight="1" x14ac:dyDescent="0.25">
      <c r="A22" s="374" t="str">
        <f>Team!$B$12</f>
        <v>Dac-Wing Kha</v>
      </c>
      <c r="B22" s="375"/>
      <c r="C22" s="182"/>
      <c r="D22" s="173"/>
      <c r="E22" s="173"/>
      <c r="F22" s="173"/>
      <c r="G22" s="173"/>
      <c r="H22" s="173"/>
      <c r="I22" s="173"/>
      <c r="J22" s="173"/>
      <c r="K22" s="173"/>
      <c r="L22" s="174"/>
      <c r="M22" s="175"/>
      <c r="N22" s="176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61"/>
      <c r="N23" s="260"/>
      <c r="O23" s="360"/>
    </row>
    <row r="24" spans="1:15" ht="12.75" customHeight="1" x14ac:dyDescent="0.25">
      <c r="A24" s="365" t="str">
        <f>Team!$B$13</f>
        <v>Björn Stark</v>
      </c>
      <c r="B24" s="352"/>
      <c r="C24" s="306"/>
      <c r="D24" s="307"/>
      <c r="E24" s="307"/>
      <c r="F24" s="307"/>
      <c r="G24" s="307"/>
      <c r="H24" s="307"/>
      <c r="I24" s="307"/>
      <c r="J24" s="307"/>
      <c r="K24" s="156"/>
      <c r="L24" s="157"/>
      <c r="M24" s="158"/>
      <c r="N24" s="159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76"/>
      <c r="E29" s="376"/>
      <c r="F29" s="376"/>
      <c r="G29" s="376"/>
      <c r="H29" s="376"/>
      <c r="I29" s="376"/>
      <c r="J29" s="376"/>
      <c r="K29" s="376"/>
      <c r="L29" s="37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272</v>
      </c>
      <c r="B34" s="354"/>
      <c r="C34" s="215" t="str">
        <f>IF(C22&lt;&gt;"",C22,"-")</f>
        <v>-</v>
      </c>
      <c r="D34" s="211" t="str">
        <f t="shared" ref="D34:L34" si="0">IF(D22&lt;&gt;"",D22,"-")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IF(N22&lt;&gt;"",N22,"-")</f>
        <v>-</v>
      </c>
    </row>
    <row r="35" spans="1:14" x14ac:dyDescent="0.25">
      <c r="A35" s="353" t="s">
        <v>273</v>
      </c>
      <c r="B35" s="354"/>
      <c r="C35" s="215" t="str">
        <f>IF(C22&lt;&gt;"",AVERAGE(A!C22,B!C22,'C'!C22,D!C22,E!C22,F!C22,H!C22,I!C22,J!C22),"-")</f>
        <v>-</v>
      </c>
      <c r="D35" s="211" t="str">
        <f>IF(D22&lt;&gt;"",AVERAGE(A!D22,B!D22,'C'!D22,D!D22,E!D22,F!D22,H!D22,I!D22,J!D22),"-")</f>
        <v>-</v>
      </c>
      <c r="E35" s="211" t="str">
        <f>IF(E22&lt;&gt;"",AVERAGE(A!E22,B!E22,'C'!E22,D!E22,E!E22,F!E22,H!E22,I!E22,J!E22),"-")</f>
        <v>-</v>
      </c>
      <c r="F35" s="211" t="str">
        <f>IF(F22&lt;&gt;"",AVERAGE(A!F22,B!F22,'C'!F22,D!F22,E!F22,F!F22,H!F22,I!F22,J!F22),"-")</f>
        <v>-</v>
      </c>
      <c r="G35" s="211" t="str">
        <f>IF(G22&lt;&gt;"",AVERAGE(A!G22,B!G22,'C'!G22,D!G22,E!G22,F!G22,H!G22,I!G22,J!G22),"-")</f>
        <v>-</v>
      </c>
      <c r="H35" s="211" t="str">
        <f>IF(H22&lt;&gt;"",AVERAGE(A!H22,B!H22,'C'!H22,D!H22,E!H22,F!H22,H!H22,I!H22,J!H22),"-")</f>
        <v>-</v>
      </c>
      <c r="I35" s="211" t="str">
        <f>IF(I22&lt;&gt;"",AVERAGE(A!I22,B!I22,'C'!I22,D!I22,E!I22,F!I22,H!I22,I!I22,J!I22),"-")</f>
        <v>-</v>
      </c>
      <c r="J35" s="211" t="str">
        <f>IF(J22&lt;&gt;"",AVERAGE(A!J22,B!J22,'C'!J22,D!J22,E!J22,F!J22,H!J22,I!J22,J!J22),"-")</f>
        <v>-</v>
      </c>
      <c r="K35" s="211" t="str">
        <f>IF(K22&lt;&gt;"",AVERAGE(A!K22,B!K22,'C'!K22,D!K22,E!K22,F!K22,H!K22,I!K22,J!K22),"-")</f>
        <v>-</v>
      </c>
      <c r="L35" s="216" t="str">
        <f>IF(L22&lt;&gt;"",AVERAGE(A!L22,B!L22,'C'!L22,D!L22,E!L22,F!L22,H!L22,I!L22,J!L22),"-")</f>
        <v>-</v>
      </c>
      <c r="M35" s="220"/>
      <c r="N35" s="222" t="str">
        <f>IF(N22&lt;&gt;"",AVERAGE(A!N22,B!N22,'C'!N22,D!N22,E!N22,F!N22,H!N22,I!N22,J!N22),"-")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Dac-Wing Kha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15" x14ac:dyDescent="0.25">
      <c r="B49" s="8"/>
    </row>
    <row r="50" spans="2:15" x14ac:dyDescent="0.25">
      <c r="B50" s="8"/>
    </row>
    <row r="51" spans="2:15" x14ac:dyDescent="0.25">
      <c r="B51" s="8"/>
    </row>
    <row r="52" spans="2:15" x14ac:dyDescent="0.25">
      <c r="B52" s="8"/>
      <c r="O52" s="276"/>
    </row>
    <row r="53" spans="2:15" x14ac:dyDescent="0.25">
      <c r="B53" s="8"/>
    </row>
    <row r="54" spans="2:15" x14ac:dyDescent="0.25">
      <c r="B54" s="8"/>
    </row>
    <row r="55" spans="2:15" x14ac:dyDescent="0.25">
      <c r="B55" s="8"/>
    </row>
    <row r="56" spans="2:15" x14ac:dyDescent="0.25">
      <c r="B56" s="8"/>
    </row>
    <row r="57" spans="2:15" x14ac:dyDescent="0.25">
      <c r="B57" s="8"/>
    </row>
    <row r="58" spans="2:15" x14ac:dyDescent="0.25">
      <c r="B58" s="8"/>
    </row>
    <row r="59" spans="2:15" x14ac:dyDescent="0.25">
      <c r="B59" s="8"/>
    </row>
    <row r="60" spans="2:15" x14ac:dyDescent="0.25">
      <c r="B60" s="8"/>
    </row>
    <row r="61" spans="2:15" x14ac:dyDescent="0.25">
      <c r="B61" s="8"/>
    </row>
    <row r="62" spans="2:15" x14ac:dyDescent="0.25">
      <c r="B62" s="8"/>
    </row>
    <row r="63" spans="2:15" x14ac:dyDescent="0.25">
      <c r="B63" s="8"/>
    </row>
    <row r="64" spans="2:15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20:B20"/>
    <mergeCell ref="A1:O1"/>
    <mergeCell ref="B5:D5"/>
    <mergeCell ref="B6:D6"/>
    <mergeCell ref="C8:L8"/>
    <mergeCell ref="A10:B10"/>
    <mergeCell ref="O10:O11"/>
    <mergeCell ref="C11:L11"/>
    <mergeCell ref="A9:B9"/>
    <mergeCell ref="A37:B37"/>
    <mergeCell ref="A22:B22"/>
    <mergeCell ref="O22:O23"/>
    <mergeCell ref="C23:L23"/>
    <mergeCell ref="O12:O13"/>
    <mergeCell ref="C13:L13"/>
    <mergeCell ref="A14:B14"/>
    <mergeCell ref="O14:O15"/>
    <mergeCell ref="C15:L15"/>
    <mergeCell ref="A16:B16"/>
    <mergeCell ref="O16:O17"/>
    <mergeCell ref="C17:L17"/>
    <mergeCell ref="A12:B12"/>
    <mergeCell ref="A18:B18"/>
    <mergeCell ref="O18:O19"/>
    <mergeCell ref="C19:L19"/>
    <mergeCell ref="A24:B24"/>
    <mergeCell ref="O20:O21"/>
    <mergeCell ref="C21:L21"/>
    <mergeCell ref="A39:B39"/>
    <mergeCell ref="O24:O25"/>
    <mergeCell ref="C25:L25"/>
    <mergeCell ref="A26:B26"/>
    <mergeCell ref="O26:O27"/>
    <mergeCell ref="C27:L27"/>
    <mergeCell ref="A28:B28"/>
    <mergeCell ref="O28:O29"/>
    <mergeCell ref="C29:L29"/>
    <mergeCell ref="A33:B33"/>
    <mergeCell ref="A36:B36"/>
    <mergeCell ref="A34:B34"/>
    <mergeCell ref="A35:B35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:O25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A24</f>
        <v>Björn Stark</v>
      </c>
      <c r="C5" s="349"/>
      <c r="D5" s="350"/>
      <c r="H5" s="139" t="s">
        <v>185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306"/>
      <c r="D10" s="307"/>
      <c r="E10" s="307"/>
      <c r="F10" s="307"/>
      <c r="G10" s="307"/>
      <c r="H10" s="307"/>
      <c r="I10" s="307"/>
      <c r="J10" s="307"/>
      <c r="K10" s="298"/>
      <c r="L10" s="299"/>
      <c r="M10" s="180"/>
      <c r="N10" s="181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59"/>
      <c r="N11" s="260"/>
      <c r="O11" s="370"/>
    </row>
    <row r="12" spans="1:15" ht="12.75" customHeight="1" x14ac:dyDescent="0.25">
      <c r="A12" s="365" t="str">
        <f>Team!$B$7</f>
        <v>Waleed Al-Hubaishi</v>
      </c>
      <c r="B12" s="352"/>
      <c r="C12" s="306"/>
      <c r="D12" s="307"/>
      <c r="E12" s="307"/>
      <c r="F12" s="307"/>
      <c r="G12" s="307"/>
      <c r="H12" s="307"/>
      <c r="I12" s="307"/>
      <c r="J12" s="307"/>
      <c r="K12" s="298"/>
      <c r="L12" s="299"/>
      <c r="M12" s="158"/>
      <c r="N12" s="159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61"/>
      <c r="N13" s="260"/>
      <c r="O13" s="360"/>
    </row>
    <row r="14" spans="1:15" ht="12.75" customHeight="1" x14ac:dyDescent="0.25">
      <c r="A14" s="365" t="str">
        <f>Team!$B$8</f>
        <v>Lorenzo Petillo</v>
      </c>
      <c r="B14" s="352"/>
      <c r="C14" s="306"/>
      <c r="D14" s="307"/>
      <c r="E14" s="307"/>
      <c r="F14" s="307"/>
      <c r="G14" s="307"/>
      <c r="H14" s="307"/>
      <c r="I14" s="307"/>
      <c r="J14" s="307"/>
      <c r="K14" s="298"/>
      <c r="L14" s="299"/>
      <c r="M14" s="158"/>
      <c r="N14" s="159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61"/>
      <c r="N15" s="260"/>
      <c r="O15" s="360"/>
    </row>
    <row r="16" spans="1:15" ht="12.75" customHeight="1" x14ac:dyDescent="0.25">
      <c r="A16" s="365" t="str">
        <f>Team!$B$9</f>
        <v>Julien Christen</v>
      </c>
      <c r="B16" s="352"/>
      <c r="C16" s="306"/>
      <c r="D16" s="307"/>
      <c r="E16" s="307"/>
      <c r="F16" s="307"/>
      <c r="G16" s="307"/>
      <c r="H16" s="307"/>
      <c r="I16" s="307"/>
      <c r="J16" s="307"/>
      <c r="K16" s="298"/>
      <c r="L16" s="299"/>
      <c r="M16" s="158"/>
      <c r="N16" s="159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65" t="str">
        <f>Team!$B$10</f>
        <v>Hussein Farzi</v>
      </c>
      <c r="B18" s="352"/>
      <c r="C18" s="306"/>
      <c r="D18" s="307"/>
      <c r="E18" s="307"/>
      <c r="F18" s="307"/>
      <c r="G18" s="307"/>
      <c r="H18" s="307"/>
      <c r="I18" s="307"/>
      <c r="J18" s="307"/>
      <c r="K18" s="298"/>
      <c r="L18" s="299"/>
      <c r="M18" s="158"/>
      <c r="N18" s="159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306"/>
      <c r="D20" s="307"/>
      <c r="E20" s="307"/>
      <c r="F20" s="307"/>
      <c r="G20" s="307"/>
      <c r="H20" s="307"/>
      <c r="I20" s="307"/>
      <c r="J20" s="307"/>
      <c r="K20" s="298"/>
      <c r="L20" s="299"/>
      <c r="M20" s="158"/>
      <c r="N20" s="159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61"/>
      <c r="N21" s="260"/>
      <c r="O21" s="360"/>
    </row>
    <row r="22" spans="1:15" ht="12.75" customHeight="1" x14ac:dyDescent="0.25">
      <c r="A22" s="365" t="str">
        <f>Team!$B$12</f>
        <v>Dac-Wing Kha</v>
      </c>
      <c r="B22" s="352"/>
      <c r="C22" s="306"/>
      <c r="D22" s="307"/>
      <c r="E22" s="307"/>
      <c r="F22" s="307"/>
      <c r="G22" s="307"/>
      <c r="H22" s="307"/>
      <c r="I22" s="307"/>
      <c r="J22" s="307"/>
      <c r="K22" s="298"/>
      <c r="L22" s="299"/>
      <c r="M22" s="158"/>
      <c r="N22" s="159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61"/>
      <c r="N23" s="260"/>
      <c r="O23" s="360"/>
    </row>
    <row r="24" spans="1:15" ht="12.75" customHeight="1" x14ac:dyDescent="0.25">
      <c r="A24" s="374" t="str">
        <f>Team!$B$13</f>
        <v>Björn Stark</v>
      </c>
      <c r="B24" s="375"/>
      <c r="C24" s="182"/>
      <c r="D24" s="173"/>
      <c r="E24" s="173"/>
      <c r="F24" s="173"/>
      <c r="G24" s="173"/>
      <c r="H24" s="173"/>
      <c r="I24" s="173"/>
      <c r="J24" s="173"/>
      <c r="K24" s="173"/>
      <c r="L24" s="174"/>
      <c r="M24" s="175"/>
      <c r="N24" s="176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272</v>
      </c>
      <c r="B34" s="354"/>
      <c r="C34" s="215" t="str">
        <f>IF(C24&lt;&gt;"",C24,"-")</f>
        <v>-</v>
      </c>
      <c r="D34" s="211" t="str">
        <f t="shared" ref="D34:L34" si="0">IF(D24&lt;&gt;"",D24,"-")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IF(N24&lt;&gt;"",N24,"-")</f>
        <v>-</v>
      </c>
    </row>
    <row r="35" spans="1:14" x14ac:dyDescent="0.25">
      <c r="A35" s="353" t="s">
        <v>273</v>
      </c>
      <c r="B35" s="354"/>
      <c r="C35" s="215" t="str">
        <f>IF(C24&lt;&gt;"",AVERAGE(A!C24,B!C24,'C'!C24,D!C24,E!C24,F!C24,G!C24,I!C24,J!C24),"-")</f>
        <v>-</v>
      </c>
      <c r="D35" s="211" t="str">
        <f>IF(D24&lt;&gt;"",AVERAGE(A!D24,B!D24,'C'!D24,D!D24,E!D24,F!D24,G!D24,I!D24,J!D24),"-")</f>
        <v>-</v>
      </c>
      <c r="E35" s="211" t="str">
        <f>IF(E24&lt;&gt;"",AVERAGE(A!E24,B!E24,'C'!E24,D!E24,E!E24,F!E24,G!E24,I!E24,J!E24),"-")</f>
        <v>-</v>
      </c>
      <c r="F35" s="211" t="str">
        <f>IF(F24&lt;&gt;"",AVERAGE(A!F24,B!F24,'C'!F24,D!F24,E!F24,F!F24,G!F24,I!F24,J!F24),"-")</f>
        <v>-</v>
      </c>
      <c r="G35" s="211" t="str">
        <f>IF(G24&lt;&gt;"",AVERAGE(A!G24,B!G24,'C'!G24,D!G24,E!G24,F!G24,G!G24,I!G24,J!G24),"-")</f>
        <v>-</v>
      </c>
      <c r="H35" s="211" t="str">
        <f>IF(H24&lt;&gt;"",AVERAGE(A!H24,B!H24,'C'!H24,D!H24,E!H24,F!H24,G!H24,I!H24,J!H24),"-")</f>
        <v>-</v>
      </c>
      <c r="I35" s="211" t="str">
        <f>IF(I24&lt;&gt;"",AVERAGE(A!I24,B!I24,'C'!I24,D!I24,E!I24,F!I24,G!I24,I!I24,J!I24),"-")</f>
        <v>-</v>
      </c>
      <c r="J35" s="211" t="str">
        <f>IF(J24&lt;&gt;"",AVERAGE(A!J24,B!J24,'C'!J24,D!J24,E!J24,F!J24,G!J24,I!J24,J!J24),"-")</f>
        <v>-</v>
      </c>
      <c r="K35" s="211" t="str">
        <f>IF(K24&lt;&gt;"",AVERAGE(A!K24,B!K24,'C'!K24,D!K24,E!K24,F!K24,G!K24,I!K24,J!K24),"-")</f>
        <v>-</v>
      </c>
      <c r="L35" s="216" t="str">
        <f>IF(L24&lt;&gt;"",AVERAGE(A!L24,B!L24,'C'!L24,D!L24,E!L24,F!L24,G!L24,I!L24,J!L24),"-")</f>
        <v>-</v>
      </c>
      <c r="M35" s="220"/>
      <c r="N35" s="222" t="str">
        <f>IF(N24&lt;&gt;"",AVERAGE(A!N24,B!N24,'C'!N24,D!N24,E!N24,F!N24,G!N24,I!N24,J!N24),"-")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Björn Stark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20:B20"/>
    <mergeCell ref="A1:O1"/>
    <mergeCell ref="B5:D5"/>
    <mergeCell ref="B6:D6"/>
    <mergeCell ref="C8:L8"/>
    <mergeCell ref="A10:B10"/>
    <mergeCell ref="O10:O11"/>
    <mergeCell ref="C11:L11"/>
    <mergeCell ref="A9:B9"/>
    <mergeCell ref="A37:B37"/>
    <mergeCell ref="A22:B22"/>
    <mergeCell ref="O22:O23"/>
    <mergeCell ref="C23:L23"/>
    <mergeCell ref="O12:O13"/>
    <mergeCell ref="C13:L13"/>
    <mergeCell ref="A14:B14"/>
    <mergeCell ref="O14:O15"/>
    <mergeCell ref="C15:L15"/>
    <mergeCell ref="A16:B16"/>
    <mergeCell ref="O16:O17"/>
    <mergeCell ref="C17:L17"/>
    <mergeCell ref="A12:B12"/>
    <mergeCell ref="A18:B18"/>
    <mergeCell ref="O18:O19"/>
    <mergeCell ref="C19:L19"/>
    <mergeCell ref="A24:B24"/>
    <mergeCell ref="O20:O21"/>
    <mergeCell ref="C21:L21"/>
    <mergeCell ref="A39:B39"/>
    <mergeCell ref="O24:O25"/>
    <mergeCell ref="C25:L25"/>
    <mergeCell ref="A26:B26"/>
    <mergeCell ref="O26:O27"/>
    <mergeCell ref="C27:L27"/>
    <mergeCell ref="A28:B28"/>
    <mergeCell ref="O28:O29"/>
    <mergeCell ref="C29:L29"/>
    <mergeCell ref="A33:B33"/>
    <mergeCell ref="A36:B36"/>
    <mergeCell ref="A34:B34"/>
    <mergeCell ref="A35:B35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8.664062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83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84</v>
      </c>
      <c r="B5" s="348" t="str">
        <f>A26</f>
        <v>Alessandro Calcagno</v>
      </c>
      <c r="C5" s="349"/>
      <c r="D5" s="350"/>
      <c r="H5" s="139" t="s">
        <v>86</v>
      </c>
      <c r="I5" s="139"/>
      <c r="J5" s="139"/>
      <c r="K5" s="139" t="s">
        <v>87</v>
      </c>
      <c r="L5" s="139"/>
      <c r="M5" s="140"/>
      <c r="N5" s="249"/>
    </row>
    <row r="6" spans="1:15" ht="15.6" x14ac:dyDescent="0.25">
      <c r="A6" s="14" t="s">
        <v>85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88</v>
      </c>
      <c r="I6" s="153"/>
      <c r="J6" s="153"/>
      <c r="K6" s="153" t="s">
        <v>89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90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91</v>
      </c>
      <c r="O8" s="251" t="s">
        <v>115</v>
      </c>
    </row>
    <row r="9" spans="1:15" ht="18" customHeight="1" thickBot="1" x14ac:dyDescent="0.3">
      <c r="A9" s="361" t="s">
        <v>101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183"/>
      <c r="D10" s="184"/>
      <c r="E10" s="184"/>
      <c r="F10" s="184"/>
      <c r="G10" s="184"/>
      <c r="H10" s="184"/>
      <c r="I10" s="184"/>
      <c r="J10" s="184"/>
      <c r="K10" s="184"/>
      <c r="L10" s="185"/>
      <c r="M10" s="186"/>
      <c r="N10" s="187"/>
      <c r="O10" s="359"/>
    </row>
    <row r="11" spans="1:15" ht="24.6" customHeight="1" thickBot="1" x14ac:dyDescent="0.3">
      <c r="A11" s="253"/>
      <c r="B11" s="151" t="s">
        <v>107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59"/>
      <c r="N11" s="260"/>
      <c r="O11" s="370"/>
    </row>
    <row r="12" spans="1:15" ht="12.75" customHeight="1" x14ac:dyDescent="0.25">
      <c r="A12" s="365" t="str">
        <f>Team!$B$7</f>
        <v>Waleed Al-Hubaishi</v>
      </c>
      <c r="B12" s="352"/>
      <c r="C12" s="155"/>
      <c r="D12" s="156"/>
      <c r="E12" s="156"/>
      <c r="F12" s="156"/>
      <c r="G12" s="156"/>
      <c r="H12" s="156"/>
      <c r="I12" s="156"/>
      <c r="J12" s="156"/>
      <c r="K12" s="156"/>
      <c r="L12" s="157"/>
      <c r="M12" s="158"/>
      <c r="N12" s="159"/>
      <c r="O12" s="359"/>
    </row>
    <row r="13" spans="1:15" ht="25.5" customHeight="1" thickBot="1" x14ac:dyDescent="0.3">
      <c r="A13" s="254"/>
      <c r="B13" s="151" t="s">
        <v>107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61"/>
      <c r="N13" s="260"/>
      <c r="O13" s="360"/>
    </row>
    <row r="14" spans="1:15" ht="12.75" customHeight="1" x14ac:dyDescent="0.25">
      <c r="A14" s="365" t="str">
        <f>Team!$B$8</f>
        <v>Lorenzo Petillo</v>
      </c>
      <c r="B14" s="352"/>
      <c r="C14" s="160"/>
      <c r="D14" s="156"/>
      <c r="E14" s="156"/>
      <c r="F14" s="156"/>
      <c r="G14" s="156"/>
      <c r="H14" s="156"/>
      <c r="I14" s="156"/>
      <c r="J14" s="156"/>
      <c r="K14" s="156"/>
      <c r="L14" s="157"/>
      <c r="M14" s="158"/>
      <c r="N14" s="159"/>
      <c r="O14" s="359"/>
    </row>
    <row r="15" spans="1:15" ht="25.5" customHeight="1" thickBot="1" x14ac:dyDescent="0.3">
      <c r="A15" s="254"/>
      <c r="B15" s="151" t="s">
        <v>107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61"/>
      <c r="N15" s="260"/>
      <c r="O15" s="360"/>
    </row>
    <row r="16" spans="1:15" ht="12.75" customHeight="1" x14ac:dyDescent="0.25">
      <c r="A16" s="365" t="str">
        <f>Team!$B$9</f>
        <v>Julien Christen</v>
      </c>
      <c r="B16" s="352"/>
      <c r="C16" s="160"/>
      <c r="D16" s="156"/>
      <c r="E16" s="156"/>
      <c r="F16" s="156"/>
      <c r="G16" s="156"/>
      <c r="H16" s="156"/>
      <c r="I16" s="156"/>
      <c r="J16" s="156"/>
      <c r="K16" s="156"/>
      <c r="L16" s="157"/>
      <c r="M16" s="158"/>
      <c r="N16" s="159"/>
      <c r="O16" s="359"/>
    </row>
    <row r="17" spans="1:15" ht="25.5" customHeight="1" thickBot="1" x14ac:dyDescent="0.3">
      <c r="A17" s="254"/>
      <c r="B17" s="151" t="s">
        <v>107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65" t="str">
        <f>Team!$B$10</f>
        <v>Hussein Farzi</v>
      </c>
      <c r="B18" s="352"/>
      <c r="C18" s="160"/>
      <c r="D18" s="156"/>
      <c r="E18" s="156"/>
      <c r="F18" s="156"/>
      <c r="G18" s="156"/>
      <c r="H18" s="156"/>
      <c r="I18" s="156"/>
      <c r="J18" s="156"/>
      <c r="K18" s="156"/>
      <c r="L18" s="157"/>
      <c r="M18" s="158"/>
      <c r="N18" s="159"/>
      <c r="O18" s="359"/>
    </row>
    <row r="19" spans="1:15" ht="25.5" customHeight="1" thickBot="1" x14ac:dyDescent="0.3">
      <c r="A19" s="254"/>
      <c r="B19" s="151" t="s">
        <v>107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160"/>
      <c r="D20" s="156"/>
      <c r="E20" s="156"/>
      <c r="F20" s="156"/>
      <c r="G20" s="156"/>
      <c r="H20" s="156"/>
      <c r="I20" s="156"/>
      <c r="J20" s="156"/>
      <c r="K20" s="156"/>
      <c r="L20" s="157"/>
      <c r="M20" s="158"/>
      <c r="N20" s="159"/>
      <c r="O20" s="359"/>
    </row>
    <row r="21" spans="1:15" ht="25.5" customHeight="1" thickBot="1" x14ac:dyDescent="0.3">
      <c r="A21" s="254"/>
      <c r="B21" s="151" t="s">
        <v>107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61"/>
      <c r="N21" s="260"/>
      <c r="O21" s="360"/>
    </row>
    <row r="22" spans="1:15" ht="12.75" customHeight="1" x14ac:dyDescent="0.25">
      <c r="A22" s="365" t="str">
        <f>Team!$B$12</f>
        <v>Dac-Wing Kha</v>
      </c>
      <c r="B22" s="352"/>
      <c r="C22" s="160"/>
      <c r="D22" s="156"/>
      <c r="E22" s="156"/>
      <c r="F22" s="156"/>
      <c r="G22" s="156"/>
      <c r="H22" s="156"/>
      <c r="I22" s="156"/>
      <c r="J22" s="156"/>
      <c r="K22" s="156"/>
      <c r="L22" s="157"/>
      <c r="M22" s="158"/>
      <c r="N22" s="159"/>
      <c r="O22" s="359"/>
    </row>
    <row r="23" spans="1:15" ht="25.5" customHeight="1" thickBot="1" x14ac:dyDescent="0.3">
      <c r="A23" s="254"/>
      <c r="B23" s="151" t="s">
        <v>107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61"/>
      <c r="N23" s="260"/>
      <c r="O23" s="360"/>
    </row>
    <row r="24" spans="1:15" ht="12.75" customHeight="1" x14ac:dyDescent="0.25">
      <c r="A24" s="365" t="str">
        <f>Team!$B$13</f>
        <v>Björn Stark</v>
      </c>
      <c r="B24" s="352"/>
      <c r="C24" s="160"/>
      <c r="D24" s="156"/>
      <c r="E24" s="156"/>
      <c r="F24" s="156"/>
      <c r="G24" s="156"/>
      <c r="H24" s="156"/>
      <c r="I24" s="156"/>
      <c r="J24" s="156"/>
      <c r="K24" s="156"/>
      <c r="L24" s="157"/>
      <c r="M24" s="158"/>
      <c r="N24" s="159"/>
      <c r="O24" s="359"/>
    </row>
    <row r="25" spans="1:15" ht="25.5" customHeight="1" thickBot="1" x14ac:dyDescent="0.3">
      <c r="A25" s="254"/>
      <c r="B25" s="151" t="s">
        <v>107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74" t="str">
        <f>Team!$B$14</f>
        <v>Alessandro Calcagno</v>
      </c>
      <c r="B26" s="375"/>
      <c r="C26" s="182"/>
      <c r="D26" s="173"/>
      <c r="E26" s="173"/>
      <c r="F26" s="173"/>
      <c r="G26" s="173"/>
      <c r="H26" s="173"/>
      <c r="I26" s="173"/>
      <c r="J26" s="173"/>
      <c r="K26" s="173"/>
      <c r="L26" s="174"/>
      <c r="M26" s="175"/>
      <c r="N26" s="176"/>
      <c r="O26" s="359"/>
    </row>
    <row r="27" spans="1:15" ht="25.5" customHeight="1" thickBot="1" x14ac:dyDescent="0.3">
      <c r="A27" s="254"/>
      <c r="B27" s="151" t="s">
        <v>107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2" t="s">
        <v>107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92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2.75" customHeight="1" x14ac:dyDescent="0.25">
      <c r="A33" s="351" t="s">
        <v>1</v>
      </c>
      <c r="B33" s="378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93</v>
      </c>
      <c r="B34" s="379"/>
      <c r="C34" s="215" t="str">
        <f>IF(C26&lt;&gt;"",C26,"-")</f>
        <v>-</v>
      </c>
      <c r="D34" s="211" t="str">
        <f t="shared" ref="D34:L34" si="0">IF(D26&lt;&gt;"",D26,"-")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IF(N26&lt;&gt;"",N26,"-")</f>
        <v>-</v>
      </c>
    </row>
    <row r="35" spans="1:14" x14ac:dyDescent="0.25">
      <c r="A35" s="353" t="s">
        <v>94</v>
      </c>
      <c r="B35" s="379"/>
      <c r="C35" s="215" t="str">
        <f>IF(C26&lt;&gt;"",AVERAGE(A!C26,B!C26,'C'!C26,D!C26,E!C26,F!C26,G!C26,H!C26,J!C26),"-")</f>
        <v>-</v>
      </c>
      <c r="D35" s="211" t="str">
        <f>IF(D26&lt;&gt;"",AVERAGE(A!D26,B!D26,'C'!D26,D!D26,E!D26,F!D26,G!D26,H!D26,J!D26),"-")</f>
        <v>-</v>
      </c>
      <c r="E35" s="211" t="str">
        <f>IF(E26&lt;&gt;"",AVERAGE(A!E26,B!E26,'C'!E26,D!E26,E!E26,F!E26,G!E26,H!E26,J!E26),"-")</f>
        <v>-</v>
      </c>
      <c r="F35" s="211" t="str">
        <f>IF(F26&lt;&gt;"",AVERAGE(A!F26,B!F26,'C'!F26,D!F26,E!F26,F!F26,G!F26,H!F26,J!F26),"-")</f>
        <v>-</v>
      </c>
      <c r="G35" s="211" t="str">
        <f>IF(G26&lt;&gt;"",AVERAGE(A!G26,B!G26,'C'!G26,D!G26,E!G26,F!G26,G!G26,H!G26,J!G26),"-")</f>
        <v>-</v>
      </c>
      <c r="H35" s="211" t="str">
        <f>IF(H26&lt;&gt;"",AVERAGE(A!H26,B!H26,'C'!H26,D!H26,E!H26,F!H26,G!H26,H!H26,J!H26),"-")</f>
        <v>-</v>
      </c>
      <c r="I35" s="211" t="str">
        <f>IF(I26&lt;&gt;"",AVERAGE(A!I26,B!I26,'C'!I26,D!I26,E!I26,F!I26,G!I26,H!I26,J!I26),"-")</f>
        <v>-</v>
      </c>
      <c r="J35" s="211" t="str">
        <f>IF(J26&lt;&gt;"",AVERAGE(A!J26,B!J26,'C'!J26,D!J26,E!J26,F!J26,G!J26,H!J26,J!J26),"-")</f>
        <v>-</v>
      </c>
      <c r="K35" s="211" t="str">
        <f>IF(K26&lt;&gt;"",AVERAGE(A!K26,B!K26,'C'!K26,D!K26,E!K26,F!K26,G!K26,H!K26,J!K26),"-")</f>
        <v>-</v>
      </c>
      <c r="L35" s="216" t="str">
        <f>IF(L26&lt;&gt;"",AVERAGE(A!L26,B!L26,'C'!L26,D!L26,E!L26,F!L26,G!L26,H!L26,J!L26),"-")</f>
        <v>-</v>
      </c>
      <c r="M35" s="220"/>
      <c r="N35" s="222" t="str">
        <f>IF(N26&lt;&gt;"",AVERAGE(A!N26,B!N26,'C'!N26,D!N26,E!N26,F!N26,G!N26,H!N26,J!N26),"-")</f>
        <v>-</v>
      </c>
    </row>
    <row r="36" spans="1:14" x14ac:dyDescent="0.25">
      <c r="A36" s="353" t="s">
        <v>95</v>
      </c>
      <c r="B36" s="379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96</v>
      </c>
      <c r="B37" s="380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Alessandro Calcagno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76</v>
      </c>
      <c r="B42" s="21" t="s">
        <v>77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78</v>
      </c>
      <c r="B44" s="21">
        <v>-2</v>
      </c>
    </row>
    <row r="45" spans="1:14" x14ac:dyDescent="0.25">
      <c r="A45" s="6" t="s">
        <v>79</v>
      </c>
      <c r="B45" s="21">
        <v>-1</v>
      </c>
      <c r="G45" s="8" t="s">
        <v>124</v>
      </c>
    </row>
    <row r="46" spans="1:14" x14ac:dyDescent="0.25">
      <c r="A46" s="6" t="s">
        <v>80</v>
      </c>
      <c r="B46" s="21">
        <v>0</v>
      </c>
    </row>
    <row r="47" spans="1:14" x14ac:dyDescent="0.25">
      <c r="A47" s="6" t="s">
        <v>81</v>
      </c>
      <c r="B47" s="21">
        <v>1</v>
      </c>
    </row>
    <row r="48" spans="1:14" x14ac:dyDescent="0.25">
      <c r="A48" s="6" t="s">
        <v>98</v>
      </c>
      <c r="B48" s="21">
        <v>2</v>
      </c>
      <c r="G48" s="8" t="s">
        <v>99</v>
      </c>
      <c r="I48" s="8" t="s">
        <v>100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20:B20"/>
    <mergeCell ref="A1:O1"/>
    <mergeCell ref="B5:D5"/>
    <mergeCell ref="B6:D6"/>
    <mergeCell ref="C8:L8"/>
    <mergeCell ref="A10:B10"/>
    <mergeCell ref="O10:O11"/>
    <mergeCell ref="C11:L11"/>
    <mergeCell ref="A9:B9"/>
    <mergeCell ref="A37:B37"/>
    <mergeCell ref="A22:B22"/>
    <mergeCell ref="O22:O23"/>
    <mergeCell ref="C23:L23"/>
    <mergeCell ref="O12:O13"/>
    <mergeCell ref="C13:L13"/>
    <mergeCell ref="A14:B14"/>
    <mergeCell ref="O14:O15"/>
    <mergeCell ref="C15:L15"/>
    <mergeCell ref="A16:B16"/>
    <mergeCell ref="O16:O17"/>
    <mergeCell ref="C17:L17"/>
    <mergeCell ref="A12:B12"/>
    <mergeCell ref="A18:B18"/>
    <mergeCell ref="O18:O19"/>
    <mergeCell ref="C19:L19"/>
    <mergeCell ref="A24:B24"/>
    <mergeCell ref="O20:O21"/>
    <mergeCell ref="C21:L21"/>
    <mergeCell ref="A39:B39"/>
    <mergeCell ref="O24:O25"/>
    <mergeCell ref="C25:L25"/>
    <mergeCell ref="A26:B26"/>
    <mergeCell ref="O26:O27"/>
    <mergeCell ref="C27:L27"/>
    <mergeCell ref="A28:B28"/>
    <mergeCell ref="O28:O29"/>
    <mergeCell ref="C29:L29"/>
    <mergeCell ref="A33:B33"/>
    <mergeCell ref="A36:B36"/>
    <mergeCell ref="A34:B34"/>
    <mergeCell ref="A35:B35"/>
  </mergeCells>
  <pageMargins left="0.51181102362204722" right="0.51181102362204722" top="0.55118110236220474" bottom="0.55118110236220474" header="0.31496062992125984" footer="0.31496062992125984"/>
  <pageSetup paperSize="9" scale="57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8.664062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83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84</v>
      </c>
      <c r="B5" s="348" t="str">
        <f>A28</f>
        <v>-</v>
      </c>
      <c r="C5" s="349"/>
      <c r="D5" s="350"/>
      <c r="H5" s="139" t="s">
        <v>86</v>
      </c>
      <c r="I5" s="139"/>
      <c r="J5" s="139"/>
      <c r="K5" s="139" t="s">
        <v>87</v>
      </c>
      <c r="L5" s="139"/>
      <c r="M5" s="140"/>
      <c r="N5" s="249"/>
    </row>
    <row r="6" spans="1:15" ht="15.6" x14ac:dyDescent="0.25">
      <c r="A6" s="14" t="s">
        <v>85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88</v>
      </c>
      <c r="I6" s="153"/>
      <c r="J6" s="153"/>
      <c r="K6" s="153" t="s">
        <v>89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90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91</v>
      </c>
      <c r="O8" s="251" t="s">
        <v>115</v>
      </c>
    </row>
    <row r="9" spans="1:15" ht="18" customHeight="1" thickBot="1" x14ac:dyDescent="0.3">
      <c r="A9" s="361" t="s">
        <v>101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183"/>
      <c r="D10" s="184"/>
      <c r="E10" s="184"/>
      <c r="F10" s="184"/>
      <c r="G10" s="184"/>
      <c r="H10" s="184"/>
      <c r="I10" s="184"/>
      <c r="J10" s="184"/>
      <c r="K10" s="184"/>
      <c r="L10" s="185"/>
      <c r="M10" s="186"/>
      <c r="N10" s="187"/>
      <c r="O10" s="359"/>
    </row>
    <row r="11" spans="1:15" ht="24.6" customHeight="1" thickBot="1" x14ac:dyDescent="0.3">
      <c r="A11" s="253"/>
      <c r="B11" s="151" t="s">
        <v>107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59"/>
      <c r="N11" s="260"/>
      <c r="O11" s="370"/>
    </row>
    <row r="12" spans="1:15" ht="12.75" customHeight="1" x14ac:dyDescent="0.25">
      <c r="A12" s="365" t="str">
        <f>Team!$B$7</f>
        <v>Waleed Al-Hubaishi</v>
      </c>
      <c r="B12" s="352"/>
      <c r="C12" s="155"/>
      <c r="D12" s="156"/>
      <c r="E12" s="156"/>
      <c r="F12" s="156"/>
      <c r="G12" s="156"/>
      <c r="H12" s="156"/>
      <c r="I12" s="156"/>
      <c r="J12" s="156"/>
      <c r="K12" s="156"/>
      <c r="L12" s="157"/>
      <c r="M12" s="158"/>
      <c r="N12" s="159"/>
      <c r="O12" s="359"/>
    </row>
    <row r="13" spans="1:15" ht="25.5" customHeight="1" thickBot="1" x14ac:dyDescent="0.3">
      <c r="A13" s="254"/>
      <c r="B13" s="151" t="s">
        <v>107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61"/>
      <c r="N13" s="260"/>
      <c r="O13" s="360"/>
    </row>
    <row r="14" spans="1:15" ht="12.75" customHeight="1" x14ac:dyDescent="0.25">
      <c r="A14" s="365" t="str">
        <f>Team!$B$8</f>
        <v>Lorenzo Petillo</v>
      </c>
      <c r="B14" s="352"/>
      <c r="C14" s="160"/>
      <c r="D14" s="156"/>
      <c r="E14" s="156"/>
      <c r="F14" s="156"/>
      <c r="G14" s="156"/>
      <c r="H14" s="156"/>
      <c r="I14" s="156"/>
      <c r="J14" s="156"/>
      <c r="K14" s="156"/>
      <c r="L14" s="157"/>
      <c r="M14" s="158"/>
      <c r="N14" s="159"/>
      <c r="O14" s="359"/>
    </row>
    <row r="15" spans="1:15" ht="25.5" customHeight="1" thickBot="1" x14ac:dyDescent="0.3">
      <c r="A15" s="254"/>
      <c r="B15" s="151" t="s">
        <v>107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61"/>
      <c r="N15" s="260"/>
      <c r="O15" s="360"/>
    </row>
    <row r="16" spans="1:15" ht="12.75" customHeight="1" x14ac:dyDescent="0.25">
      <c r="A16" s="365" t="str">
        <f>Team!$B$9</f>
        <v>Julien Christen</v>
      </c>
      <c r="B16" s="352"/>
      <c r="C16" s="160"/>
      <c r="D16" s="156"/>
      <c r="E16" s="156"/>
      <c r="F16" s="156"/>
      <c r="G16" s="156"/>
      <c r="H16" s="156"/>
      <c r="I16" s="156"/>
      <c r="J16" s="156"/>
      <c r="K16" s="156"/>
      <c r="L16" s="157"/>
      <c r="M16" s="158"/>
      <c r="N16" s="159"/>
      <c r="O16" s="359"/>
    </row>
    <row r="17" spans="1:15" ht="25.5" customHeight="1" thickBot="1" x14ac:dyDescent="0.3">
      <c r="A17" s="254"/>
      <c r="B17" s="151" t="s">
        <v>107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65" t="str">
        <f>Team!$B$10</f>
        <v>Hussein Farzi</v>
      </c>
      <c r="B18" s="352"/>
      <c r="C18" s="160"/>
      <c r="D18" s="156"/>
      <c r="E18" s="156"/>
      <c r="F18" s="156"/>
      <c r="G18" s="156"/>
      <c r="H18" s="156"/>
      <c r="I18" s="156"/>
      <c r="J18" s="156"/>
      <c r="K18" s="156"/>
      <c r="L18" s="157"/>
      <c r="M18" s="158"/>
      <c r="N18" s="159"/>
      <c r="O18" s="359"/>
    </row>
    <row r="19" spans="1:15" ht="25.5" customHeight="1" thickBot="1" x14ac:dyDescent="0.3">
      <c r="A19" s="254"/>
      <c r="B19" s="151" t="s">
        <v>107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160"/>
      <c r="D20" s="156"/>
      <c r="E20" s="156"/>
      <c r="F20" s="156"/>
      <c r="G20" s="156"/>
      <c r="H20" s="156"/>
      <c r="I20" s="156"/>
      <c r="J20" s="156"/>
      <c r="K20" s="156"/>
      <c r="L20" s="157"/>
      <c r="M20" s="158"/>
      <c r="N20" s="159"/>
      <c r="O20" s="359"/>
    </row>
    <row r="21" spans="1:15" ht="25.5" customHeight="1" thickBot="1" x14ac:dyDescent="0.3">
      <c r="A21" s="254"/>
      <c r="B21" s="151" t="s">
        <v>107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61"/>
      <c r="N21" s="260"/>
      <c r="O21" s="360"/>
    </row>
    <row r="22" spans="1:15" ht="12.75" customHeight="1" x14ac:dyDescent="0.25">
      <c r="A22" s="365" t="str">
        <f>Team!$B$12</f>
        <v>Dac-Wing Kha</v>
      </c>
      <c r="B22" s="352"/>
      <c r="C22" s="160"/>
      <c r="D22" s="156"/>
      <c r="E22" s="156"/>
      <c r="F22" s="156"/>
      <c r="G22" s="156"/>
      <c r="H22" s="156"/>
      <c r="I22" s="156"/>
      <c r="J22" s="156"/>
      <c r="K22" s="156"/>
      <c r="L22" s="157"/>
      <c r="M22" s="158"/>
      <c r="N22" s="159"/>
      <c r="O22" s="359"/>
    </row>
    <row r="23" spans="1:15" ht="25.5" customHeight="1" thickBot="1" x14ac:dyDescent="0.3">
      <c r="A23" s="254"/>
      <c r="B23" s="151" t="s">
        <v>107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61"/>
      <c r="N23" s="260"/>
      <c r="O23" s="360"/>
    </row>
    <row r="24" spans="1:15" ht="12.75" customHeight="1" x14ac:dyDescent="0.25">
      <c r="A24" s="365" t="str">
        <f>Team!$B$13</f>
        <v>Björn Stark</v>
      </c>
      <c r="B24" s="352"/>
      <c r="C24" s="160"/>
      <c r="D24" s="156"/>
      <c r="E24" s="156"/>
      <c r="F24" s="156"/>
      <c r="G24" s="156"/>
      <c r="H24" s="156"/>
      <c r="I24" s="156"/>
      <c r="J24" s="156"/>
      <c r="K24" s="156"/>
      <c r="L24" s="157"/>
      <c r="M24" s="158"/>
      <c r="N24" s="159"/>
      <c r="O24" s="359"/>
    </row>
    <row r="25" spans="1:15" ht="25.5" customHeight="1" thickBot="1" x14ac:dyDescent="0.3">
      <c r="A25" s="254"/>
      <c r="B25" s="151" t="s">
        <v>107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107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74" t="str">
        <f>Team!$B$15</f>
        <v>-</v>
      </c>
      <c r="B28" s="375"/>
      <c r="C28" s="182"/>
      <c r="D28" s="173"/>
      <c r="E28" s="173"/>
      <c r="F28" s="173"/>
      <c r="G28" s="173"/>
      <c r="H28" s="173"/>
      <c r="I28" s="173"/>
      <c r="J28" s="173"/>
      <c r="K28" s="173"/>
      <c r="L28" s="174"/>
      <c r="M28" s="175"/>
      <c r="N28" s="176"/>
      <c r="O28" s="359"/>
    </row>
    <row r="29" spans="1:15" ht="25.5" customHeight="1" thickBot="1" x14ac:dyDescent="0.3">
      <c r="A29" s="146"/>
      <c r="B29" s="152" t="s">
        <v>107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92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2.75" customHeight="1" x14ac:dyDescent="0.25">
      <c r="A33" s="351" t="s">
        <v>1</v>
      </c>
      <c r="B33" s="378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93</v>
      </c>
      <c r="B34" s="379"/>
      <c r="C34" s="215" t="str">
        <f>IF(C28&lt;&gt;"",C28,"-")</f>
        <v>-</v>
      </c>
      <c r="D34" s="211" t="str">
        <f t="shared" ref="D34:L34" si="0">IF(D28&lt;&gt;"",D28,"-")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IF(N28&lt;&gt;"",N28,"-")</f>
        <v>-</v>
      </c>
    </row>
    <row r="35" spans="1:14" x14ac:dyDescent="0.25">
      <c r="A35" s="353" t="s">
        <v>94</v>
      </c>
      <c r="B35" s="379"/>
      <c r="C35" s="215" t="str">
        <f>IF(C28&lt;&gt;"",AVERAGE(A!C28,B!C28,'C'!C28,D!C28,E!C28,F!C28,G!C28,H!C28,I!C28),"-")</f>
        <v>-</v>
      </c>
      <c r="D35" s="211" t="str">
        <f>IF(D28&lt;&gt;"",AVERAGE(A!D28,B!D28,'C'!D28,D!D28,E!D28,F!D28,G!D28,H!D28,I!D28),"-")</f>
        <v>-</v>
      </c>
      <c r="E35" s="211" t="str">
        <f>IF(E28&lt;&gt;"",AVERAGE(A!E28,B!E28,'C'!E28,D!E28,E!E28,F!E28,G!E28,H!E28,I!E28),"-")</f>
        <v>-</v>
      </c>
      <c r="F35" s="211" t="str">
        <f>IF(F28&lt;&gt;"",AVERAGE(A!F28,B!F28,'C'!F28,D!F28,E!F28,F!F28,G!F28,H!F28,I!F28),"-")</f>
        <v>-</v>
      </c>
      <c r="G35" s="211" t="str">
        <f>IF(G28&lt;&gt;"",AVERAGE(A!G28,B!G28,'C'!G28,D!G28,E!G28,F!G28,G!G28,H!G28,I!G28),"-")</f>
        <v>-</v>
      </c>
      <c r="H35" s="211" t="str">
        <f>IF(H28&lt;&gt;"",AVERAGE(A!H28,B!H28,'C'!H28,D!H28,E!H28,F!H28,G!H28,H!H28,I!H28),"-")</f>
        <v>-</v>
      </c>
      <c r="I35" s="211" t="str">
        <f>IF(I28&lt;&gt;"",AVERAGE(A!I28,B!I28,'C'!I28,D!I28,E!I28,F!I28,G!I28,H!I28,I!I28),"-")</f>
        <v>-</v>
      </c>
      <c r="J35" s="211" t="str">
        <f>IF(J28&lt;&gt;"",AVERAGE(A!J28,B!J28,'C'!J28,D!J28,E!J28,F!J28,G!J28,H!J28,I!J28),"-")</f>
        <v>-</v>
      </c>
      <c r="K35" s="211" t="str">
        <f>IF(K28&lt;&gt;"",AVERAGE(A!K28,B!K28,'C'!K28,D!K28,E!K28,F!K28,G!K28,H!K28,I!K28),"-")</f>
        <v>-</v>
      </c>
      <c r="L35" s="216" t="str">
        <f>IF(L28&lt;&gt;"",AVERAGE(A!L28,B!L28,'C'!L28,D!L28,E!L28,F!L28,G!L28,H!L28,I!L28),"-")</f>
        <v>-</v>
      </c>
      <c r="M35" s="220"/>
      <c r="N35" s="222" t="str">
        <f>IF(N28&lt;&gt;"",AVERAGE(A!N28,B!N28,'C'!N28,D!N28,E!N28,F!N28,G!N28,H!N28,I!N28),"-")</f>
        <v>-</v>
      </c>
    </row>
    <row r="36" spans="1:14" x14ac:dyDescent="0.25">
      <c r="A36" s="353" t="s">
        <v>95</v>
      </c>
      <c r="B36" s="379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96</v>
      </c>
      <c r="B37" s="380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-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76</v>
      </c>
      <c r="B42" s="21" t="s">
        <v>77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78</v>
      </c>
      <c r="B44" s="21">
        <v>-2</v>
      </c>
    </row>
    <row r="45" spans="1:14" x14ac:dyDescent="0.25">
      <c r="A45" s="6" t="s">
        <v>79</v>
      </c>
      <c r="B45" s="21">
        <v>-1</v>
      </c>
      <c r="G45" s="8" t="s">
        <v>124</v>
      </c>
    </row>
    <row r="46" spans="1:14" x14ac:dyDescent="0.25">
      <c r="A46" s="6" t="s">
        <v>80</v>
      </c>
      <c r="B46" s="21">
        <v>0</v>
      </c>
    </row>
    <row r="47" spans="1:14" x14ac:dyDescent="0.25">
      <c r="A47" s="6" t="s">
        <v>81</v>
      </c>
      <c r="B47" s="21">
        <v>1</v>
      </c>
    </row>
    <row r="48" spans="1:14" x14ac:dyDescent="0.25">
      <c r="A48" s="6" t="s">
        <v>98</v>
      </c>
      <c r="B48" s="21">
        <v>2</v>
      </c>
      <c r="G48" s="8" t="s">
        <v>99</v>
      </c>
      <c r="I48" s="8" t="s">
        <v>100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20:B20"/>
    <mergeCell ref="A1:O1"/>
    <mergeCell ref="B5:D5"/>
    <mergeCell ref="B6:D6"/>
    <mergeCell ref="C8:L8"/>
    <mergeCell ref="A10:B10"/>
    <mergeCell ref="O10:O11"/>
    <mergeCell ref="C11:L11"/>
    <mergeCell ref="A9:B9"/>
    <mergeCell ref="A37:B37"/>
    <mergeCell ref="A22:B22"/>
    <mergeCell ref="O22:O23"/>
    <mergeCell ref="C23:L23"/>
    <mergeCell ref="O12:O13"/>
    <mergeCell ref="C13:L13"/>
    <mergeCell ref="A14:B14"/>
    <mergeCell ref="O14:O15"/>
    <mergeCell ref="C15:L15"/>
    <mergeCell ref="A16:B16"/>
    <mergeCell ref="O16:O17"/>
    <mergeCell ref="C17:L17"/>
    <mergeCell ref="A12:B12"/>
    <mergeCell ref="A18:B18"/>
    <mergeCell ref="O18:O19"/>
    <mergeCell ref="C19:L19"/>
    <mergeCell ref="A24:B24"/>
    <mergeCell ref="O20:O21"/>
    <mergeCell ref="C21:L21"/>
    <mergeCell ref="A39:B39"/>
    <mergeCell ref="O24:O25"/>
    <mergeCell ref="C25:L25"/>
    <mergeCell ref="A26:B26"/>
    <mergeCell ref="O26:O27"/>
    <mergeCell ref="C27:L27"/>
    <mergeCell ref="A28:B28"/>
    <mergeCell ref="O28:O29"/>
    <mergeCell ref="C29:L29"/>
    <mergeCell ref="A33:B33"/>
    <mergeCell ref="A36:B36"/>
    <mergeCell ref="A34:B34"/>
    <mergeCell ref="A35:B35"/>
  </mergeCells>
  <pageMargins left="0.51181102362204722" right="0.51181102362204722" top="0.55118110236220474" bottom="0.55118110236220474" header="0.31496062992125984" footer="0.31496062992125984"/>
  <pageSetup paperSize="9" scale="56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E16" sqref="E16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A26</f>
        <v>Alessandro Calcagno</v>
      </c>
      <c r="C5" s="349"/>
      <c r="D5" s="350"/>
      <c r="H5" s="139" t="s">
        <v>185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31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306"/>
      <c r="D10" s="307"/>
      <c r="E10" s="307"/>
      <c r="F10" s="307"/>
      <c r="G10" s="307"/>
      <c r="H10" s="307"/>
      <c r="I10" s="307"/>
      <c r="J10" s="307"/>
      <c r="K10" s="298"/>
      <c r="L10" s="299"/>
      <c r="M10" s="309"/>
      <c r="N10" s="310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312"/>
      <c r="N11" s="313"/>
      <c r="O11" s="370"/>
    </row>
    <row r="12" spans="1:15" ht="12.75" customHeight="1" x14ac:dyDescent="0.25">
      <c r="A12" s="365" t="str">
        <f>Team!$B$7</f>
        <v>Waleed Al-Hubaishi</v>
      </c>
      <c r="B12" s="352"/>
      <c r="C12" s="306"/>
      <c r="D12" s="307"/>
      <c r="E12" s="307"/>
      <c r="F12" s="307"/>
      <c r="G12" s="307"/>
      <c r="H12" s="307"/>
      <c r="I12" s="307"/>
      <c r="J12" s="307"/>
      <c r="K12" s="298"/>
      <c r="L12" s="299"/>
      <c r="M12" s="300"/>
      <c r="N12" s="301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314"/>
      <c r="N13" s="313"/>
      <c r="O13" s="360"/>
    </row>
    <row r="14" spans="1:15" ht="12.75" customHeight="1" x14ac:dyDescent="0.25">
      <c r="A14" s="365" t="str">
        <f>Team!$B$8</f>
        <v>Lorenzo Petillo</v>
      </c>
      <c r="B14" s="352"/>
      <c r="C14" s="306"/>
      <c r="D14" s="307"/>
      <c r="E14" s="307"/>
      <c r="F14" s="307"/>
      <c r="G14" s="307"/>
      <c r="H14" s="307"/>
      <c r="I14" s="307"/>
      <c r="J14" s="307"/>
      <c r="K14" s="298"/>
      <c r="L14" s="299"/>
      <c r="M14" s="300"/>
      <c r="N14" s="301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314"/>
      <c r="N15" s="313"/>
      <c r="O15" s="360"/>
    </row>
    <row r="16" spans="1:15" ht="12.75" customHeight="1" x14ac:dyDescent="0.25">
      <c r="A16" s="365" t="str">
        <f>Team!$B$9</f>
        <v>Julien Christen</v>
      </c>
      <c r="B16" s="352"/>
      <c r="C16" s="306"/>
      <c r="D16" s="307"/>
      <c r="E16" s="307"/>
      <c r="F16" s="307"/>
      <c r="G16" s="307"/>
      <c r="H16" s="307"/>
      <c r="I16" s="307"/>
      <c r="J16" s="307"/>
      <c r="K16" s="298"/>
      <c r="L16" s="299"/>
      <c r="M16" s="300"/>
      <c r="N16" s="301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314"/>
      <c r="N17" s="313"/>
      <c r="O17" s="360"/>
    </row>
    <row r="18" spans="1:15" ht="12.75" customHeight="1" x14ac:dyDescent="0.25">
      <c r="A18" s="365" t="str">
        <f>Team!$B$10</f>
        <v>Hussein Farzi</v>
      </c>
      <c r="B18" s="352"/>
      <c r="C18" s="306"/>
      <c r="D18" s="307"/>
      <c r="E18" s="307"/>
      <c r="F18" s="307"/>
      <c r="G18" s="307"/>
      <c r="H18" s="307"/>
      <c r="I18" s="307"/>
      <c r="J18" s="307"/>
      <c r="K18" s="298"/>
      <c r="L18" s="299"/>
      <c r="M18" s="300"/>
      <c r="N18" s="301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314"/>
      <c r="N19" s="313"/>
      <c r="O19" s="360"/>
    </row>
    <row r="20" spans="1:15" ht="12.75" customHeight="1" x14ac:dyDescent="0.25">
      <c r="A20" s="365" t="str">
        <f>Team!$B$11</f>
        <v>Manuel Hunziker</v>
      </c>
      <c r="B20" s="352"/>
      <c r="C20" s="306"/>
      <c r="D20" s="307"/>
      <c r="E20" s="307"/>
      <c r="F20" s="307"/>
      <c r="G20" s="307"/>
      <c r="H20" s="307"/>
      <c r="I20" s="307"/>
      <c r="J20" s="307"/>
      <c r="K20" s="298"/>
      <c r="L20" s="299"/>
      <c r="M20" s="300"/>
      <c r="N20" s="301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314"/>
      <c r="N21" s="313"/>
      <c r="O21" s="360"/>
    </row>
    <row r="22" spans="1:15" ht="12.75" customHeight="1" x14ac:dyDescent="0.25">
      <c r="A22" s="365" t="str">
        <f>Team!$B$12</f>
        <v>Dac-Wing Kha</v>
      </c>
      <c r="B22" s="352"/>
      <c r="C22" s="306"/>
      <c r="D22" s="307"/>
      <c r="E22" s="307"/>
      <c r="F22" s="307"/>
      <c r="G22" s="307"/>
      <c r="H22" s="307"/>
      <c r="I22" s="307"/>
      <c r="J22" s="307"/>
      <c r="K22" s="298"/>
      <c r="L22" s="299"/>
      <c r="M22" s="300"/>
      <c r="N22" s="301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314"/>
      <c r="N23" s="313"/>
      <c r="O23" s="360"/>
    </row>
    <row r="24" spans="1:15" ht="12.75" customHeight="1" x14ac:dyDescent="0.25">
      <c r="A24" s="381" t="str">
        <f>Team!$B$13</f>
        <v>Björn Stark</v>
      </c>
      <c r="B24" s="382"/>
      <c r="C24" s="160"/>
      <c r="D24" s="298"/>
      <c r="E24" s="298"/>
      <c r="F24" s="298"/>
      <c r="G24" s="298"/>
      <c r="H24" s="298"/>
      <c r="I24" s="298"/>
      <c r="J24" s="298"/>
      <c r="K24" s="298"/>
      <c r="L24" s="299"/>
      <c r="M24" s="300"/>
      <c r="N24" s="301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314"/>
      <c r="N25" s="313"/>
      <c r="O25" s="360"/>
    </row>
    <row r="26" spans="1:15" ht="12.75" customHeight="1" x14ac:dyDescent="0.25">
      <c r="A26" s="383" t="str">
        <f>Team!$B$14</f>
        <v>Alessandro Calcagno</v>
      </c>
      <c r="B26" s="364"/>
      <c r="C26" s="311"/>
      <c r="D26" s="302"/>
      <c r="E26" s="302"/>
      <c r="F26" s="302"/>
      <c r="G26" s="302"/>
      <c r="H26" s="302"/>
      <c r="I26" s="302"/>
      <c r="J26" s="302"/>
      <c r="K26" s="302"/>
      <c r="L26" s="303"/>
      <c r="M26" s="304"/>
      <c r="N26" s="305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298"/>
      <c r="E28" s="298"/>
      <c r="F28" s="298"/>
      <c r="G28" s="298"/>
      <c r="H28" s="298"/>
      <c r="I28" s="298"/>
      <c r="J28" s="298"/>
      <c r="K28" s="298"/>
      <c r="L28" s="299"/>
      <c r="M28" s="300"/>
      <c r="N28" s="301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272</v>
      </c>
      <c r="B34" s="354"/>
      <c r="C34" s="215" t="str">
        <f>IF(C24&lt;&gt;"",C24,"-")</f>
        <v>-</v>
      </c>
      <c r="D34" s="211" t="str">
        <f t="shared" ref="D34:L34" si="0">IF(D24&lt;&gt;"",D24,"-")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IF(N24&lt;&gt;"",N24,"-")</f>
        <v>-</v>
      </c>
    </row>
    <row r="35" spans="1:14" x14ac:dyDescent="0.25">
      <c r="A35" s="353" t="s">
        <v>273</v>
      </c>
      <c r="B35" s="354"/>
      <c r="C35" s="215" t="str">
        <f>IF(C24&lt;&gt;"",AVERAGE(A!C24,B!C24,'C'!C24,D!C24,E!C24,F!C24,G!C24,I!C24,J!C24),"-")</f>
        <v>-</v>
      </c>
      <c r="D35" s="211" t="str">
        <f>IF(D24&lt;&gt;"",AVERAGE(A!D24,B!D24,'C'!D24,D!D24,E!D24,F!D24,G!D24,I!D24,J!D24),"-")</f>
        <v>-</v>
      </c>
      <c r="E35" s="211" t="str">
        <f>IF(E24&lt;&gt;"",AVERAGE(A!E24,B!E24,'C'!E24,D!E24,E!E24,F!E24,G!E24,I!E24,J!E24),"-")</f>
        <v>-</v>
      </c>
      <c r="F35" s="211" t="str">
        <f>IF(F24&lt;&gt;"",AVERAGE(A!F24,B!F24,'C'!F24,D!F24,E!F24,F!F24,G!F24,I!F24,J!F24),"-")</f>
        <v>-</v>
      </c>
      <c r="G35" s="211" t="str">
        <f>IF(G24&lt;&gt;"",AVERAGE(A!G24,B!G24,'C'!G24,D!G24,E!G24,F!G24,G!G24,I!G24,J!G24),"-")</f>
        <v>-</v>
      </c>
      <c r="H35" s="211" t="str">
        <f>IF(H24&lt;&gt;"",AVERAGE(A!H24,B!H24,'C'!H24,D!H24,E!H24,F!H24,G!H24,I!H24,J!H24),"-")</f>
        <v>-</v>
      </c>
      <c r="I35" s="211" t="str">
        <f>IF(I24&lt;&gt;"",AVERAGE(A!I24,B!I24,'C'!I24,D!I24,E!I24,F!I24,G!I24,I!I24,J!I24),"-")</f>
        <v>-</v>
      </c>
      <c r="J35" s="211" t="str">
        <f>IF(J24&lt;&gt;"",AVERAGE(A!J24,B!J24,'C'!J24,D!J24,E!J24,F!J24,G!J24,I!J24,J!J24),"-")</f>
        <v>-</v>
      </c>
      <c r="K35" s="211" t="str">
        <f>IF(K24&lt;&gt;"",AVERAGE(A!K24,B!K24,'C'!K24,D!K24,E!K24,F!K24,G!K24,I!K24,J!K24),"-")</f>
        <v>-</v>
      </c>
      <c r="L35" s="216" t="str">
        <f>IF(L24&lt;&gt;"",AVERAGE(A!L24,B!L24,'C'!L24,D!L24,E!L24,F!L24,G!L24,I!L24,J!L24),"-")</f>
        <v>-</v>
      </c>
      <c r="M35" s="220"/>
      <c r="N35" s="222" t="str">
        <f>IF(N24&lt;&gt;"",AVERAGE(A!N24,B!N24,'C'!N24,D!N24,E!N24,F!N24,G!N24,I!N24,J!N24),"-")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Alessandro Calcagno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10:B10"/>
    <mergeCell ref="O10:O11"/>
    <mergeCell ref="C11:L11"/>
    <mergeCell ref="A1:O1"/>
    <mergeCell ref="B5:D5"/>
    <mergeCell ref="B6:D6"/>
    <mergeCell ref="C8:L8"/>
    <mergeCell ref="A9:B9"/>
    <mergeCell ref="A12:B12"/>
    <mergeCell ref="O12:O13"/>
    <mergeCell ref="C13:L13"/>
    <mergeCell ref="A14:B14"/>
    <mergeCell ref="O14:O15"/>
    <mergeCell ref="C15:L15"/>
    <mergeCell ref="A16:B16"/>
    <mergeCell ref="O16:O17"/>
    <mergeCell ref="C17:L17"/>
    <mergeCell ref="A18:B18"/>
    <mergeCell ref="O18:O19"/>
    <mergeCell ref="C19:L19"/>
    <mergeCell ref="A20:B20"/>
    <mergeCell ref="O20:O21"/>
    <mergeCell ref="C21:L21"/>
    <mergeCell ref="A22:B22"/>
    <mergeCell ref="O22:O23"/>
    <mergeCell ref="C23:L23"/>
    <mergeCell ref="A24:B24"/>
    <mergeCell ref="O24:O25"/>
    <mergeCell ref="C25:L25"/>
    <mergeCell ref="A26:B26"/>
    <mergeCell ref="O26:O27"/>
    <mergeCell ref="C27:L27"/>
    <mergeCell ref="A36:B36"/>
    <mergeCell ref="A37:B37"/>
    <mergeCell ref="A39:B39"/>
    <mergeCell ref="A28:B28"/>
    <mergeCell ref="O28:O29"/>
    <mergeCell ref="C29:L29"/>
    <mergeCell ref="A33:B33"/>
    <mergeCell ref="A34:B34"/>
    <mergeCell ref="A35:B35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topLeftCell="A13" zoomScale="90" zoomScaleNormal="90" workbookViewId="0">
      <selection activeCell="H33" sqref="H33"/>
    </sheetView>
  </sheetViews>
  <sheetFormatPr defaultColWidth="11.44140625" defaultRowHeight="13.2" x14ac:dyDescent="0.25"/>
  <cols>
    <col min="1" max="1" width="15.6640625" customWidth="1"/>
    <col min="2" max="2" width="20.109375" bestFit="1" customWidth="1"/>
    <col min="3" max="3" width="17.6640625" bestFit="1" customWidth="1"/>
    <col min="4" max="4" width="17.109375" bestFit="1" customWidth="1"/>
    <col min="5" max="5" width="16.5546875" bestFit="1" customWidth="1"/>
  </cols>
  <sheetData>
    <row r="1" spans="1:9" s="47" customFormat="1" ht="22.5" customHeight="1" x14ac:dyDescent="0.4">
      <c r="A1" s="384" t="s">
        <v>127</v>
      </c>
      <c r="B1" s="384"/>
      <c r="C1" s="384"/>
      <c r="D1" s="384"/>
      <c r="E1" s="384"/>
      <c r="F1" s="384"/>
      <c r="G1" s="384"/>
      <c r="H1" s="384"/>
      <c r="I1" s="384"/>
    </row>
    <row r="2" spans="1:9" ht="12.75" hidden="1" customHeight="1" x14ac:dyDescent="0.25"/>
    <row r="3" spans="1:9" ht="12.75" customHeight="1" x14ac:dyDescent="0.25">
      <c r="A3" s="5"/>
      <c r="B3" s="5"/>
      <c r="C3" s="5"/>
      <c r="D3" s="5"/>
      <c r="E3" s="5"/>
    </row>
    <row r="4" spans="1:9" ht="12.75" customHeight="1" x14ac:dyDescent="0.25">
      <c r="A4" t="s">
        <v>108</v>
      </c>
      <c r="B4" s="48" t="str">
        <f>A!B6</f>
        <v>IP-316vt-Food4All</v>
      </c>
      <c r="C4" s="48"/>
    </row>
    <row r="5" spans="1:9" ht="12.75" customHeight="1" x14ac:dyDescent="0.25"/>
    <row r="6" spans="1:9" ht="12.75" customHeight="1" x14ac:dyDescent="0.25"/>
    <row r="7" spans="1:9" ht="12.75" customHeight="1" x14ac:dyDescent="0.3">
      <c r="A7" s="49" t="s">
        <v>249</v>
      </c>
    </row>
    <row r="8" spans="1:9" ht="12.75" customHeight="1" x14ac:dyDescent="0.25"/>
    <row r="9" spans="1:9" ht="12.75" customHeight="1" x14ac:dyDescent="0.25">
      <c r="A9" s="385" t="s">
        <v>248</v>
      </c>
      <c r="B9" s="385"/>
      <c r="C9" s="386" t="s">
        <v>258</v>
      </c>
      <c r="D9" s="386"/>
      <c r="E9" s="386"/>
    </row>
    <row r="10" spans="1:9" ht="12.75" customHeight="1" x14ac:dyDescent="0.25">
      <c r="A10" s="50" t="s">
        <v>251</v>
      </c>
      <c r="B10" s="51"/>
      <c r="C10" s="52">
        <v>0.5</v>
      </c>
      <c r="D10" s="53"/>
      <c r="E10" s="54"/>
    </row>
    <row r="11" spans="1:9" ht="12.75" customHeight="1" x14ac:dyDescent="0.25">
      <c r="A11" s="55" t="s">
        <v>252</v>
      </c>
      <c r="B11" s="56"/>
      <c r="C11" s="57"/>
      <c r="D11" s="58">
        <v>0.5</v>
      </c>
      <c r="E11" s="59"/>
    </row>
    <row r="12" spans="1:9" ht="12.75" customHeight="1" x14ac:dyDescent="0.25">
      <c r="A12" s="60" t="s">
        <v>253</v>
      </c>
      <c r="B12" s="61"/>
      <c r="C12" s="62"/>
      <c r="D12" s="63"/>
      <c r="E12" s="64">
        <v>0.5</v>
      </c>
    </row>
    <row r="13" spans="1:9" ht="12" customHeight="1" thickTop="1" x14ac:dyDescent="0.25"/>
    <row r="14" spans="1:9" ht="15" hidden="1" customHeight="1" x14ac:dyDescent="0.25"/>
    <row r="15" spans="1:9" ht="40.200000000000003" thickBot="1" x14ac:dyDescent="0.3">
      <c r="A15" s="65" t="s">
        <v>192</v>
      </c>
      <c r="B15" s="66" t="s">
        <v>250</v>
      </c>
      <c r="C15" s="67" t="s">
        <v>254</v>
      </c>
      <c r="D15" s="68" t="s">
        <v>255</v>
      </c>
      <c r="E15" s="69" t="s">
        <v>256</v>
      </c>
    </row>
    <row r="16" spans="1:9" ht="15" customHeight="1" thickBot="1" x14ac:dyDescent="0.3">
      <c r="A16" s="70" t="str">
        <f>IF(A!$B$5&lt;&gt;0,A!$B$5,"-")</f>
        <v>Sayed Jalil Hashemi</v>
      </c>
      <c r="B16" s="71" t="e">
        <f>IF(A16&lt;&gt;"-",CONCATENATE(ROUND(Individualization!B19,2)," / ",ROUND(Individualization!B20,2)),"-")</f>
        <v>#DIV/0!</v>
      </c>
      <c r="C16" s="72" t="e">
        <f>IF(B16&lt;&gt;"-",COUNTIF(A!$C$36:'A'!$L$36,"&gt;0.5"),"-")</f>
        <v>#DIV/0!</v>
      </c>
      <c r="D16" s="73" t="e">
        <f>IF(B16&lt;&gt;"-",COUNTIF(A!$C$36:'A'!$L$36,"&lt;-0.5"),"-")</f>
        <v>#DIV/0!</v>
      </c>
      <c r="E16" s="74" t="e">
        <f>IF(B16&lt;&gt;"-",COUNTIF(A!$C$37:'A'!$L$37,"&gt;0.5"),"-")</f>
        <v>#DIV/0!</v>
      </c>
      <c r="H16" s="75"/>
    </row>
    <row r="17" spans="1:8" ht="15" customHeight="1" thickBot="1" x14ac:dyDescent="0.3">
      <c r="A17" s="70" t="str">
        <f>IF(B!$B$5&lt;&gt;0,B!$B$5,"-")</f>
        <v>Waleed Al-Hubaishi</v>
      </c>
      <c r="B17" s="71" t="e">
        <f>IF(A17&lt;&gt;"-",CONCATENATE(ROUND(Individualization!C19,2)," / ",ROUND(Individualization!C20,2)),"-")</f>
        <v>#DIV/0!</v>
      </c>
      <c r="C17" s="72" t="e">
        <f>IF(B17&lt;&gt;"-",COUNTIF(B!$C$36:'B'!$L$36,"&gt;0.5"),"-")</f>
        <v>#DIV/0!</v>
      </c>
      <c r="D17" s="73" t="e">
        <f>IF(B17&lt;&gt;"-",COUNTIF(B!$C$36:'B'!$L$36,"&lt;-0.5"),"-")</f>
        <v>#DIV/0!</v>
      </c>
      <c r="E17" s="74" t="e">
        <f>IF(B17&lt;&gt;"-",COUNTIF(B!$C$37:'B'!$L$37,"&gt;0.5"),"-")</f>
        <v>#DIV/0!</v>
      </c>
      <c r="F17" s="1"/>
      <c r="H17" s="75"/>
    </row>
    <row r="18" spans="1:8" ht="15" customHeight="1" thickBot="1" x14ac:dyDescent="0.3">
      <c r="A18" s="70" t="str">
        <f>IF('C'!$B$5&lt;&gt;0,'C'!$B$5,"-")</f>
        <v>Lorenzo Petillo</v>
      </c>
      <c r="B18" s="71" t="e">
        <f>IF(A18&lt;&gt;"-",CONCATENATE(ROUND(Individualization!D19,2)," / ",ROUND(Individualization!D20,2)),"-")</f>
        <v>#DIV/0!</v>
      </c>
      <c r="C18" s="72" t="e">
        <f>IF(B18&lt;&gt;"-",COUNTIF('C'!$C$36:'C'!$L$36,"&gt;0.5"),"-")</f>
        <v>#DIV/0!</v>
      </c>
      <c r="D18" s="73" t="e">
        <f>IF(B18&lt;&gt;"-",COUNTIF('C'!$C$36:'C'!$L$36,"&lt;-0.5"),"-")</f>
        <v>#DIV/0!</v>
      </c>
      <c r="E18" s="74" t="e">
        <f>IF(B18&lt;&gt;"-",COUNTIF('C'!$C$37:'C'!$L$37,"&gt;0.5"),"-")</f>
        <v>#DIV/0!</v>
      </c>
      <c r="F18" s="1"/>
      <c r="H18" s="75"/>
    </row>
    <row r="19" spans="1:8" ht="15" customHeight="1" thickBot="1" x14ac:dyDescent="0.3">
      <c r="A19" s="70" t="str">
        <f>IF(D!$B$5&lt;&gt;0,D!$B$5,"-")</f>
        <v>Julien Christen</v>
      </c>
      <c r="B19" s="71" t="e">
        <f>IF(A19&lt;&gt;"-",CONCATENATE(ROUND(Individualization!E19,2)," / ",ROUND(Individualization!E20,2)),"-")</f>
        <v>#DIV/0!</v>
      </c>
      <c r="C19" s="72" t="e">
        <f>IF(B19&lt;&gt;"-",COUNTIF(D!$C$36:'D'!$L$36,"&gt;0.5"),"-")</f>
        <v>#DIV/0!</v>
      </c>
      <c r="D19" s="73" t="e">
        <f>IF(B19&lt;&gt;"-",COUNTIF(D!$C$36:'D'!$L$36,"&lt;-0.5"),"-")</f>
        <v>#DIV/0!</v>
      </c>
      <c r="E19" s="74" t="e">
        <f>IF(B19&lt;&gt;"-",COUNTIF(D!$C$37:'D'!$L$37,"&gt;0.5"),"-")</f>
        <v>#DIV/0!</v>
      </c>
      <c r="F19" s="1"/>
    </row>
    <row r="20" spans="1:8" ht="15" customHeight="1" thickBot="1" x14ac:dyDescent="0.3">
      <c r="A20" s="70" t="str">
        <f>IF(E!$B$5&lt;&gt;0,E!$B$5,"-")</f>
        <v>Hussein Farzi</v>
      </c>
      <c r="B20" s="71" t="e">
        <f>IF(A20&lt;&gt;"-",CONCATENATE(ROUND(Individualization!F19,2)," / ",ROUND(Individualization!F20,2)),"-")</f>
        <v>#DIV/0!</v>
      </c>
      <c r="C20" s="72" t="e">
        <f>IF(B20&lt;&gt;"-",COUNTIF(E!$C$36:'E'!$L$36,"&gt;0.5"),"-")</f>
        <v>#DIV/0!</v>
      </c>
      <c r="D20" s="73" t="e">
        <f>IF(B20&lt;&gt;"-",COUNTIF(E!$C$36:'E'!$L$36,"&lt;-0.5"),"-")</f>
        <v>#DIV/0!</v>
      </c>
      <c r="E20" s="74" t="e">
        <f>IF(B20&lt;&gt;"-",COUNTIF(E!$C$37:'E'!$L$37,"&gt;0.5"),"-")</f>
        <v>#DIV/0!</v>
      </c>
    </row>
    <row r="21" spans="1:8" ht="15" customHeight="1" thickBot="1" x14ac:dyDescent="0.3">
      <c r="A21" s="70" t="str">
        <f>IF(F!$B$5&lt;&gt;0,F!$B$5,"-")</f>
        <v>Manuel Hunziker</v>
      </c>
      <c r="B21" s="71" t="e">
        <f>IF(A21&lt;&gt;"-",CONCATENATE(ROUND(Individualization!G19,2)," / ",ROUND(Individualization!G20,2)),"-")</f>
        <v>#DIV/0!</v>
      </c>
      <c r="C21" s="72" t="e">
        <f>IF(B21&lt;&gt;"-",COUNTIF(F!$C$36:'F'!$L$36,"&gt;0.5"),"-")</f>
        <v>#DIV/0!</v>
      </c>
      <c r="D21" s="73" t="e">
        <f>IF(B21&lt;&gt;"-",COUNTIF(F!$C$36:'F'!$L$36,"&lt;-0.5"),"-")</f>
        <v>#DIV/0!</v>
      </c>
      <c r="E21" s="74" t="e">
        <f>IF(B21&lt;&gt;"-",COUNTIF(F!$C$37:'F'!$L$37,"&gt;0.5"),"-")</f>
        <v>#DIV/0!</v>
      </c>
    </row>
    <row r="22" spans="1:8" ht="13.8" thickBot="1" x14ac:dyDescent="0.3">
      <c r="A22" s="70" t="str">
        <f>IF(G!$B$5&lt;&gt;0,G!$B$5,"-")</f>
        <v>Dac-Wing Kha</v>
      </c>
      <c r="B22" s="71" t="e">
        <f>IF(A22&lt;&gt;"-",CONCATENATE(ROUND(Individualization!H19,2)," / ",ROUND(Individualization!H20,2)),"-")</f>
        <v>#DIV/0!</v>
      </c>
      <c r="C22" s="72" t="e">
        <f>IF(B22&lt;&gt;"-",COUNTIF(G!$C$36:'G'!$L$36,"&gt;0.5"),"-")</f>
        <v>#DIV/0!</v>
      </c>
      <c r="D22" s="73" t="e">
        <f>IF(B22&lt;&gt;"-",COUNTIF(G!$C$36:'G'!$L$36,"&lt;-0.5"),"-")</f>
        <v>#DIV/0!</v>
      </c>
      <c r="E22" s="74" t="e">
        <f>IF(B22&lt;&gt;"-",COUNTIF(G!$C$37:'G'!$L$37,"&gt;0.5"),"-")</f>
        <v>#DIV/0!</v>
      </c>
    </row>
    <row r="23" spans="1:8" ht="13.8" thickBot="1" x14ac:dyDescent="0.3">
      <c r="A23" s="70" t="str">
        <f>IF(H!$B$5&lt;&gt;0,H!$B$5,"-")</f>
        <v>Björn Stark</v>
      </c>
      <c r="B23" s="71" t="e">
        <f>IF(A23&lt;&gt;"-",CONCATENATE(ROUND(Individualization!I19,2)," / ",ROUND(Individualization!I20,2)),"-")</f>
        <v>#DIV/0!</v>
      </c>
      <c r="C23" s="72" t="e">
        <f>IF(B23&lt;&gt;"-",COUNTIF(H!$C$36:'H'!$L$36,"&gt;0.5"),"-")</f>
        <v>#DIV/0!</v>
      </c>
      <c r="D23" s="73" t="e">
        <f>IF(B23&lt;&gt;"-",COUNTIF(H!$C$36:'H'!$L$36,"&lt;-0.5"),"-")</f>
        <v>#DIV/0!</v>
      </c>
      <c r="E23" s="74" t="e">
        <f>IF(B23&lt;&gt;"-",COUNTIF(H!$C$37:'H'!$L$37,"&gt;0.5"),"-")</f>
        <v>#DIV/0!</v>
      </c>
    </row>
    <row r="24" spans="1:8" ht="13.8" thickBot="1" x14ac:dyDescent="0.3">
      <c r="A24" s="70" t="str">
        <f>IF(I!$B$5&lt;&gt;0,I!$B$5,"-")</f>
        <v>Alessandro Calcagno</v>
      </c>
      <c r="B24" s="71" t="e">
        <f>IF(A24&lt;&gt;"-",CONCATENATE(ROUND(Individualization!J19,2)," / ",ROUND(Individualization!J20,2)),"-")</f>
        <v>#DIV/0!</v>
      </c>
      <c r="C24" s="72" t="e">
        <f>IF(B24&lt;&gt;"-",COUNTIF(I!$C$36:'I'!$L$36,"&gt;0.5"),"-")</f>
        <v>#DIV/0!</v>
      </c>
      <c r="D24" s="73" t="e">
        <f>IF(B24&lt;&gt;"-",COUNTIF(I!$C$36:'I'!$L$36,"&lt;-0.5"),"-")</f>
        <v>#DIV/0!</v>
      </c>
      <c r="E24" s="74" t="e">
        <f>IF(B24&lt;&gt;"-",COUNTIF(I!$C$37:'I'!$L$37,"&gt;0.5"),"-")</f>
        <v>#DIV/0!</v>
      </c>
    </row>
    <row r="25" spans="1:8" x14ac:dyDescent="0.25">
      <c r="A25" s="70" t="str">
        <f>IF(J!$B$5&lt;&gt;0,J!$B$5,"-")</f>
        <v>-</v>
      </c>
      <c r="B25" s="71" t="str">
        <f>IF(A25&lt;&gt;"-",CONCATENATE(ROUND(Individualization!K19,2)," / ",ROUND(Individualization!K20,2)),"-")</f>
        <v>-</v>
      </c>
      <c r="C25" s="72" t="str">
        <f>IF(B25&lt;&gt;"-",COUNTIF(J!$C$36:'J'!$L$36,"&gt;0.5"),"-")</f>
        <v>-</v>
      </c>
      <c r="D25" s="73" t="str">
        <f>IF(B25&lt;&gt;"-",COUNTIF(J!$C$36:'J'!$L$36,"&lt;-0.5"),"-")</f>
        <v>-</v>
      </c>
      <c r="E25" s="74" t="str">
        <f>IF(B25&lt;&gt;"-",COUNTIF(J!$C$37:'J'!$L$37,"&gt;0.5"),"-")</f>
        <v>-</v>
      </c>
    </row>
    <row r="28" spans="1:8" ht="15.6" x14ac:dyDescent="0.3">
      <c r="A28" s="49" t="s">
        <v>257</v>
      </c>
    </row>
    <row r="30" spans="1:8" ht="13.8" thickBot="1" x14ac:dyDescent="0.3">
      <c r="A30" s="385" t="s">
        <v>248</v>
      </c>
      <c r="B30" s="385"/>
      <c r="C30" s="386" t="s">
        <v>258</v>
      </c>
      <c r="D30" s="386"/>
      <c r="E30" s="386"/>
    </row>
    <row r="31" spans="1:8" ht="14.4" thickTop="1" thickBot="1" x14ac:dyDescent="0.3">
      <c r="A31" s="50" t="s">
        <v>251</v>
      </c>
      <c r="B31" s="51"/>
      <c r="C31" s="52">
        <v>0.5</v>
      </c>
      <c r="D31" s="53"/>
      <c r="E31" s="54"/>
    </row>
    <row r="32" spans="1:8" ht="14.4" thickTop="1" thickBot="1" x14ac:dyDescent="0.3">
      <c r="A32" s="55" t="s">
        <v>252</v>
      </c>
      <c r="B32" s="56"/>
      <c r="C32" s="57"/>
      <c r="D32" s="58">
        <v>0.5</v>
      </c>
      <c r="E32" s="59"/>
    </row>
    <row r="33" spans="1:5" ht="14.4" thickTop="1" thickBot="1" x14ac:dyDescent="0.3">
      <c r="A33" s="60" t="s">
        <v>253</v>
      </c>
      <c r="B33" s="61"/>
      <c r="C33" s="62"/>
      <c r="D33" s="63"/>
      <c r="E33" s="64">
        <v>0.5</v>
      </c>
    </row>
    <row r="34" spans="1:5" ht="13.8" thickTop="1" x14ac:dyDescent="0.25"/>
    <row r="36" spans="1:5" ht="40.200000000000003" thickBot="1" x14ac:dyDescent="0.3">
      <c r="A36" s="65" t="s">
        <v>192</v>
      </c>
      <c r="B36" s="66" t="s">
        <v>250</v>
      </c>
      <c r="C36" s="67" t="s">
        <v>254</v>
      </c>
      <c r="D36" s="68" t="s">
        <v>255</v>
      </c>
      <c r="E36" s="69" t="s">
        <v>256</v>
      </c>
    </row>
    <row r="37" spans="1:5" ht="13.8" thickBot="1" x14ac:dyDescent="0.3">
      <c r="A37" s="70" t="str">
        <f>A16</f>
        <v>Sayed Jalil Hashemi</v>
      </c>
      <c r="B37" s="71" t="e">
        <f>IF(A37&lt;&gt;"-",CONCATENATE(ROUND(Individualization!B$39,2)," / ",ROUND(Individualization!B$40,2)),"-")</f>
        <v>#DIV/0!</v>
      </c>
      <c r="C37" s="72">
        <f>IF(A37&lt;&gt;"-",COUNTIF(A!$N$36:'A'!$N$36,"&gt;0.5"),"-")</f>
        <v>0</v>
      </c>
      <c r="D37" s="73">
        <f>IF(A37&lt;&gt;"-",COUNTIF(A!$N$36:'A'!$N$36,"&lt;-0.5"),"-")</f>
        <v>0</v>
      </c>
      <c r="E37" s="74">
        <f>IF(A37&lt;&gt;"-",COUNTIF(A!$N$37:'A'!$N$37,"&gt;0.5"),"-")</f>
        <v>0</v>
      </c>
    </row>
    <row r="38" spans="1:5" ht="13.8" thickBot="1" x14ac:dyDescent="0.3">
      <c r="A38" s="70" t="str">
        <f t="shared" ref="A38:A46" si="0">A17</f>
        <v>Waleed Al-Hubaishi</v>
      </c>
      <c r="B38" s="71" t="e">
        <f>IF(A38&lt;&gt;"-",CONCATENATE(ROUND(Individualization!C$39,2)," / ",ROUND(Individualization!C$40,2)),"-")</f>
        <v>#DIV/0!</v>
      </c>
      <c r="C38" s="72">
        <f>IF(A38&lt;&gt;"-",COUNTIF(B!$N$36:'B'!$N$36,"&gt;0.5"),"-")</f>
        <v>0</v>
      </c>
      <c r="D38" s="73">
        <f>IF(A38&lt;&gt;"-",COUNTIF(B!$N$36:'B'!$N$36,"&lt;-0.5"),"-")</f>
        <v>0</v>
      </c>
      <c r="E38" s="74">
        <f>IF(A38&lt;&gt;"-",COUNTIF(B!$N$37:'B'!$N$37,"&gt;0.5"),"-")</f>
        <v>0</v>
      </c>
    </row>
    <row r="39" spans="1:5" ht="13.8" thickBot="1" x14ac:dyDescent="0.3">
      <c r="A39" s="70" t="str">
        <f t="shared" si="0"/>
        <v>Lorenzo Petillo</v>
      </c>
      <c r="B39" s="71" t="e">
        <f>IF(A39&lt;&gt;"-",CONCATENATE(ROUND(Individualization!D$39,2)," / ",ROUND(Individualization!D$40,2)),"-")</f>
        <v>#DIV/0!</v>
      </c>
      <c r="C39" s="72">
        <f>IF(A39&lt;&gt;"-",COUNTIF('C'!$N$36:'C'!$N$36,"&gt;0.5"),"-")</f>
        <v>0</v>
      </c>
      <c r="D39" s="73">
        <f>IF(A39&lt;&gt;"-",COUNTIF('C'!$N$36:'C'!$N$36,"&lt;-0.5"),"-")</f>
        <v>0</v>
      </c>
      <c r="E39" s="74">
        <f>IF(A39&lt;&gt;"-",COUNTIF('C'!$N$37:'C'!$N$37,"&gt;0.5"),"-")</f>
        <v>0</v>
      </c>
    </row>
    <row r="40" spans="1:5" ht="13.8" thickBot="1" x14ac:dyDescent="0.3">
      <c r="A40" s="70" t="str">
        <f t="shared" si="0"/>
        <v>Julien Christen</v>
      </c>
      <c r="B40" s="71" t="e">
        <f>IF(A40&lt;&gt;"-",CONCATENATE(ROUND(Individualization!E$39,2)," / ",ROUND(Individualization!E$40,2)),"-")</f>
        <v>#DIV/0!</v>
      </c>
      <c r="C40" s="72">
        <f>IF(A40&lt;&gt;"-",COUNTIF(D!$N$36:'D'!$N$36,"&gt;0.5"),"-")</f>
        <v>0</v>
      </c>
      <c r="D40" s="73">
        <f>IF(A40&lt;&gt;"-",COUNTIF(D!$N$36:'D'!$N$36,"&lt;-0.5"),"-")</f>
        <v>0</v>
      </c>
      <c r="E40" s="74">
        <f>IF(A40&lt;&gt;"-",COUNTIF(D!$N$37:'D'!$N$37,"&gt;0.5"),"-")</f>
        <v>0</v>
      </c>
    </row>
    <row r="41" spans="1:5" ht="13.8" thickBot="1" x14ac:dyDescent="0.3">
      <c r="A41" s="70" t="str">
        <f t="shared" si="0"/>
        <v>Hussein Farzi</v>
      </c>
      <c r="B41" s="71" t="e">
        <f>IF(A41&lt;&gt;"-",CONCATENATE(ROUND(Individualization!F$39,2)," / ",ROUND(Individualization!F$40,2)),"-")</f>
        <v>#DIV/0!</v>
      </c>
      <c r="C41" s="72">
        <f>IF(A41&lt;&gt;"-",COUNTIF(E!$N$36:'E'!$N$36,"&gt;0.5"),"-")</f>
        <v>0</v>
      </c>
      <c r="D41" s="73">
        <f>IF(A41&lt;&gt;"-",COUNTIF(E!$N$36:'E'!$N$36,"&lt;-0.5"),"-")</f>
        <v>0</v>
      </c>
      <c r="E41" s="74">
        <f>IF(A41&lt;&gt;"-",COUNTIF(E!$N$37:'E'!$N$37,"&gt;0.5"),"-")</f>
        <v>0</v>
      </c>
    </row>
    <row r="42" spans="1:5" ht="13.8" thickBot="1" x14ac:dyDescent="0.3">
      <c r="A42" s="70" t="str">
        <f t="shared" si="0"/>
        <v>Manuel Hunziker</v>
      </c>
      <c r="B42" s="71" t="e">
        <f>IF(A42&lt;&gt;"-",CONCATENATE(ROUND(Individualization!G$39,2)," / ",ROUND(Individualization!G$40,2)),"-")</f>
        <v>#DIV/0!</v>
      </c>
      <c r="C42" s="72">
        <f>IF(A42&lt;&gt;"-",COUNTIF(F!$N$36:'F'!$N$36,"&gt;0.5"),"-")</f>
        <v>0</v>
      </c>
      <c r="D42" s="73">
        <f>IF(A42&lt;&gt;"-",COUNTIF(F!$N$36:'F'!$N$36,"&lt;-0.5"),"-")</f>
        <v>0</v>
      </c>
      <c r="E42" s="74">
        <f>IF(A42&lt;&gt;"-",COUNTIF(F!$N$37:'F'!$N$37,"&gt;0.5"),"-")</f>
        <v>0</v>
      </c>
    </row>
    <row r="43" spans="1:5" ht="13.8" thickBot="1" x14ac:dyDescent="0.3">
      <c r="A43" s="70" t="str">
        <f t="shared" si="0"/>
        <v>Dac-Wing Kha</v>
      </c>
      <c r="B43" s="71" t="e">
        <f>IF(A43&lt;&gt;"-",CONCATENATE(ROUND(Individualization!H$39,2)," / ",ROUND(Individualization!H$40,2)),"-")</f>
        <v>#DIV/0!</v>
      </c>
      <c r="C43" s="72">
        <f>IF(A43&lt;&gt;"-",COUNTIF(G!$N$36:'G'!$N$36,"&gt;0.5"),"-")</f>
        <v>0</v>
      </c>
      <c r="D43" s="73">
        <f>IF(A43&lt;&gt;"-",COUNTIF(G!$N$36:'G'!$N$36,"&lt;-0.5"),"-")</f>
        <v>0</v>
      </c>
      <c r="E43" s="74">
        <f>IF(A43&lt;&gt;"-",COUNTIF(G!$N$37:'G'!$N$37,"&gt;0.5"),"-")</f>
        <v>0</v>
      </c>
    </row>
    <row r="44" spans="1:5" ht="13.8" thickBot="1" x14ac:dyDescent="0.3">
      <c r="A44" s="70" t="str">
        <f t="shared" si="0"/>
        <v>Björn Stark</v>
      </c>
      <c r="B44" s="71" t="e">
        <f>IF(A44&lt;&gt;"-",CONCATENATE(ROUND(Individualization!I$39,2)," / ",ROUND(Individualization!I$40,2)),"-")</f>
        <v>#DIV/0!</v>
      </c>
      <c r="C44" s="72">
        <f>IF(A44&lt;&gt;"-",COUNTIF(H!$N$36:'H'!$N$36,"&gt;0.5"),"-")</f>
        <v>0</v>
      </c>
      <c r="D44" s="73">
        <f>IF(A44&lt;&gt;"-",COUNTIF(H!$N$36:'H'!$N$36,"&lt;-0.5"),"-")</f>
        <v>0</v>
      </c>
      <c r="E44" s="74">
        <f>IF(A44&lt;&gt;"-",COUNTIF(H!$N$37:'H'!$N$37,"&gt;0.5"),"-")</f>
        <v>0</v>
      </c>
    </row>
    <row r="45" spans="1:5" ht="13.8" thickBot="1" x14ac:dyDescent="0.3">
      <c r="A45" s="70" t="str">
        <f t="shared" si="0"/>
        <v>Alessandro Calcagno</v>
      </c>
      <c r="B45" s="71" t="e">
        <f>IF(A45&lt;&gt;"-",CONCATENATE(ROUND(Individualization!J$39,2)," / ",ROUND(Individualization!J$40,2)),"-")</f>
        <v>#DIV/0!</v>
      </c>
      <c r="C45" s="72">
        <f>IF(A45&lt;&gt;"-",COUNTIF(I!$N$36:'I'!$N$36,"&gt;0.5"),"-")</f>
        <v>0</v>
      </c>
      <c r="D45" s="73">
        <f>IF(A45&lt;&gt;"-",COUNTIF(I!$N$36:'I'!$N$36,"&lt;-0.5"),"-")</f>
        <v>0</v>
      </c>
      <c r="E45" s="74">
        <f>IF(A45&lt;&gt;"-",COUNTIF(I!$N$37:'I'!$N$37,"&gt;0.5"),"-")</f>
        <v>0</v>
      </c>
    </row>
    <row r="46" spans="1:5" x14ac:dyDescent="0.25">
      <c r="A46" s="70" t="str">
        <f t="shared" si="0"/>
        <v>-</v>
      </c>
      <c r="B46" s="71" t="str">
        <f>IF(A46&lt;&gt;"-",CONCATENATE(ROUND(Individualization!K$39,2)," / ",ROUND(Individualization!K$40,2)),"-")</f>
        <v>-</v>
      </c>
      <c r="C46" s="72" t="str">
        <f>IF(A46&lt;&gt;"-",COUNTIF(J!$N$36:'J'!$N$36,"&gt;0.5"),"-")</f>
        <v>-</v>
      </c>
      <c r="D46" s="73" t="str">
        <f>IF(A46&lt;&gt;"-",COUNTIF(J!$N$36:'J'!$N$36,"&lt;-0.5"),"-")</f>
        <v>-</v>
      </c>
      <c r="E46" s="74" t="str">
        <f>IF(A46&lt;&gt;"-",COUNTIF(J!$N$37:'J'!$N$37,"&gt;0.5"),"-")</f>
        <v>-</v>
      </c>
    </row>
  </sheetData>
  <sheetProtection selectLockedCells="1" selectUnlockedCells="1"/>
  <mergeCells count="5">
    <mergeCell ref="A1:I1"/>
    <mergeCell ref="A9:B9"/>
    <mergeCell ref="C9:E9"/>
    <mergeCell ref="A30:B30"/>
    <mergeCell ref="C30:E30"/>
  </mergeCells>
  <pageMargins left="0.74791666666666667" right="0.74791666666666667" top="0.98402777777777772" bottom="0.98402777777777772" header="0.51180555555555551" footer="0.51180555555555551"/>
  <pageSetup paperSize="9" scale="63" firstPageNumber="0" orientation="portrait" horizontalDpi="300" verticalDpi="300" r:id="rId1"/>
  <headerFooter alignWithMargins="0">
    <oddHeader>&amp;RSozialkompetenz  Beitrag</oddHeader>
    <oddFooter>&amp;L&amp;D&amp;C&amp;A&amp;R&amp;P/&amp;N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topLeftCell="A6" workbookViewId="0">
      <selection activeCell="A2" sqref="A2"/>
    </sheetView>
  </sheetViews>
  <sheetFormatPr defaultColWidth="11.44140625" defaultRowHeight="13.2" x14ac:dyDescent="0.25"/>
  <cols>
    <col min="1" max="1" width="41.33203125" customWidth="1"/>
    <col min="12" max="12" width="12.6640625" customWidth="1"/>
  </cols>
  <sheetData>
    <row r="1" spans="1:12" ht="22.8" x14ac:dyDescent="0.4">
      <c r="A1" s="384" t="s">
        <v>286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</row>
    <row r="2" spans="1:12" ht="13.8" thickBot="1" x14ac:dyDescent="0.3"/>
    <row r="3" spans="1:12" ht="13.8" thickBot="1" x14ac:dyDescent="0.3">
      <c r="A3" s="76" t="s">
        <v>175</v>
      </c>
      <c r="B3" s="390" t="str">
        <f>Team!B3</f>
        <v>IP-316vt-Food4All</v>
      </c>
      <c r="C3" s="390"/>
      <c r="E3" s="82" t="s">
        <v>270</v>
      </c>
      <c r="F3" s="96"/>
      <c r="G3" s="244">
        <f>10-COUNTIF(B8:K8,"-")</f>
        <v>9</v>
      </c>
    </row>
    <row r="4" spans="1:12" ht="13.8" thickBot="1" x14ac:dyDescent="0.3">
      <c r="A4" s="77" t="s">
        <v>259</v>
      </c>
      <c r="B4" s="391">
        <v>4</v>
      </c>
      <c r="C4" s="391"/>
      <c r="D4" s="275" t="s">
        <v>271</v>
      </c>
      <c r="E4" s="75"/>
    </row>
    <row r="5" spans="1:12" ht="13.8" thickBot="1" x14ac:dyDescent="0.3">
      <c r="A5" s="77"/>
      <c r="B5" s="77"/>
      <c r="C5" s="78"/>
      <c r="E5" s="75"/>
    </row>
    <row r="6" spans="1:12" ht="12.75" customHeight="1" thickBot="1" x14ac:dyDescent="0.3">
      <c r="A6" s="392" t="s">
        <v>97</v>
      </c>
      <c r="B6" s="392"/>
      <c r="C6" s="392"/>
      <c r="D6" s="392"/>
      <c r="E6" s="392"/>
      <c r="F6" s="392"/>
      <c r="G6" s="392"/>
      <c r="H6" s="392"/>
      <c r="I6" s="392"/>
      <c r="J6" s="392"/>
      <c r="K6" s="392"/>
    </row>
    <row r="7" spans="1:12" ht="12.75" customHeight="1" x14ac:dyDescent="0.25">
      <c r="A7" s="393" t="s">
        <v>260</v>
      </c>
      <c r="B7" s="395" t="s">
        <v>261</v>
      </c>
      <c r="C7" s="395"/>
      <c r="D7" s="395"/>
      <c r="E7" s="395"/>
      <c r="F7" s="395"/>
      <c r="G7" s="395"/>
      <c r="H7" s="395"/>
      <c r="I7" s="395"/>
      <c r="J7" s="395"/>
      <c r="K7" s="396"/>
    </row>
    <row r="8" spans="1:12" ht="13.8" thickBot="1" x14ac:dyDescent="0.3">
      <c r="A8" s="394"/>
      <c r="B8" s="101" t="str">
        <f>A9</f>
        <v>Sayed Jalil Hashemi</v>
      </c>
      <c r="C8" s="99" t="str">
        <f>A10</f>
        <v>Waleed Al-Hubaishi</v>
      </c>
      <c r="D8" s="99" t="str">
        <f>A11</f>
        <v>Lorenzo Petillo</v>
      </c>
      <c r="E8" s="99" t="str">
        <f>A12</f>
        <v>Julien Christen</v>
      </c>
      <c r="F8" s="99" t="str">
        <f>A13</f>
        <v>Hussein Farzi</v>
      </c>
      <c r="G8" s="99" t="str">
        <f>A14</f>
        <v>Manuel Hunziker</v>
      </c>
      <c r="H8" s="99" t="str">
        <f>A15</f>
        <v>Dac-Wing Kha</v>
      </c>
      <c r="I8" s="99" t="str">
        <f>A16</f>
        <v>Björn Stark</v>
      </c>
      <c r="J8" s="99" t="str">
        <f>A17</f>
        <v>Alessandro Calcagno</v>
      </c>
      <c r="K8" s="100" t="str">
        <f>A18</f>
        <v>-</v>
      </c>
    </row>
    <row r="9" spans="1:12" x14ac:dyDescent="0.25">
      <c r="A9" s="102" t="str">
        <f>IF(Team!B6="","-",Team!$B6)</f>
        <v>Sayed Jalil Hashemi</v>
      </c>
      <c r="B9" s="103" t="e">
        <f>IF($A9&lt;&gt;"-",ROUND(AVERAGE(A!$C$10:$L$10),1),"-")</f>
        <v>#DIV/0!</v>
      </c>
      <c r="C9" s="104" t="e">
        <f>IF(AND($A9&lt;&gt;"-",$C$8&lt;&gt;"-"),ROUND(AVERAGE(A!$C$12:$L$12),1),"-")</f>
        <v>#DIV/0!</v>
      </c>
      <c r="D9" s="104" t="e">
        <f>IF(AND($A9&lt;&gt;"-",$D$8&lt;&gt;"-"),ROUND(AVERAGE(A!$C$14:$L$14),1),"-")</f>
        <v>#DIV/0!</v>
      </c>
      <c r="E9" s="104" t="e">
        <f>IF(AND($A9&lt;&gt;"-",$E$8&lt;&gt;"-"),ROUND(AVERAGE(A!$C$16:$L$16),1),"-")</f>
        <v>#DIV/0!</v>
      </c>
      <c r="F9" s="104" t="e">
        <f>IF(AND($A9&lt;&gt;"-",$F$8&lt;&gt;"-"),ROUND(AVERAGE(A!$C$18:$L$18),1),"-")</f>
        <v>#DIV/0!</v>
      </c>
      <c r="G9" s="104" t="e">
        <f>IF(AND($A9&lt;&gt;"-",$G$8&lt;&gt;"-"),ROUND(AVERAGE(A!$C$20:$L$20),1),"-")</f>
        <v>#DIV/0!</v>
      </c>
      <c r="H9" s="104" t="e">
        <f>IF(AND($A9&lt;&gt;"-",$H$8&lt;&gt;"-"),ROUND(AVERAGE(A!$C$22:$L$22),1),"-")</f>
        <v>#DIV/0!</v>
      </c>
      <c r="I9" s="104" t="e">
        <f>IF(AND($A9&lt;&gt;"-",$I$8&lt;&gt;"-"),ROUND(AVERAGE(A!$C$24:$L$24),1),"-")</f>
        <v>#DIV/0!</v>
      </c>
      <c r="J9" s="104" t="e">
        <f>IF(AND($A9&lt;&gt;"-",$J$8&lt;&gt;"-"),ROUND(AVERAGE(A!$C$26:$L$26),1),"-")</f>
        <v>#DIV/0!</v>
      </c>
      <c r="K9" s="105" t="str">
        <f>IF(AND($A9&lt;&gt;"-",$K$8&lt;&gt;"-"),ROUND(AVERAGE(A!$C$28:$L$28),1),"-")</f>
        <v>-</v>
      </c>
    </row>
    <row r="10" spans="1:12" x14ac:dyDescent="0.25">
      <c r="A10" s="102" t="str">
        <f>IF(Team!B7="","-",Team!$B7)</f>
        <v>Waleed Al-Hubaishi</v>
      </c>
      <c r="B10" s="106" t="e">
        <f>IF(AND($A10&lt;&gt;"-",$B$8&lt;&gt;"-"),ROUND(AVERAGE(B!$C$10:$L$10),1),"-")</f>
        <v>#DIV/0!</v>
      </c>
      <c r="C10" s="98" t="e">
        <f>IF($A10&lt;&gt;"-",ROUND(AVERAGE(B!$C$12:$L$12),1),"-")</f>
        <v>#DIV/0!</v>
      </c>
      <c r="D10" s="188" t="e">
        <f>IF(AND($A10&lt;&gt;"-",$D$8&lt;&gt;"-"),ROUND(AVERAGE(B!$C$14:$L$14),1),"-")</f>
        <v>#DIV/0!</v>
      </c>
      <c r="E10" s="188" t="e">
        <f>IF(AND($A10&lt;&gt;"-",$E$8&lt;&gt;"-"),ROUND(AVERAGE(B!$C$16:$L$16),1),"-")</f>
        <v>#DIV/0!</v>
      </c>
      <c r="F10" s="188" t="e">
        <f>IF(AND($A10&lt;&gt;"-",$F$8&lt;&gt;"-"),ROUND(AVERAGE(B!$C$18:$L$18),1),"-")</f>
        <v>#DIV/0!</v>
      </c>
      <c r="G10" s="188" t="e">
        <f>IF(AND($A10&lt;&gt;"-",$G$8&lt;&gt;"-"),ROUND(AVERAGE(B!$C$20:$L$20),1),"-")</f>
        <v>#DIV/0!</v>
      </c>
      <c r="H10" s="188" t="e">
        <f>IF(AND($A10&lt;&gt;"-",$H$8&lt;&gt;"-"),ROUND(AVERAGE(B!$C$22:$L$22),1),"-")</f>
        <v>#DIV/0!</v>
      </c>
      <c r="I10" s="188" t="e">
        <f>IF(AND($A10&lt;&gt;"-",$I$8&lt;&gt;"-"),ROUND(AVERAGE(B!$C$24:$L$24),1),"-")</f>
        <v>#DIV/0!</v>
      </c>
      <c r="J10" s="188" t="e">
        <f>IF(AND($A10&lt;&gt;"-",$J$8&lt;&gt;"-"),ROUND(AVERAGE(B!$C$26:$L$26),1),"-")</f>
        <v>#DIV/0!</v>
      </c>
      <c r="K10" s="189" t="str">
        <f>IF(AND($A10&lt;&gt;"-",$K$8&lt;&gt;"-"),ROUND(AVERAGE(B!$C$28:$L$28),1),"-")</f>
        <v>-</v>
      </c>
    </row>
    <row r="11" spans="1:12" x14ac:dyDescent="0.25">
      <c r="A11" s="102" t="str">
        <f>IF(Team!B8="","-",Team!$B8)</f>
        <v>Lorenzo Petillo</v>
      </c>
      <c r="B11" s="106" t="e">
        <f>IF(AND($A11&lt;&gt;"-",$B$8&lt;&gt;"-"),ROUND(AVERAGE('C'!$C$10:$L$10),1),"-")</f>
        <v>#DIV/0!</v>
      </c>
      <c r="C11" s="97" t="e">
        <f>IF(AND($A11&lt;&gt;"-",$C$8&lt;&gt;"-"),ROUND(AVERAGE('C'!$C$12:$L$12),1),"-")</f>
        <v>#DIV/0!</v>
      </c>
      <c r="D11" s="190" t="e">
        <f>IF($A11&lt;&gt;"-",ROUND(AVERAGE('C'!$C$14:$L$14),1),"-")</f>
        <v>#DIV/0!</v>
      </c>
      <c r="E11" s="188" t="e">
        <f>IF(AND($A11&lt;&gt;"-",$E$8&lt;&gt;"-"),ROUND(AVERAGE('C'!$C$16:$L$16),1),"-")</f>
        <v>#DIV/0!</v>
      </c>
      <c r="F11" s="188" t="e">
        <f>IF(AND($A11&lt;&gt;"-",$F$8&lt;&gt;"-"),ROUND(AVERAGE('C'!$C$18:$L$18),1),"-")</f>
        <v>#DIV/0!</v>
      </c>
      <c r="G11" s="188" t="e">
        <f>IF(AND($A11&lt;&gt;"-",$G$8&lt;&gt;"-"),ROUND(AVERAGE('C'!$C$20:$L$20),1),"-")</f>
        <v>#DIV/0!</v>
      </c>
      <c r="H11" s="188" t="e">
        <f>IF(AND($A11&lt;&gt;"-",$H$8&lt;&gt;"-"),ROUND(AVERAGE('C'!$C$22:$L$22),1),"-")</f>
        <v>#DIV/0!</v>
      </c>
      <c r="I11" s="188" t="e">
        <f>IF(AND($A11&lt;&gt;"-",$I$8&lt;&gt;"-"),ROUND(AVERAGE('C'!$C$24:$L$24),1),"-")</f>
        <v>#DIV/0!</v>
      </c>
      <c r="J11" s="188" t="e">
        <f>IF(AND($A11&lt;&gt;"-",$J$8&lt;&gt;"-"),ROUND(AVERAGE('C'!$C$26:$L$26),1),"-")</f>
        <v>#DIV/0!</v>
      </c>
      <c r="K11" s="189" t="str">
        <f>IF(AND($A11&lt;&gt;"-",$K$8&lt;&gt;"-"),ROUND(AVERAGE('C'!$C$28:$L$28),1),"-")</f>
        <v>-</v>
      </c>
    </row>
    <row r="12" spans="1:12" x14ac:dyDescent="0.25">
      <c r="A12" s="102" t="str">
        <f>IF(Team!B9="","-",Team!$B9)</f>
        <v>Julien Christen</v>
      </c>
      <c r="B12" s="106" t="e">
        <f>IF(AND($A12&lt;&gt;"-",$B$8&lt;&gt;"-"),ROUND(AVERAGE(D!$C$10:$L$10),1),"-")</f>
        <v>#DIV/0!</v>
      </c>
      <c r="C12" s="97" t="e">
        <f>IF(AND($A12&lt;&gt;"-",$C$8&lt;&gt;"-"),ROUND(AVERAGE(D!$C$12:$L$12),1),"-")</f>
        <v>#DIV/0!</v>
      </c>
      <c r="D12" s="188" t="e">
        <f>IF(AND($A12&lt;&gt;"-",$D$8&lt;&gt;"-"),ROUND(AVERAGE(D!$C$14:$L$14),1),"-")</f>
        <v>#DIV/0!</v>
      </c>
      <c r="E12" s="190" t="e">
        <f>IF($A12&lt;&gt;"-",ROUND(AVERAGE(D!$C$16:$L$16),1),"-")</f>
        <v>#DIV/0!</v>
      </c>
      <c r="F12" s="188" t="e">
        <f>IF(AND($A12&lt;&gt;"-",$F$8&lt;&gt;"-"),ROUND(AVERAGE(D!$C$18:$L$18),1),"-")</f>
        <v>#DIV/0!</v>
      </c>
      <c r="G12" s="188" t="e">
        <f>IF(AND($A12&lt;&gt;"-",$G$8&lt;&gt;"-"),ROUND(AVERAGE(D!$C$20:$L$20),1),"-")</f>
        <v>#DIV/0!</v>
      </c>
      <c r="H12" s="188" t="e">
        <f>IF(AND($A12&lt;&gt;"-",$H$8&lt;&gt;"-"),ROUND(AVERAGE(D!$C$22:$L$22),1),"-")</f>
        <v>#DIV/0!</v>
      </c>
      <c r="I12" s="188" t="e">
        <f>IF(AND($A12&lt;&gt;"-",$I$8&lt;&gt;"-"),ROUND(AVERAGE(D!$C$24:$L$24),1),"-")</f>
        <v>#DIV/0!</v>
      </c>
      <c r="J12" s="188" t="e">
        <f>IF(AND($A12&lt;&gt;"-",$J$8&lt;&gt;"-"),ROUND(AVERAGE(D!$C$26:$L$26),1),"-")</f>
        <v>#DIV/0!</v>
      </c>
      <c r="K12" s="189" t="str">
        <f>IF(AND($A12&lt;&gt;"-",$K$8&lt;&gt;"-"),ROUND(AVERAGE(D!$C$28:$L$28),1),"-")</f>
        <v>-</v>
      </c>
    </row>
    <row r="13" spans="1:12" x14ac:dyDescent="0.25">
      <c r="A13" s="102" t="str">
        <f>IF(Team!B10="","-",Team!$B10)</f>
        <v>Hussein Farzi</v>
      </c>
      <c r="B13" s="106" t="e">
        <f>IF(AND($A13&lt;&gt;"-",$B$8&lt;&gt;"-"),ROUND(AVERAGE(E!$C$10:$L$10),1),"-")</f>
        <v>#DIV/0!</v>
      </c>
      <c r="C13" s="97" t="e">
        <f>IF(AND($A13&lt;&gt;"-",$C$8&lt;&gt;"-"),ROUND(AVERAGE(E!$C$12:$L$12),1),"-")</f>
        <v>#DIV/0!</v>
      </c>
      <c r="D13" s="188" t="e">
        <f>IF(AND($A13&lt;&gt;"-",$D$8&lt;&gt;"-"),ROUND(AVERAGE(E!$C$14:$L$14),1),"-")</f>
        <v>#DIV/0!</v>
      </c>
      <c r="E13" s="188" t="e">
        <f>IF(AND($A13&lt;&gt;"-",$E$8&lt;&gt;"-"),ROUND(AVERAGE(E!$D$16:$M$16),1),"-")</f>
        <v>#DIV/0!</v>
      </c>
      <c r="F13" s="190" t="e">
        <f>IF($A13&lt;&gt;"-",ROUND(AVERAGE(E!$C$18:$L$18),1),"-")</f>
        <v>#DIV/0!</v>
      </c>
      <c r="G13" s="188" t="e">
        <f>IF(AND($A13&lt;&gt;"-",$G$8&lt;&gt;"-"),ROUND(AVERAGE(E!$C$20:$L$20),1),"-")</f>
        <v>#DIV/0!</v>
      </c>
      <c r="H13" s="188" t="e">
        <f>IF(AND($A13&lt;&gt;"-",$H$8&lt;&gt;"-"),ROUND(AVERAGE(E!$C$22:$L$22),1),"-")</f>
        <v>#DIV/0!</v>
      </c>
      <c r="I13" s="188" t="e">
        <f>IF(AND($A13&lt;&gt;"-",$I$8&lt;&gt;"-"),ROUND(AVERAGE(E!$C$24:$L$24),1),"-")</f>
        <v>#DIV/0!</v>
      </c>
      <c r="J13" s="188" t="e">
        <f>IF(AND($A13&lt;&gt;"-",$J$8&lt;&gt;"-"),ROUND(AVERAGE(E!$C$26:$L$26),1),"-")</f>
        <v>#DIV/0!</v>
      </c>
      <c r="K13" s="189" t="str">
        <f>IF(AND($A13&lt;&gt;"-",$K$8&lt;&gt;"-"),ROUND(AVERAGE(E!$C$28:$L$28),1),"-")</f>
        <v>-</v>
      </c>
    </row>
    <row r="14" spans="1:12" x14ac:dyDescent="0.25">
      <c r="A14" s="102" t="str">
        <f>IF(Team!B11="","-",Team!$B11)</f>
        <v>Manuel Hunziker</v>
      </c>
      <c r="B14" s="106" t="e">
        <f>IF(AND($A14&lt;&gt;"-",$B$8&lt;&gt;"-"),ROUND(AVERAGE(F!$C$10:$L$10),1),"-")</f>
        <v>#DIV/0!</v>
      </c>
      <c r="C14" s="97" t="e">
        <f>IF(AND($A14&lt;&gt;"-",$C$8&lt;&gt;"-"),ROUND(AVERAGE(F!$C$12:$L$12),1),"-")</f>
        <v>#DIV/0!</v>
      </c>
      <c r="D14" s="188" t="e">
        <f>IF(AND($A14&lt;&gt;"-",$D$8&lt;&gt;"-"),ROUND(AVERAGE(F!$C$14:$L$14),1),"-")</f>
        <v>#DIV/0!</v>
      </c>
      <c r="E14" s="188" t="e">
        <f>IF(AND($A14&lt;&gt;"-",$E$8&lt;&gt;"-"),ROUND(AVERAGE(F!$D$16:$M$16),1),"-")</f>
        <v>#DIV/0!</v>
      </c>
      <c r="F14" s="188" t="e">
        <f>IF(AND($A14&lt;&gt;"-",$F$8&lt;&gt;"-"),ROUND(AVERAGE(F!$C$18:$L$18),1),"-")</f>
        <v>#DIV/0!</v>
      </c>
      <c r="G14" s="190" t="e">
        <f>IF($A14&lt;&gt;"-",ROUND(AVERAGE(F!$C$20:$L$20),1),"-")</f>
        <v>#DIV/0!</v>
      </c>
      <c r="H14" s="188" t="e">
        <f>IF(AND($A14&lt;&gt;"-",$H$8&lt;&gt;"-"),ROUND(AVERAGE(F!$C$22:$L$22),1),"-")</f>
        <v>#DIV/0!</v>
      </c>
      <c r="I14" s="188" t="e">
        <f>IF(AND($A14&lt;&gt;"-",$I$8&lt;&gt;"-"),ROUND(AVERAGE(F!$C$24:$L$24),1),"-")</f>
        <v>#DIV/0!</v>
      </c>
      <c r="J14" s="188" t="e">
        <f>IF(AND($A14&lt;&gt;"-",$J$8&lt;&gt;"-"),ROUND(AVERAGE(F!$C$26:$L$26),1),"-")</f>
        <v>#DIV/0!</v>
      </c>
      <c r="K14" s="189" t="str">
        <f>IF(AND($A14&lt;&gt;"-",$K$8&lt;&gt;"-"),ROUND(AVERAGE(F!$C$28:$L$28),1),"-")</f>
        <v>-</v>
      </c>
    </row>
    <row r="15" spans="1:12" x14ac:dyDescent="0.25">
      <c r="A15" s="102" t="str">
        <f>IF(Team!B12="","-",Team!$B12)</f>
        <v>Dac-Wing Kha</v>
      </c>
      <c r="B15" s="106" t="e">
        <f>IF(AND($A15&lt;&gt;"-",$B$8&lt;&gt;"-"),ROUND(AVERAGE(G!$C$10:$L$10),1),"-")</f>
        <v>#DIV/0!</v>
      </c>
      <c r="C15" s="97" t="e">
        <f>IF(AND($A15&lt;&gt;"-",$C$8&lt;&gt;"-"),ROUND(AVERAGE(G!$C$12:$L$12),1),"-")</f>
        <v>#DIV/0!</v>
      </c>
      <c r="D15" s="188" t="e">
        <f>IF(AND($A15&lt;&gt;"-",$D$8&lt;&gt;"-"),ROUND(AVERAGE(G!$C$14:$L$14),1),"-")</f>
        <v>#DIV/0!</v>
      </c>
      <c r="E15" s="188" t="e">
        <f>IF(AND($A15&lt;&gt;"-",$E$8&lt;&gt;"-"),ROUND(AVERAGE(G!$D$16:$M$16),1),"-")</f>
        <v>#DIV/0!</v>
      </c>
      <c r="F15" s="188" t="e">
        <f>IF(AND($A15&lt;&gt;"-",$F$8&lt;&gt;"-"),ROUND(AVERAGE(G!$C$18:$L$18),1),"-")</f>
        <v>#DIV/0!</v>
      </c>
      <c r="G15" s="188" t="e">
        <f>IF(AND($A15&lt;&gt;"-",$G$8&lt;&gt;"-"),ROUND(AVERAGE(G!$C$20:$L$20),1),"-")</f>
        <v>#DIV/0!</v>
      </c>
      <c r="H15" s="190" t="e">
        <f>IF($A15&lt;&gt;"-",ROUND(AVERAGE(G!$C$22:$L$22),1),"-")</f>
        <v>#DIV/0!</v>
      </c>
      <c r="I15" s="188" t="e">
        <f>IF(AND($A15&lt;&gt;"-",$I$8&lt;&gt;"-"),ROUND(AVERAGE(G!$C$24:$L$24),1),"-")</f>
        <v>#DIV/0!</v>
      </c>
      <c r="J15" s="188" t="e">
        <f>IF(AND($A15&lt;&gt;"-",$J$8&lt;&gt;"-"),ROUND(AVERAGE(G!$C$26:$L$26),1),"-")</f>
        <v>#DIV/0!</v>
      </c>
      <c r="K15" s="189" t="str">
        <f>IF(AND($A15&lt;&gt;"-",$K$8&lt;&gt;"-"),ROUND(AVERAGE(G!$C$28:$L$28),1),"-")</f>
        <v>-</v>
      </c>
    </row>
    <row r="16" spans="1:12" x14ac:dyDescent="0.25">
      <c r="A16" s="102" t="str">
        <f>IF(Team!B13="","-",Team!$B13)</f>
        <v>Björn Stark</v>
      </c>
      <c r="B16" s="106" t="e">
        <f>IF(AND($A16&lt;&gt;"-",$B$8&lt;&gt;"-"),ROUND(AVERAGE(H!$C$10:$L$10),1),"-")</f>
        <v>#DIV/0!</v>
      </c>
      <c r="C16" s="97" t="e">
        <f>IF(AND($A16&lt;&gt;"-",$C$8&lt;&gt;"-"),ROUND(AVERAGE(H!$C$12:$L$12),1),"-")</f>
        <v>#DIV/0!</v>
      </c>
      <c r="D16" s="188" t="e">
        <f>IF(AND($A16&lt;&gt;"-",$D$8&lt;&gt;"-"),ROUND(AVERAGE(H!$C$14:$L$14),1),"-")</f>
        <v>#DIV/0!</v>
      </c>
      <c r="E16" s="188" t="e">
        <f>IF(AND($A16&lt;&gt;"-",$E$8&lt;&gt;"-"),ROUND(AVERAGE(H!$D$16:$M$16),1),"-")</f>
        <v>#DIV/0!</v>
      </c>
      <c r="F16" s="188" t="e">
        <f>IF(AND($A16&lt;&gt;"-",$F$8&lt;&gt;"-"),ROUND(AVERAGE(H!$C$18:$L$18),1),"-")</f>
        <v>#DIV/0!</v>
      </c>
      <c r="G16" s="188" t="e">
        <f>IF(AND($A16&lt;&gt;"-",$G$8&lt;&gt;"-"),ROUND(AVERAGE(H!$C$20:$L$20),1),"-")</f>
        <v>#DIV/0!</v>
      </c>
      <c r="H16" s="188" t="e">
        <f>IF(AND($A16&lt;&gt;"-",$G$8&lt;&gt;"-"),ROUND(AVERAGE(H!$C$20:$L$20),1),"-")</f>
        <v>#DIV/0!</v>
      </c>
      <c r="I16" s="190" t="e">
        <f>IF($A16&lt;&gt;"-",ROUND(AVERAGE(H!$C$24:$L$24),1),"-")</f>
        <v>#DIV/0!</v>
      </c>
      <c r="J16" s="188" t="e">
        <f>IF(AND($A16&lt;&gt;"-",$J$8&lt;&gt;"-"),ROUND(AVERAGE(H!$C$26:$L$26),1),"-")</f>
        <v>#DIV/0!</v>
      </c>
      <c r="K16" s="189" t="str">
        <f>IF(AND($A16&lt;&gt;"-",$K$8&lt;&gt;"-"),ROUND(AVERAGE(H!$C$28:$L$28),1),"-")</f>
        <v>-</v>
      </c>
    </row>
    <row r="17" spans="1:13" ht="13.8" thickBot="1" x14ac:dyDescent="0.3">
      <c r="A17" s="102" t="str">
        <f>IF(Team!B14="","-",Team!$B14)</f>
        <v>Alessandro Calcagno</v>
      </c>
      <c r="B17" s="106" t="e">
        <f>IF(AND($A17&lt;&gt;"-",$B$8&lt;&gt;"-"),ROUND(AVERAGE(I!$C$10:$L$10),1),"-")</f>
        <v>#DIV/0!</v>
      </c>
      <c r="C17" s="97" t="e">
        <f>IF(AND($A17&lt;&gt;"-",$C$8&lt;&gt;"-"),ROUND(AVERAGE(I!$C$12:$L$12),1),"-")</f>
        <v>#DIV/0!</v>
      </c>
      <c r="D17" s="188" t="e">
        <f>IF(AND($A17&lt;&gt;"-",$D$8&lt;&gt;"-"),ROUND(AVERAGE(I!$C$14:$L$14),1),"-")</f>
        <v>#DIV/0!</v>
      </c>
      <c r="E17" s="188" t="e">
        <f>IF(AND($A17&lt;&gt;"-",$E$8&lt;&gt;"-"),ROUND(AVERAGE(I!$D$16:$M$16),1),"-")</f>
        <v>#DIV/0!</v>
      </c>
      <c r="F17" s="188" t="e">
        <f>IF(AND($A17&lt;&gt;"-",$F$8&lt;&gt;"-"),ROUND(AVERAGE(I!$C$18:$L$18),1),"-")</f>
        <v>#DIV/0!</v>
      </c>
      <c r="G17" s="188" t="e">
        <f>IF(AND($A17&lt;&gt;"-",$G$8&lt;&gt;"-"),ROUND(AVERAGE(I!$C$20:$L$20),1),"-")</f>
        <v>#DIV/0!</v>
      </c>
      <c r="H17" s="188" t="e">
        <f>IF(AND($A17&lt;&gt;"-",$G$8&lt;&gt;"-"),ROUND(AVERAGE(I!$C$20:$L$20),1),"-")</f>
        <v>#DIV/0!</v>
      </c>
      <c r="I17" s="188" t="e">
        <f>IF(AND($A17&lt;&gt;"-",$I$8&lt;&gt;"-"),ROUND(AVERAGE(I!$C$24:$L$24),1),"-")</f>
        <v>#DIV/0!</v>
      </c>
      <c r="J17" s="190" t="e">
        <f>IF($A17&lt;&gt;"-",ROUND(AVERAGE(I!$C$26:$L$26),1),"-")</f>
        <v>#DIV/0!</v>
      </c>
      <c r="K17" s="189" t="str">
        <f>IF(AND($A17&lt;&gt;"-",$K$8&lt;&gt;"-"),ROUND(AVERAGE(I!$C$28:$L$28),1),"-")</f>
        <v>-</v>
      </c>
    </row>
    <row r="18" spans="1:13" ht="13.8" thickBot="1" x14ac:dyDescent="0.3">
      <c r="A18" s="102" t="str">
        <f>IF(Team!B15="","-",Team!$B15)</f>
        <v>-</v>
      </c>
      <c r="B18" s="106" t="str">
        <f>IF(AND($A18&lt;&gt;"-",$B$8&lt;&gt;"-"),ROUND(AVERAGE(J!$C$10:$L$10),1),"-")</f>
        <v>-</v>
      </c>
      <c r="C18" s="97" t="str">
        <f>IF(AND($A18&lt;&gt;"-",$C$8&lt;&gt;"-"),ROUND(AVERAGE(J!$C$12:$L$12),1),"-")</f>
        <v>-</v>
      </c>
      <c r="D18" s="191" t="str">
        <f>IF(AND($A18&lt;&gt;"-",$D$8&lt;&gt;"-"),ROUND(AVERAGE(J!$C$14:$L$14),1),"-")</f>
        <v>-</v>
      </c>
      <c r="E18" s="191" t="str">
        <f>IF(AND($A18&lt;&gt;"-",$E$8&lt;&gt;"-"),ROUND(AVERAGE(J!$D$16:$M$16),1),"-")</f>
        <v>-</v>
      </c>
      <c r="F18" s="191" t="str">
        <f>IF(AND($A18&lt;&gt;"-",$F$8&lt;&gt;"-"),ROUND(AVERAGE(J!$C$18:$L$18),1),"-")</f>
        <v>-</v>
      </c>
      <c r="G18" s="191" t="str">
        <f>IF(AND($A18&lt;&gt;"-",$G$8&lt;&gt;"-"),ROUND(AVERAGE(J!$C$20:$L$20),1),"-")</f>
        <v>-</v>
      </c>
      <c r="H18" s="191" t="str">
        <f>IF(AND($A18&lt;&gt;"-",$G$8&lt;&gt;"-"),ROUND(AVERAGE(J!$C$20:$L$20),1),"-")</f>
        <v>-</v>
      </c>
      <c r="I18" s="191" t="str">
        <f>IF(AND($A18&lt;&gt;"-",$I$8&lt;&gt;"-"),ROUND(AVERAGE(J!$C$24:$L$24),1),"-")</f>
        <v>-</v>
      </c>
      <c r="J18" s="191" t="str">
        <f>IF(AND($A18&lt;&gt;"-",$J$8&lt;&gt;"-"),ROUND(AVERAGE(J!$C$26:$L$26),1),"-")</f>
        <v>-</v>
      </c>
      <c r="K18" s="192" t="str">
        <f>IF($A18&lt;&gt;"-",ROUND(AVERAGE(J!$C$28:$L$28),1),"-")</f>
        <v>-</v>
      </c>
      <c r="L18" s="124" t="s">
        <v>262</v>
      </c>
    </row>
    <row r="19" spans="1:13" ht="13.8" thickBot="1" x14ac:dyDescent="0.3">
      <c r="A19" s="107" t="s">
        <v>262</v>
      </c>
      <c r="B19" s="111" t="e">
        <f>IF(B8&lt;&gt;"-",AVERAGE(B10:B18),"-")</f>
        <v>#DIV/0!</v>
      </c>
      <c r="C19" s="112" t="e">
        <f>IF(C8&lt;&gt;"-",AVERAGE(C9:C9,C11:C18),"-")</f>
        <v>#DIV/0!</v>
      </c>
      <c r="D19" s="112" t="e">
        <f>IF(D8&lt;&gt;"-",AVERAGE(D9:D10,D12:D18),"-")</f>
        <v>#DIV/0!</v>
      </c>
      <c r="E19" s="112" t="e">
        <f>IF(E8&lt;&gt;"-",AVERAGE(E9:E11,E13:E18),"-")</f>
        <v>#DIV/0!</v>
      </c>
      <c r="F19" s="112" t="e">
        <f>IF(F8&lt;&gt;"-",AVERAGE(F9:F12,F14:F18),"-")</f>
        <v>#DIV/0!</v>
      </c>
      <c r="G19" s="112" t="e">
        <f>IF(G8&lt;&gt;"-",AVERAGE(G9:G13,G15:G18),"-")</f>
        <v>#DIV/0!</v>
      </c>
      <c r="H19" s="112" t="e">
        <f>IF(H8&lt;&gt;"-",AVERAGE(H9:H14,H16:H18),"-")</f>
        <v>#DIV/0!</v>
      </c>
      <c r="I19" s="112" t="e">
        <f>IF(I8&lt;&gt;"-",AVERAGE(I9:I15,I17:I18),"-")</f>
        <v>#DIV/0!</v>
      </c>
      <c r="J19" s="112" t="e">
        <f>IF(J8&lt;&gt;"-",AVERAGE(J9:J16,J18:J18),"-")</f>
        <v>#DIV/0!</v>
      </c>
      <c r="K19" s="113" t="str">
        <f>IF(K8&lt;&gt;"-",AVERAGE(K9:K17),"-")</f>
        <v>-</v>
      </c>
      <c r="L19" s="125" t="e">
        <f>AVERAGE(B19:K19)</f>
        <v>#DIV/0!</v>
      </c>
      <c r="M19" s="79"/>
    </row>
    <row r="20" spans="1:13" ht="13.8" thickBot="1" x14ac:dyDescent="0.3">
      <c r="A20" s="107" t="s">
        <v>263</v>
      </c>
      <c r="B20" s="117" t="e">
        <f>IF(B8="-","",ROUND(B19-$L$19,3))</f>
        <v>#DIV/0!</v>
      </c>
      <c r="C20" s="118" t="e">
        <f t="shared" ref="C20:K20" si="0">IF(C8="-","",ROUND(C19-$L$19,3))</f>
        <v>#DIV/0!</v>
      </c>
      <c r="D20" s="118" t="e">
        <f t="shared" si="0"/>
        <v>#DIV/0!</v>
      </c>
      <c r="E20" s="118" t="e">
        <f t="shared" si="0"/>
        <v>#DIV/0!</v>
      </c>
      <c r="F20" s="118" t="e">
        <f t="shared" si="0"/>
        <v>#DIV/0!</v>
      </c>
      <c r="G20" s="118" t="e">
        <f t="shared" si="0"/>
        <v>#DIV/0!</v>
      </c>
      <c r="H20" s="118" t="e">
        <f t="shared" si="0"/>
        <v>#DIV/0!</v>
      </c>
      <c r="I20" s="118" t="e">
        <f t="shared" si="0"/>
        <v>#DIV/0!</v>
      </c>
      <c r="J20" s="118" t="e">
        <f t="shared" si="0"/>
        <v>#DIV/0!</v>
      </c>
      <c r="K20" s="119" t="str">
        <f t="shared" si="0"/>
        <v/>
      </c>
      <c r="L20" s="126" t="e">
        <f>SUM(B20:K20)</f>
        <v>#DIV/0!</v>
      </c>
      <c r="M20" s="79"/>
    </row>
    <row r="21" spans="1:13" x14ac:dyDescent="0.25">
      <c r="A21" s="108" t="s">
        <v>102</v>
      </c>
      <c r="B21" s="114" t="s">
        <v>104</v>
      </c>
      <c r="C21" s="115" t="s">
        <v>104</v>
      </c>
      <c r="D21" s="115" t="s">
        <v>104</v>
      </c>
      <c r="E21" s="115" t="s">
        <v>104</v>
      </c>
      <c r="F21" s="115" t="s">
        <v>104</v>
      </c>
      <c r="G21" s="115" t="s">
        <v>104</v>
      </c>
      <c r="H21" s="115" t="s">
        <v>104</v>
      </c>
      <c r="I21" s="115" t="s">
        <v>104</v>
      </c>
      <c r="J21" s="115" t="s">
        <v>104</v>
      </c>
      <c r="K21" s="116" t="s">
        <v>104</v>
      </c>
      <c r="L21" s="127">
        <f>SUM(B21:K21)</f>
        <v>0</v>
      </c>
      <c r="M21" s="79"/>
    </row>
    <row r="22" spans="1:13" ht="13.8" thickBot="1" x14ac:dyDescent="0.3">
      <c r="A22" s="109" t="s">
        <v>264</v>
      </c>
      <c r="B22" s="120" t="e">
        <f>IF(B19&lt;&gt;"-",IF(B21="-",-$L$21/($G$3-(10-COUNTIF($B21:$K21,"-"))),0),"-")</f>
        <v>#DIV/0!</v>
      </c>
      <c r="C22" s="121" t="e">
        <f>IF(C19&lt;&gt;"-",IF(C21="-",-$L$21/($G$3-(10-COUNTIF($B21:$K21,"-"))),0),"-")</f>
        <v>#DIV/0!</v>
      </c>
      <c r="D22" s="121" t="e">
        <f>IF(D19&lt;&gt;"-",IF(D21="-",-$L$21/($G$3-(10-COUNTIF($B21:$K21,"-"))),0),"-")</f>
        <v>#DIV/0!</v>
      </c>
      <c r="E22" s="121" t="e">
        <f t="shared" ref="E22:K22" si="1">IF(E19&lt;&gt;"-",IF(E21="-",-$L$21/($G$3-(10-COUNTIF($B21:$K21,"-"))),0),"-")</f>
        <v>#DIV/0!</v>
      </c>
      <c r="F22" s="121" t="e">
        <f t="shared" si="1"/>
        <v>#DIV/0!</v>
      </c>
      <c r="G22" s="121" t="e">
        <f t="shared" si="1"/>
        <v>#DIV/0!</v>
      </c>
      <c r="H22" s="121" t="e">
        <f t="shared" si="1"/>
        <v>#DIV/0!</v>
      </c>
      <c r="I22" s="121" t="e">
        <f t="shared" si="1"/>
        <v>#DIV/0!</v>
      </c>
      <c r="J22" s="121" t="e">
        <f t="shared" si="1"/>
        <v>#DIV/0!</v>
      </c>
      <c r="K22" s="122" t="str">
        <f t="shared" si="1"/>
        <v>-</v>
      </c>
      <c r="L22" s="123" t="e">
        <f>SUM(B22:K22)</f>
        <v>#DIV/0!</v>
      </c>
      <c r="M22" s="79"/>
    </row>
    <row r="23" spans="1:13" ht="13.8" thickBot="1" x14ac:dyDescent="0.3">
      <c r="A23" s="110" t="s">
        <v>265</v>
      </c>
      <c r="B23" s="117" t="e">
        <f>IF(B8&lt;&gt;"-",SUM(B20:B22),"-")</f>
        <v>#DIV/0!</v>
      </c>
      <c r="C23" s="118" t="e">
        <f>IF(C8&lt;&gt;"-",SUM(C20:C22),"-")</f>
        <v>#DIV/0!</v>
      </c>
      <c r="D23" s="118" t="e">
        <f t="shared" ref="D23:K23" si="2">IF(D8&lt;&gt;"-",SUM(D20:D22),"-")</f>
        <v>#DIV/0!</v>
      </c>
      <c r="E23" s="118" t="e">
        <f t="shared" si="2"/>
        <v>#DIV/0!</v>
      </c>
      <c r="F23" s="118" t="e">
        <f t="shared" si="2"/>
        <v>#DIV/0!</v>
      </c>
      <c r="G23" s="118" t="e">
        <f t="shared" si="2"/>
        <v>#DIV/0!</v>
      </c>
      <c r="H23" s="118" t="e">
        <f t="shared" si="2"/>
        <v>#DIV/0!</v>
      </c>
      <c r="I23" s="118" t="e">
        <f t="shared" si="2"/>
        <v>#DIV/0!</v>
      </c>
      <c r="J23" s="118" t="e">
        <f t="shared" si="2"/>
        <v>#DIV/0!</v>
      </c>
      <c r="K23" s="119" t="str">
        <f t="shared" si="2"/>
        <v>-</v>
      </c>
      <c r="L23" s="126" t="e">
        <f>AVERAGE(B23:K23)</f>
        <v>#DIV/0!</v>
      </c>
      <c r="M23" s="79"/>
    </row>
    <row r="24" spans="1:13" x14ac:dyDescent="0.25">
      <c r="A24" s="2"/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1:13" x14ac:dyDescent="0.25">
      <c r="A25" s="82"/>
      <c r="B25" s="83"/>
      <c r="C25" s="83"/>
      <c r="D25" s="83"/>
      <c r="E25" s="83"/>
      <c r="F25" s="83"/>
      <c r="G25" s="83"/>
      <c r="H25" s="83"/>
      <c r="I25" s="83"/>
      <c r="J25" s="83"/>
      <c r="K25" s="79"/>
    </row>
    <row r="26" spans="1:13" ht="12.75" customHeight="1" x14ac:dyDescent="0.25">
      <c r="A26" s="387" t="s">
        <v>91</v>
      </c>
      <c r="B26" s="387"/>
      <c r="C26" s="387"/>
      <c r="D26" s="387"/>
      <c r="E26" s="387"/>
      <c r="F26" s="387"/>
      <c r="G26" s="387"/>
      <c r="H26" s="387"/>
      <c r="I26" s="387"/>
      <c r="J26" s="387"/>
      <c r="K26" s="387"/>
    </row>
    <row r="27" spans="1:13" ht="12.75" customHeight="1" x14ac:dyDescent="0.25">
      <c r="A27" s="388" t="s">
        <v>260</v>
      </c>
      <c r="B27" s="389" t="s">
        <v>261</v>
      </c>
      <c r="C27" s="389"/>
      <c r="D27" s="389"/>
      <c r="E27" s="389"/>
      <c r="F27" s="389"/>
      <c r="G27" s="389"/>
      <c r="H27" s="389"/>
      <c r="I27" s="389"/>
      <c r="J27" s="389"/>
      <c r="K27" s="389"/>
    </row>
    <row r="28" spans="1:13" ht="13.8" thickBot="1" x14ac:dyDescent="0.3">
      <c r="A28" s="388"/>
      <c r="B28" s="194" t="str">
        <f>A29</f>
        <v>Sayed Jalil Hashemi</v>
      </c>
      <c r="C28" s="195" t="str">
        <f>A30</f>
        <v>Waleed Al-Hubaishi</v>
      </c>
      <c r="D28" s="195" t="str">
        <f>A31</f>
        <v>Lorenzo Petillo</v>
      </c>
      <c r="E28" s="195" t="str">
        <f>A32</f>
        <v>Julien Christen</v>
      </c>
      <c r="F28" s="195" t="str">
        <f>A33</f>
        <v>Hussein Farzi</v>
      </c>
      <c r="G28" s="195" t="str">
        <f>A34</f>
        <v>Manuel Hunziker</v>
      </c>
      <c r="H28" s="195" t="str">
        <f>A35</f>
        <v>Dac-Wing Kha</v>
      </c>
      <c r="I28" s="195" t="str">
        <f>A36</f>
        <v>Björn Stark</v>
      </c>
      <c r="J28" s="195" t="str">
        <f>A37</f>
        <v>Alessandro Calcagno</v>
      </c>
      <c r="K28" s="196" t="str">
        <f>A38</f>
        <v>-</v>
      </c>
    </row>
    <row r="29" spans="1:13" x14ac:dyDescent="0.25">
      <c r="A29" s="193" t="str">
        <f>A9</f>
        <v>Sayed Jalil Hashemi</v>
      </c>
      <c r="B29" s="202" t="e">
        <f>IF($A29&lt;&gt;"-",ROUND(AVERAGE(A!$N$10:'A'!$N$10),1),"-")</f>
        <v>#DIV/0!</v>
      </c>
      <c r="C29" s="203" t="e">
        <f>IF(AND($A29&lt;&gt;"-",$C$8&lt;&gt;"-"),ROUND(AVERAGE(A!$N$12:'A'!$N$12),1),"-")</f>
        <v>#DIV/0!</v>
      </c>
      <c r="D29" s="203" t="e">
        <f>IF(AND($A29&lt;&gt;"-",$D$8&lt;&gt;"-"),ROUND(AVERAGE(A!$N$14:'A'!$N$14),1),"-")</f>
        <v>#DIV/0!</v>
      </c>
      <c r="E29" s="203" t="e">
        <f>IF(AND($A29&lt;&gt;"-",$E$8&lt;&gt;"-"),ROUND(AVERAGE(A!$N$16:'A'!$N$16),1),"-")</f>
        <v>#DIV/0!</v>
      </c>
      <c r="F29" s="203" t="e">
        <f>IF(AND($A29&lt;&gt;"-",$F$8&lt;&gt;"-"),ROUND(AVERAGE(A!$N$18:'A'!$N$18),1),"-")</f>
        <v>#DIV/0!</v>
      </c>
      <c r="G29" s="203" t="e">
        <f>IF(AND($A29&lt;&gt;"-",$G$8&lt;&gt;"-"),ROUND(AVERAGE(A!$N$20:'A'!$N$20),1),"-")</f>
        <v>#DIV/0!</v>
      </c>
      <c r="H29" s="203" t="e">
        <f>IF(AND($A29&lt;&gt;"-",$H$8&lt;&gt;"-"),ROUND(AVERAGE(A!$N$22:'A'!$N$22),1),"-")</f>
        <v>#DIV/0!</v>
      </c>
      <c r="I29" s="203" t="e">
        <f>IF(AND($A29&lt;&gt;"-",$I$8&lt;&gt;"-"),ROUND(AVERAGE(A!$N$24:'A'!$N$24),1),"-")</f>
        <v>#DIV/0!</v>
      </c>
      <c r="J29" s="203" t="e">
        <f>IF(AND($A29&lt;&gt;"-",$J$8&lt;&gt;"-"),ROUND(AVERAGE(A!$N$26:'A'!$N$26),1),"-")</f>
        <v>#DIV/0!</v>
      </c>
      <c r="K29" s="204" t="str">
        <f>IF(AND($A29&lt;&gt;"-",$K$8&lt;&gt;"-"),ROUND(AVERAGE(A!$N$28:'A'!$N$28),1),"-")</f>
        <v>-</v>
      </c>
    </row>
    <row r="30" spans="1:13" x14ac:dyDescent="0.25">
      <c r="A30" s="193" t="str">
        <f t="shared" ref="A30:A38" si="3">A10</f>
        <v>Waleed Al-Hubaishi</v>
      </c>
      <c r="B30" s="205" t="e">
        <f>IF(AND($A30&lt;&gt;"-",$B$8&lt;&gt;"-"),ROUND(AVERAGE(B!$N$10:'B'!$N$10),1),"-")</f>
        <v>#DIV/0!</v>
      </c>
      <c r="C30" s="200" t="e">
        <f>IF($A30&lt;&gt;"-",ROUND(AVERAGE(B!$N$12:'B'!$N$12),1),"-")</f>
        <v>#DIV/0!</v>
      </c>
      <c r="D30" s="201" t="e">
        <f>IF(AND($A30&lt;&gt;"-",$D$8&lt;&gt;"-"),ROUND(AVERAGE(B!$N$14:'B'!$N$14),1),"-")</f>
        <v>#DIV/0!</v>
      </c>
      <c r="E30" s="201" t="e">
        <f>IF(AND($A30&lt;&gt;"-",$E$8&lt;&gt;"-"),ROUND(AVERAGE(B!$N$16:'B'!$N$16),1),"-")</f>
        <v>#DIV/0!</v>
      </c>
      <c r="F30" s="201" t="e">
        <f>IF(AND($A30&lt;&gt;"-",$F$8&lt;&gt;"-"),ROUND(AVERAGE(B!$N$18:'B'!$N$18),1),"-")</f>
        <v>#DIV/0!</v>
      </c>
      <c r="G30" s="201" t="e">
        <f>IF(AND($A30&lt;&gt;"-",$G$8&lt;&gt;"-"),ROUND(AVERAGE(B!$N$20:'B'!$N$20),1),"-")</f>
        <v>#DIV/0!</v>
      </c>
      <c r="H30" s="201" t="e">
        <f>IF(AND($A30&lt;&gt;"-",$H$8&lt;&gt;"-"),ROUND(AVERAGE(B!$N$22:'B'!$N$22),1),"-")</f>
        <v>#DIV/0!</v>
      </c>
      <c r="I30" s="201" t="e">
        <f>IF(AND($A30&lt;&gt;"-",$I$8&lt;&gt;"-"),ROUND(AVERAGE(B!$N$24:'B'!$N$24),1),"-")</f>
        <v>#DIV/0!</v>
      </c>
      <c r="J30" s="201" t="e">
        <f>IF(AND($A30&lt;&gt;"-",$J$8&lt;&gt;"-"),ROUND(AVERAGE(B!$N$26:'B'!$N$26),1),"-")</f>
        <v>#DIV/0!</v>
      </c>
      <c r="K30" s="206" t="str">
        <f>IF(AND($A30&lt;&gt;"-",$K$8&lt;&gt;"-"),ROUND(AVERAGE(B!$N$28:'B'!$N$28),1),"-")</f>
        <v>-</v>
      </c>
    </row>
    <row r="31" spans="1:13" x14ac:dyDescent="0.25">
      <c r="A31" s="193" t="str">
        <f t="shared" si="3"/>
        <v>Lorenzo Petillo</v>
      </c>
      <c r="B31" s="205" t="e">
        <f>IF(AND($A31&lt;&gt;"-",$B$8&lt;&gt;"-"),ROUND(AVERAGE('C'!$N$10:'C'!$N$10),1),"-")</f>
        <v>#DIV/0!</v>
      </c>
      <c r="C31" s="201" t="e">
        <f>IF(AND($A31&lt;&gt;"-",$C$8&lt;&gt;"-"),ROUND(AVERAGE('C'!$N$12:'C'!$N$12),1),"-")</f>
        <v>#DIV/0!</v>
      </c>
      <c r="D31" s="200" t="e">
        <f>IF($A31&lt;&gt;"-",ROUND(AVERAGE('C'!$N$14:'C'!$N$14),1),"-")</f>
        <v>#DIV/0!</v>
      </c>
      <c r="E31" s="201" t="e">
        <f>IF(AND($A31&lt;&gt;"-",$E$8&lt;&gt;"-"),ROUND(AVERAGE('C'!$N$16:'C'!$N$16),1),"-")</f>
        <v>#DIV/0!</v>
      </c>
      <c r="F31" s="201" t="e">
        <f>IF(AND($A31&lt;&gt;"-",$F$8&lt;&gt;"-"),ROUND(AVERAGE('C'!$N$18:'C'!$N$18),1),"-")</f>
        <v>#DIV/0!</v>
      </c>
      <c r="G31" s="201" t="e">
        <f>IF(AND($A31&lt;&gt;"-",$G$8&lt;&gt;"-"),ROUND(AVERAGE('C'!$N$20:'C'!$N$20),1),"-")</f>
        <v>#DIV/0!</v>
      </c>
      <c r="H31" s="201" t="e">
        <f>IF(AND($A31&lt;&gt;"-",$H$8&lt;&gt;"-"),ROUND(AVERAGE('C'!$N$22:'C'!$N$22),1),"-")</f>
        <v>#DIV/0!</v>
      </c>
      <c r="I31" s="201" t="e">
        <f>IF(AND($A31&lt;&gt;"-",$I$8&lt;&gt;"-"),ROUND(AVERAGE('C'!$N$24:'C'!$N$24),1),"-")</f>
        <v>#DIV/0!</v>
      </c>
      <c r="J31" s="201" t="e">
        <f>IF(AND($A31&lt;&gt;"-",$J$8&lt;&gt;"-"),ROUND(AVERAGE('C'!$N$26:'C'!$N$26),1),"-")</f>
        <v>#DIV/0!</v>
      </c>
      <c r="K31" s="206" t="str">
        <f>IF(AND($A31&lt;&gt;"-",$K$8&lt;&gt;"-"),ROUND(AVERAGE('C'!$N$28:'C'!$N$28),1),"-")</f>
        <v>-</v>
      </c>
    </row>
    <row r="32" spans="1:13" x14ac:dyDescent="0.25">
      <c r="A32" s="193" t="str">
        <f t="shared" si="3"/>
        <v>Julien Christen</v>
      </c>
      <c r="B32" s="205" t="e">
        <f>IF(AND($A32&lt;&gt;"-",$B$8&lt;&gt;"-"),ROUND(AVERAGE(D!$N$10:'D'!$N$10),1),"-")</f>
        <v>#DIV/0!</v>
      </c>
      <c r="C32" s="201" t="e">
        <f>IF(AND($A32&lt;&gt;"-",$C$8&lt;&gt;"-"),ROUND(AVERAGE(D!$N$12:'D'!$N$12),1),"-")</f>
        <v>#DIV/0!</v>
      </c>
      <c r="D32" s="201" t="e">
        <f>IF(AND($A32&lt;&gt;"-",$D$8&lt;&gt;"-"),ROUND(AVERAGE(D!$N$14:'D'!$N$14),1),"-")</f>
        <v>#DIV/0!</v>
      </c>
      <c r="E32" s="200" t="e">
        <f>IF($A32&lt;&gt;"-",ROUND(AVERAGE(D!$N$16:'D'!$N$16),1),"-")</f>
        <v>#DIV/0!</v>
      </c>
      <c r="F32" s="201" t="e">
        <f>IF(AND($A32&lt;&gt;"-",$F$8&lt;&gt;"-"),ROUND(AVERAGE(D!$N$18:'D'!$N$18),1),"-")</f>
        <v>#DIV/0!</v>
      </c>
      <c r="G32" s="201" t="e">
        <f>IF(AND($A32&lt;&gt;"-",$G$8&lt;&gt;"-"),ROUND(AVERAGE(D!$N$20:'D'!$N$20),1),"-")</f>
        <v>#DIV/0!</v>
      </c>
      <c r="H32" s="201" t="e">
        <f>IF(AND($A32&lt;&gt;"-",$H$8&lt;&gt;"-"),ROUND(AVERAGE(D!$N$22:'D'!$N$22),1),"-")</f>
        <v>#DIV/0!</v>
      </c>
      <c r="I32" s="201" t="e">
        <f>IF(AND($A32&lt;&gt;"-",$I$8&lt;&gt;"-"),ROUND(AVERAGE(D!$N$24:'D'!$N$24),1),"-")</f>
        <v>#DIV/0!</v>
      </c>
      <c r="J32" s="201" t="e">
        <f>IF(AND($A32&lt;&gt;"-",$J$8&lt;&gt;"-"),ROUND(AVERAGE(D!$N$26:'D'!$N$26),1),"-")</f>
        <v>#DIV/0!</v>
      </c>
      <c r="K32" s="206" t="str">
        <f>IF(AND($A32&lt;&gt;"-",$K$8&lt;&gt;"-"),ROUND(AVERAGE(D!$N$28:'D'!$N$28),1),"-")</f>
        <v>-</v>
      </c>
    </row>
    <row r="33" spans="1:12" x14ac:dyDescent="0.25">
      <c r="A33" s="193" t="str">
        <f t="shared" si="3"/>
        <v>Hussein Farzi</v>
      </c>
      <c r="B33" s="205" t="e">
        <f>IF(AND($A33&lt;&gt;"-",$B$8&lt;&gt;"-"),ROUND(AVERAGE(E!$N$10:'E'!$N$10),1),"-")</f>
        <v>#DIV/0!</v>
      </c>
      <c r="C33" s="201" t="e">
        <f>IF(AND($A33&lt;&gt;"-",$C$8&lt;&gt;"-"),ROUND(AVERAGE(E!$N$12:'E'!$N$12),1),"-")</f>
        <v>#DIV/0!</v>
      </c>
      <c r="D33" s="201" t="e">
        <f>IF(AND($A33&lt;&gt;"-",$D$8&lt;&gt;"-"),ROUND(AVERAGE(E!$N$14:'E'!$N$14),1),"-")</f>
        <v>#DIV/0!</v>
      </c>
      <c r="E33" s="201" t="e">
        <f>IF(AND($A33&lt;&gt;"-",$E$8&lt;&gt;"-"),ROUND(AVERAGE(E!$N$16:'E'!$N$16),1),"-")</f>
        <v>#DIV/0!</v>
      </c>
      <c r="F33" s="200" t="e">
        <f>IF($A33&lt;&gt;"-",ROUND(AVERAGE(E!$N$18:'E'!$N$18),1),"-")</f>
        <v>#DIV/0!</v>
      </c>
      <c r="G33" s="201" t="e">
        <f>IF(AND($A33&lt;&gt;"-",$G$8&lt;&gt;"-"),ROUND(AVERAGE(E!$N$20:'E'!$N$20),1),"-")</f>
        <v>#DIV/0!</v>
      </c>
      <c r="H33" s="201" t="e">
        <f>IF(AND($A33&lt;&gt;"-",$H$8&lt;&gt;"-"),ROUND(AVERAGE(E!$N$22:'E'!$N$22),1),"-")</f>
        <v>#DIV/0!</v>
      </c>
      <c r="I33" s="201" t="e">
        <f>IF(AND($A33&lt;&gt;"-",$I$8&lt;&gt;"-"),ROUND(AVERAGE(E!$N$24:'E'!$N$24),1),"-")</f>
        <v>#DIV/0!</v>
      </c>
      <c r="J33" s="201" t="e">
        <f>IF(AND($A33&lt;&gt;"-",$J$8&lt;&gt;"-"),ROUND(AVERAGE(E!$N$26:'E'!$N$26),1),"-")</f>
        <v>#DIV/0!</v>
      </c>
      <c r="K33" s="206" t="str">
        <f>IF(AND($A33&lt;&gt;"-",$K$8&lt;&gt;"-"),ROUND(AVERAGE(E!$N$28:'E'!$N$28),1),"-")</f>
        <v>-</v>
      </c>
    </row>
    <row r="34" spans="1:12" x14ac:dyDescent="0.25">
      <c r="A34" s="193" t="str">
        <f t="shared" si="3"/>
        <v>Manuel Hunziker</v>
      </c>
      <c r="B34" s="205" t="e">
        <f>IF(AND($A34&lt;&gt;"-",$B$8&lt;&gt;"-"),ROUND(AVERAGE(F!$N$10:'F'!$N$10),1),"-")</f>
        <v>#DIV/0!</v>
      </c>
      <c r="C34" s="201" t="e">
        <f>IF(AND($A34&lt;&gt;"-",$C$8&lt;&gt;"-"),ROUND(AVERAGE(F!$N$12:'F'!$N$12),1),"-")</f>
        <v>#DIV/0!</v>
      </c>
      <c r="D34" s="201" t="e">
        <f>IF(AND($A34&lt;&gt;"-",$D$8&lt;&gt;"-"),ROUND(AVERAGE(F!$N$14:'F'!$N$14),1),"-")</f>
        <v>#DIV/0!</v>
      </c>
      <c r="E34" s="201" t="e">
        <f>IF(AND($A34&lt;&gt;"-",$E$8&lt;&gt;"-"),ROUND(AVERAGE(F!$N$16:'F'!$N$16),1),"-")</f>
        <v>#DIV/0!</v>
      </c>
      <c r="F34" s="201" t="e">
        <f>IF(AND($A34&lt;&gt;"-",$F$8&lt;&gt;"-"),ROUND(AVERAGE(F!$N$18:'F'!$N$18),1),"-")</f>
        <v>#DIV/0!</v>
      </c>
      <c r="G34" s="200" t="e">
        <f>IF($A34&lt;&gt;"-",ROUND(AVERAGE(F!$N$20:'F'!$N$20),1),"-")</f>
        <v>#DIV/0!</v>
      </c>
      <c r="H34" s="201" t="e">
        <f>IF(AND($A34&lt;&gt;"-",$H$8&lt;&gt;"-"),ROUND(AVERAGE(F!$N$22:'F'!$N$22),1),"-")</f>
        <v>#DIV/0!</v>
      </c>
      <c r="I34" s="201" t="e">
        <f>IF(AND($A34&lt;&gt;"-",$I$8&lt;&gt;"-"),ROUND(AVERAGE(F!$N$24:'F'!$N$24),1),"-")</f>
        <v>#DIV/0!</v>
      </c>
      <c r="J34" s="201" t="e">
        <f>IF(AND($A34&lt;&gt;"-",$J$8&lt;&gt;"-"),ROUND(AVERAGE(F!$N$26:'F'!$N$26),1),"-")</f>
        <v>#DIV/0!</v>
      </c>
      <c r="K34" s="206" t="str">
        <f>IF(AND($A34&lt;&gt;"-",$K$8&lt;&gt;"-"),ROUND(AVERAGE(F!$N$28:'F'!$N$28),1),"-")</f>
        <v>-</v>
      </c>
    </row>
    <row r="35" spans="1:12" x14ac:dyDescent="0.25">
      <c r="A35" s="193" t="str">
        <f t="shared" si="3"/>
        <v>Dac-Wing Kha</v>
      </c>
      <c r="B35" s="205" t="e">
        <f>IF(AND($A35&lt;&gt;"-",$B$8&lt;&gt;"-"),ROUND(AVERAGE(G!$N$10:'G'!$N$10),1),"-")</f>
        <v>#DIV/0!</v>
      </c>
      <c r="C35" s="201" t="e">
        <f>IF(AND($A35&lt;&gt;"-",$C$8&lt;&gt;"-"),ROUND(AVERAGE(G!$N$12:'G'!$N$12),1),"-")</f>
        <v>#DIV/0!</v>
      </c>
      <c r="D35" s="201" t="e">
        <f>IF(AND($A35&lt;&gt;"-",$D$8&lt;&gt;"-"),ROUND(AVERAGE(G!$N$14:'G'!$N$14),1),"-")</f>
        <v>#DIV/0!</v>
      </c>
      <c r="E35" s="201" t="e">
        <f>IF(AND($A35&lt;&gt;"-",$E$8&lt;&gt;"-"),ROUND(AVERAGE(G!$N$16:'G'!$N$16),1),"-")</f>
        <v>#DIV/0!</v>
      </c>
      <c r="F35" s="201" t="e">
        <f>IF(AND($A35&lt;&gt;"-",$F$8&lt;&gt;"-"),ROUND(AVERAGE(G!$N$18:'G'!$N$18),1),"-")</f>
        <v>#DIV/0!</v>
      </c>
      <c r="G35" s="201" t="e">
        <f>IF(AND($A35&lt;&gt;"-",$G$8&lt;&gt;"-"),ROUND(AVERAGE(G!$N$20:'G'!$N$20),1),"-")</f>
        <v>#DIV/0!</v>
      </c>
      <c r="H35" s="200" t="e">
        <f>IF($A35&lt;&gt;"-",ROUND(AVERAGE(G!$N$22:'G'!$N$22),1),"-")</f>
        <v>#DIV/0!</v>
      </c>
      <c r="I35" s="201" t="e">
        <f>IF(AND($A35&lt;&gt;"-",$I$8&lt;&gt;"-"),ROUND(AVERAGE(G!$N$24:'G'!$N$24),1),"-")</f>
        <v>#DIV/0!</v>
      </c>
      <c r="J35" s="201" t="e">
        <f>IF(AND($A35&lt;&gt;"-",$J$8&lt;&gt;"-"),ROUND(AVERAGE(G!$N$26:'G'!$N$26),1),"-")</f>
        <v>#DIV/0!</v>
      </c>
      <c r="K35" s="206" t="str">
        <f>IF(AND($A35&lt;&gt;"-",$K$8&lt;&gt;"-"),ROUND(AVERAGE(G!$N$28:'G'!$N$28),1),"-")</f>
        <v>-</v>
      </c>
    </row>
    <row r="36" spans="1:12" x14ac:dyDescent="0.25">
      <c r="A36" s="193" t="str">
        <f t="shared" si="3"/>
        <v>Björn Stark</v>
      </c>
      <c r="B36" s="205" t="e">
        <f>IF(AND($A36&lt;&gt;"-",$B$8&lt;&gt;"-"),ROUND(AVERAGE(H!$N$10:'H'!$N$10),1),"-")</f>
        <v>#DIV/0!</v>
      </c>
      <c r="C36" s="201" t="e">
        <f>IF(AND($A36&lt;&gt;"-",$C$8&lt;&gt;"-"),ROUND(AVERAGE(H!$N$12:'H'!$N$12),1),"-")</f>
        <v>#DIV/0!</v>
      </c>
      <c r="D36" s="201" t="e">
        <f>IF(AND($A36&lt;&gt;"-",$D$8&lt;&gt;"-"),ROUND(AVERAGE(H!$N$14:'H'!$N$14),1),"-")</f>
        <v>#DIV/0!</v>
      </c>
      <c r="E36" s="201" t="e">
        <f>IF(AND($A36&lt;&gt;"-",$E$8&lt;&gt;"-"),ROUND(AVERAGE(H!$N$16:'H'!$N$16),1),"-")</f>
        <v>#DIV/0!</v>
      </c>
      <c r="F36" s="201" t="e">
        <f>IF(AND($A36&lt;&gt;"-",$F$8&lt;&gt;"-"),ROUND(AVERAGE(H!$N$18:'H'!$N$18),1),"-")</f>
        <v>#DIV/0!</v>
      </c>
      <c r="G36" s="201" t="e">
        <f>IF(AND($A36&lt;&gt;"-",$G$8&lt;&gt;"-"),ROUND(AVERAGE(H!$N$20:'H'!$N$20),1),"-")</f>
        <v>#DIV/0!</v>
      </c>
      <c r="H36" s="201" t="e">
        <f>IF(AND($A36&lt;&gt;"-",$H$8&lt;&gt;"-"),ROUND(AVERAGE(H!$N$22:'H'!$N$22),1),"-")</f>
        <v>#DIV/0!</v>
      </c>
      <c r="I36" s="200" t="e">
        <f>IF($A36&lt;&gt;"-",ROUND(AVERAGE(H!$N$24:'H'!$N$24),1),"-")</f>
        <v>#DIV/0!</v>
      </c>
      <c r="J36" s="201" t="e">
        <f>IF(AND($A36&lt;&gt;"-",$J$8&lt;&gt;"-"),ROUND(AVERAGE(H!$N$26:'H'!$N$26),1),"-")</f>
        <v>#DIV/0!</v>
      </c>
      <c r="K36" s="206" t="str">
        <f>IF(AND($A36&lt;&gt;"-",$K$8&lt;&gt;"-"),ROUND(AVERAGE(H!$N$28:'G'!$N$28),1),"-")</f>
        <v>-</v>
      </c>
    </row>
    <row r="37" spans="1:12" ht="13.8" thickBot="1" x14ac:dyDescent="0.3">
      <c r="A37" s="193" t="str">
        <f t="shared" si="3"/>
        <v>Alessandro Calcagno</v>
      </c>
      <c r="B37" s="205" t="e">
        <f>IF(AND($A37&lt;&gt;"-",$B$8&lt;&gt;"-"),ROUND(AVERAGE(I!$N$10:'I'!$N$10),1),"-")</f>
        <v>#DIV/0!</v>
      </c>
      <c r="C37" s="201" t="e">
        <f>IF(AND($A37&lt;&gt;"-",$C$8&lt;&gt;"-"),ROUND(AVERAGE(I!$N$12:'I'!$N$12),1),"-")</f>
        <v>#DIV/0!</v>
      </c>
      <c r="D37" s="201" t="e">
        <f>IF(AND($A37&lt;&gt;"-",$D$8&lt;&gt;"-"),ROUND(AVERAGE(I!$N$14:'I'!$N$14),1),"-")</f>
        <v>#DIV/0!</v>
      </c>
      <c r="E37" s="201" t="e">
        <f>IF(AND($A37&lt;&gt;"-",$E$8&lt;&gt;"-"),ROUND(AVERAGE(I!$N$16:'I'!$N$16),1),"-")</f>
        <v>#DIV/0!</v>
      </c>
      <c r="F37" s="201" t="e">
        <f>IF(AND($A37&lt;&gt;"-",$F$8&lt;&gt;"-"),ROUND(AVERAGE(I!$N$18:'I'!$N$18),1),"-")</f>
        <v>#DIV/0!</v>
      </c>
      <c r="G37" s="201" t="e">
        <f>IF(AND($A37&lt;&gt;"-",$G$8&lt;&gt;"-"),ROUND(AVERAGE(I!$N$20:'I'!$N$20),1),"-")</f>
        <v>#DIV/0!</v>
      </c>
      <c r="H37" s="201" t="e">
        <f>IF(AND($A37&lt;&gt;"-",$H$8&lt;&gt;"-"),ROUND(AVERAGE(I!$N$22:'I'!$N$22),1),"-")</f>
        <v>#DIV/0!</v>
      </c>
      <c r="I37" s="201" t="e">
        <f>IF(AND($A37&lt;&gt;"-",$I$8&lt;&gt;"-"),ROUND(AVERAGE(I!$N$24:'I'!$N$24),1),"-")</f>
        <v>#DIV/0!</v>
      </c>
      <c r="J37" s="200" t="e">
        <f>IF($A37&lt;&gt;"-",ROUND(AVERAGE(I!$N$26:'I'!$N$26),1),"-")</f>
        <v>#DIV/0!</v>
      </c>
      <c r="K37" s="206" t="str">
        <f>IF(AND($A37&lt;&gt;"-",$K$8&lt;&gt;"-"),ROUND(AVERAGE(I!$N$28:'I'!$N$28),1),"-")</f>
        <v>-</v>
      </c>
    </row>
    <row r="38" spans="1:12" ht="13.8" thickBot="1" x14ac:dyDescent="0.3">
      <c r="A38" s="193" t="str">
        <f t="shared" si="3"/>
        <v>-</v>
      </c>
      <c r="B38" s="207" t="str">
        <f>IF(AND($A38&lt;&gt;"-",$B$8&lt;&gt;"-"),ROUND(AVERAGE(J!$N$10:'J'!$N$10),1),"-")</f>
        <v>-</v>
      </c>
      <c r="C38" s="208" t="str">
        <f>IF(AND($A38&lt;&gt;"-",$C$8&lt;&gt;"-"),ROUND(AVERAGE(J!$N$12:'J'!$N$12),1),"-")</f>
        <v>-</v>
      </c>
      <c r="D38" s="208" t="str">
        <f>IF(AND($A38&lt;&gt;"-",$D$8&lt;&gt;"-"),ROUND(AVERAGE(J!$N$14:'J'!$N$14),1),"-")</f>
        <v>-</v>
      </c>
      <c r="E38" s="208" t="str">
        <f>IF(AND($A38&lt;&gt;"-",$E$8&lt;&gt;"-"),ROUND(AVERAGE(J!$N$16:'J'!$N$16),1),"-")</f>
        <v>-</v>
      </c>
      <c r="F38" s="208" t="str">
        <f>IF(AND($A38&lt;&gt;"-",$F$8&lt;&gt;"-"),ROUND(AVERAGE(J!$N$18:'J'!$N$18),1),"-")</f>
        <v>-</v>
      </c>
      <c r="G38" s="208" t="str">
        <f>IF(AND($A38&lt;&gt;"-",$G$8&lt;&gt;"-"),ROUND(AVERAGE(J!$N$20:'J'!$N$20),1),"-")</f>
        <v>-</v>
      </c>
      <c r="H38" s="208" t="str">
        <f>IF(AND($A38&lt;&gt;"-",$H$8&lt;&gt;"-"),ROUND(AVERAGE(J!$N$22:'J'!$N$22),1),"-")</f>
        <v>-</v>
      </c>
      <c r="I38" s="208" t="str">
        <f>IF(AND($A38&lt;&gt;"-",$I$8&lt;&gt;"-"),ROUND(AVERAGE(J!$N$24:'J'!$N$24),1),"-")</f>
        <v>-</v>
      </c>
      <c r="J38" s="208" t="str">
        <f>IF(AND($A38&lt;&gt;"-",$J$8&lt;&gt;"-"),ROUND(AVERAGE(J!$N$26:'J'!$N$26),1),"-")</f>
        <v>-</v>
      </c>
      <c r="K38" s="209" t="str">
        <f>IF($A38&lt;&gt;"-",ROUND(AVERAGE(J!$N$28:$N$28),1),"-")</f>
        <v>-</v>
      </c>
      <c r="L38" s="124" t="s">
        <v>262</v>
      </c>
    </row>
    <row r="39" spans="1:12" ht="16.2" customHeight="1" thickBot="1" x14ac:dyDescent="0.3">
      <c r="A39" s="107" t="s">
        <v>262</v>
      </c>
      <c r="B39" s="197" t="e">
        <f>IF(B28&lt;&gt;"-",AVERAGE(B30:B38),"-")</f>
        <v>#DIV/0!</v>
      </c>
      <c r="C39" s="198" t="e">
        <f>IF(C28&lt;&gt;"-",AVERAGE(C29:C29,C31:C38),"-")</f>
        <v>#DIV/0!</v>
      </c>
      <c r="D39" s="198" t="e">
        <f>IF(D28&lt;&gt;"-",AVERAGE(D29:D30,D32:D38),"-")</f>
        <v>#DIV/0!</v>
      </c>
      <c r="E39" s="198" t="e">
        <f>IF(E28&lt;&gt;"-",AVERAGE(E29:E31,E33:E38),"-")</f>
        <v>#DIV/0!</v>
      </c>
      <c r="F39" s="198" t="e">
        <f>IF(F28&lt;&gt;"-",AVERAGE(F29:F32,F34:F38),"-")</f>
        <v>#DIV/0!</v>
      </c>
      <c r="G39" s="198" t="e">
        <f>IF(G28&lt;&gt;"-",AVERAGE(G29:G33,G35:G38),"-")</f>
        <v>#DIV/0!</v>
      </c>
      <c r="H39" s="198" t="e">
        <f>IF(H28&lt;&gt;"-",AVERAGE(H29:H34,H36:H38),"-")</f>
        <v>#DIV/0!</v>
      </c>
      <c r="I39" s="198" t="e">
        <f>IF(I28&lt;&gt;"-",AVERAGE(I29:I35,I37:I38),"-")</f>
        <v>#DIV/0!</v>
      </c>
      <c r="J39" s="198" t="e">
        <f>IF(J28&lt;&gt;"-",AVERAGE(J29:J36,J38:J38),"-")</f>
        <v>#DIV/0!</v>
      </c>
      <c r="K39" s="199" t="str">
        <f>IF(K28&lt;&gt;"-",AVERAGE(K29:K37),"-")</f>
        <v>-</v>
      </c>
      <c r="L39" s="80" t="e">
        <f>AVERAGE(B39:K39)</f>
        <v>#DIV/0!</v>
      </c>
    </row>
    <row r="40" spans="1:12" ht="13.8" thickBot="1" x14ac:dyDescent="0.3">
      <c r="A40" s="107" t="s">
        <v>263</v>
      </c>
      <c r="B40" s="117" t="e">
        <f t="shared" ref="B40:K40" si="4">IF(B28="-","",ROUND(B39-$L$39,3))</f>
        <v>#DIV/0!</v>
      </c>
      <c r="C40" s="118" t="e">
        <f t="shared" si="4"/>
        <v>#DIV/0!</v>
      </c>
      <c r="D40" s="118" t="e">
        <f t="shared" si="4"/>
        <v>#DIV/0!</v>
      </c>
      <c r="E40" s="118" t="e">
        <f t="shared" si="4"/>
        <v>#DIV/0!</v>
      </c>
      <c r="F40" s="118" t="e">
        <f t="shared" si="4"/>
        <v>#DIV/0!</v>
      </c>
      <c r="G40" s="118" t="e">
        <f t="shared" si="4"/>
        <v>#DIV/0!</v>
      </c>
      <c r="H40" s="118" t="e">
        <f t="shared" si="4"/>
        <v>#DIV/0!</v>
      </c>
      <c r="I40" s="118" t="e">
        <f t="shared" si="4"/>
        <v>#DIV/0!</v>
      </c>
      <c r="J40" s="118" t="e">
        <f t="shared" si="4"/>
        <v>#DIV/0!</v>
      </c>
      <c r="K40" s="119" t="str">
        <f t="shared" si="4"/>
        <v/>
      </c>
      <c r="L40" s="80" t="e">
        <f>SUM(B40:K40)</f>
        <v>#DIV/0!</v>
      </c>
    </row>
    <row r="41" spans="1:12" x14ac:dyDescent="0.25">
      <c r="A41" s="108" t="s">
        <v>102</v>
      </c>
      <c r="B41" s="114" t="s">
        <v>104</v>
      </c>
      <c r="C41" s="115" t="s">
        <v>104</v>
      </c>
      <c r="D41" s="115" t="s">
        <v>104</v>
      </c>
      <c r="E41" s="115" t="s">
        <v>104</v>
      </c>
      <c r="F41" s="115" t="s">
        <v>104</v>
      </c>
      <c r="G41" s="115" t="s">
        <v>104</v>
      </c>
      <c r="H41" s="115" t="s">
        <v>104</v>
      </c>
      <c r="I41" s="115" t="s">
        <v>104</v>
      </c>
      <c r="J41" s="115" t="s">
        <v>104</v>
      </c>
      <c r="K41" s="116" t="s">
        <v>104</v>
      </c>
      <c r="L41" s="80">
        <f>SUM(B41:K41)</f>
        <v>0</v>
      </c>
    </row>
    <row r="42" spans="1:12" ht="13.8" thickBot="1" x14ac:dyDescent="0.3">
      <c r="A42" s="109" t="s">
        <v>264</v>
      </c>
      <c r="B42" s="120" t="e">
        <f t="shared" ref="B42:K42" si="5">IF(B39&lt;&gt;"-",IF(B41="-",-$L$41/($G$3-(10-COUNTIF($B41:$K41,"-"))),0),"-")</f>
        <v>#DIV/0!</v>
      </c>
      <c r="C42" s="121" t="e">
        <f t="shared" si="5"/>
        <v>#DIV/0!</v>
      </c>
      <c r="D42" s="121" t="e">
        <f t="shared" si="5"/>
        <v>#DIV/0!</v>
      </c>
      <c r="E42" s="121" t="e">
        <f t="shared" si="5"/>
        <v>#DIV/0!</v>
      </c>
      <c r="F42" s="121" t="e">
        <f t="shared" si="5"/>
        <v>#DIV/0!</v>
      </c>
      <c r="G42" s="121" t="e">
        <f t="shared" si="5"/>
        <v>#DIV/0!</v>
      </c>
      <c r="H42" s="121" t="e">
        <f t="shared" si="5"/>
        <v>#DIV/0!</v>
      </c>
      <c r="I42" s="121" t="e">
        <f t="shared" si="5"/>
        <v>#DIV/0!</v>
      </c>
      <c r="J42" s="121" t="e">
        <f t="shared" si="5"/>
        <v>#DIV/0!</v>
      </c>
      <c r="K42" s="122" t="str">
        <f t="shared" si="5"/>
        <v>-</v>
      </c>
      <c r="L42" s="80" t="e">
        <f>SUM(B42:K42)</f>
        <v>#DIV/0!</v>
      </c>
    </row>
    <row r="43" spans="1:12" ht="13.8" thickBot="1" x14ac:dyDescent="0.3">
      <c r="A43" s="110" t="s">
        <v>265</v>
      </c>
      <c r="B43" s="117" t="e">
        <f t="shared" ref="B43:K43" si="6">IF(B28&lt;&gt;"-",SUM(B40:B42),"-")</f>
        <v>#DIV/0!</v>
      </c>
      <c r="C43" s="118" t="e">
        <f t="shared" si="6"/>
        <v>#DIV/0!</v>
      </c>
      <c r="D43" s="118" t="e">
        <f t="shared" si="6"/>
        <v>#DIV/0!</v>
      </c>
      <c r="E43" s="118" t="e">
        <f t="shared" si="6"/>
        <v>#DIV/0!</v>
      </c>
      <c r="F43" s="118" t="e">
        <f t="shared" si="6"/>
        <v>#DIV/0!</v>
      </c>
      <c r="G43" s="118" t="e">
        <f t="shared" si="6"/>
        <v>#DIV/0!</v>
      </c>
      <c r="H43" s="118" t="e">
        <f t="shared" si="6"/>
        <v>#DIV/0!</v>
      </c>
      <c r="I43" s="118" t="e">
        <f t="shared" si="6"/>
        <v>#DIV/0!</v>
      </c>
      <c r="J43" s="118" t="e">
        <f t="shared" si="6"/>
        <v>#DIV/0!</v>
      </c>
      <c r="K43" s="119" t="str">
        <f t="shared" si="6"/>
        <v>-</v>
      </c>
      <c r="L43" s="128" t="e">
        <f>AVERAGE(B43:K43)</f>
        <v>#DIV/0!</v>
      </c>
    </row>
    <row r="44" spans="1:12" ht="13.8" thickBot="1" x14ac:dyDescent="0.3"/>
    <row r="45" spans="1:12" ht="13.8" thickBot="1" x14ac:dyDescent="0.3">
      <c r="A45" s="84"/>
      <c r="B45" s="85" t="str">
        <f t="shared" ref="B45:K45" si="7">B8</f>
        <v>Sayed Jalil Hashemi</v>
      </c>
      <c r="C45" s="86" t="str">
        <f t="shared" si="7"/>
        <v>Waleed Al-Hubaishi</v>
      </c>
      <c r="D45" s="86" t="str">
        <f t="shared" si="7"/>
        <v>Lorenzo Petillo</v>
      </c>
      <c r="E45" s="86" t="str">
        <f t="shared" si="7"/>
        <v>Julien Christen</v>
      </c>
      <c r="F45" s="86" t="str">
        <f t="shared" si="7"/>
        <v>Hussein Farzi</v>
      </c>
      <c r="G45" s="86" t="str">
        <f t="shared" si="7"/>
        <v>Manuel Hunziker</v>
      </c>
      <c r="H45" s="86" t="str">
        <f t="shared" si="7"/>
        <v>Dac-Wing Kha</v>
      </c>
      <c r="I45" s="86" t="str">
        <f t="shared" si="7"/>
        <v>Björn Stark</v>
      </c>
      <c r="J45" s="86" t="str">
        <f t="shared" si="7"/>
        <v>Alessandro Calcagno</v>
      </c>
      <c r="K45" s="87" t="str">
        <f t="shared" si="7"/>
        <v>-</v>
      </c>
      <c r="L45" s="124" t="s">
        <v>262</v>
      </c>
    </row>
    <row r="46" spans="1:12" x14ac:dyDescent="0.25">
      <c r="A46" s="88" t="s">
        <v>267</v>
      </c>
      <c r="B46" s="129">
        <f>IF(B8&lt;&gt;"-",$B$4,"-")</f>
        <v>4</v>
      </c>
      <c r="C46" s="129">
        <f t="shared" ref="C46:K46" si="8">IF(C8&lt;&gt;"-",$B$4,"-")</f>
        <v>4</v>
      </c>
      <c r="D46" s="129">
        <f t="shared" si="8"/>
        <v>4</v>
      </c>
      <c r="E46" s="129">
        <f t="shared" si="8"/>
        <v>4</v>
      </c>
      <c r="F46" s="129">
        <f t="shared" si="8"/>
        <v>4</v>
      </c>
      <c r="G46" s="129">
        <f t="shared" si="8"/>
        <v>4</v>
      </c>
      <c r="H46" s="129">
        <f t="shared" si="8"/>
        <v>4</v>
      </c>
      <c r="I46" s="129">
        <f t="shared" si="8"/>
        <v>4</v>
      </c>
      <c r="J46" s="129">
        <f t="shared" si="8"/>
        <v>4</v>
      </c>
      <c r="K46" s="129" t="str">
        <f t="shared" si="8"/>
        <v>-</v>
      </c>
      <c r="L46" s="130">
        <f>AVERAGE(B46:K46)</f>
        <v>4</v>
      </c>
    </row>
    <row r="47" spans="1:12" x14ac:dyDescent="0.25">
      <c r="A47" s="88" t="s">
        <v>268</v>
      </c>
      <c r="B47" s="89" t="e">
        <f>IF(B8&lt;&gt;"-",B46+B23,"-")</f>
        <v>#DIV/0!</v>
      </c>
      <c r="C47" s="89" t="e">
        <f t="shared" ref="C47:K47" si="9">IF(C8&lt;&gt;"-",C46+C23,"-")</f>
        <v>#DIV/0!</v>
      </c>
      <c r="D47" s="89" t="e">
        <f t="shared" si="9"/>
        <v>#DIV/0!</v>
      </c>
      <c r="E47" s="89" t="e">
        <f t="shared" si="9"/>
        <v>#DIV/0!</v>
      </c>
      <c r="F47" s="89" t="e">
        <f t="shared" si="9"/>
        <v>#DIV/0!</v>
      </c>
      <c r="G47" s="89" t="e">
        <f t="shared" si="9"/>
        <v>#DIV/0!</v>
      </c>
      <c r="H47" s="89" t="e">
        <f t="shared" si="9"/>
        <v>#DIV/0!</v>
      </c>
      <c r="I47" s="89" t="e">
        <f t="shared" si="9"/>
        <v>#DIV/0!</v>
      </c>
      <c r="J47" s="89" t="e">
        <f t="shared" si="9"/>
        <v>#DIV/0!</v>
      </c>
      <c r="K47" s="89" t="str">
        <f t="shared" si="9"/>
        <v>-</v>
      </c>
      <c r="L47" s="131" t="e">
        <f>AVERAGE(B47:K47)</f>
        <v>#DIV/0!</v>
      </c>
    </row>
    <row r="48" spans="1:12" x14ac:dyDescent="0.25">
      <c r="A48" s="90" t="s">
        <v>269</v>
      </c>
      <c r="B48" s="91" t="e">
        <f>IF(B8&lt;&gt;"-",B47+B43,"-")</f>
        <v>#DIV/0!</v>
      </c>
      <c r="C48" s="91" t="e">
        <f t="shared" ref="C48:K48" si="10">IF(C8&lt;&gt;"-",C47+C43,"-")</f>
        <v>#DIV/0!</v>
      </c>
      <c r="D48" s="91" t="e">
        <f t="shared" si="10"/>
        <v>#DIV/0!</v>
      </c>
      <c r="E48" s="91" t="e">
        <f t="shared" si="10"/>
        <v>#DIV/0!</v>
      </c>
      <c r="F48" s="91" t="e">
        <f t="shared" si="10"/>
        <v>#DIV/0!</v>
      </c>
      <c r="G48" s="91" t="e">
        <f t="shared" si="10"/>
        <v>#DIV/0!</v>
      </c>
      <c r="H48" s="91" t="e">
        <f t="shared" si="10"/>
        <v>#DIV/0!</v>
      </c>
      <c r="I48" s="91" t="e">
        <f t="shared" si="10"/>
        <v>#DIV/0!</v>
      </c>
      <c r="J48" s="91" t="e">
        <f t="shared" si="10"/>
        <v>#DIV/0!</v>
      </c>
      <c r="K48" s="91" t="str">
        <f t="shared" si="10"/>
        <v>-</v>
      </c>
      <c r="L48" s="132" t="e">
        <f>AVERAGE(B48:K48)</f>
        <v>#DIV/0!</v>
      </c>
    </row>
    <row r="49" spans="1:12" x14ac:dyDescent="0.25">
      <c r="A49" s="92" t="s">
        <v>266</v>
      </c>
      <c r="B49" s="133" t="e">
        <f>IF(B8&lt;&gt;"-",IF(B48&gt;6,6,ROUND(B48,1)),"-")</f>
        <v>#DIV/0!</v>
      </c>
      <c r="C49" s="133" t="e">
        <f t="shared" ref="C49:K49" si="11">IF(C8&lt;&gt;"-",IF(C48&gt;6,6,ROUND(C48,1)),"-")</f>
        <v>#DIV/0!</v>
      </c>
      <c r="D49" s="133" t="e">
        <f t="shared" si="11"/>
        <v>#DIV/0!</v>
      </c>
      <c r="E49" s="133" t="e">
        <f t="shared" si="11"/>
        <v>#DIV/0!</v>
      </c>
      <c r="F49" s="133" t="e">
        <f t="shared" si="11"/>
        <v>#DIV/0!</v>
      </c>
      <c r="G49" s="133" t="e">
        <f t="shared" si="11"/>
        <v>#DIV/0!</v>
      </c>
      <c r="H49" s="133" t="e">
        <f t="shared" si="11"/>
        <v>#DIV/0!</v>
      </c>
      <c r="I49" s="133" t="e">
        <f t="shared" si="11"/>
        <v>#DIV/0!</v>
      </c>
      <c r="J49" s="133" t="e">
        <f t="shared" si="11"/>
        <v>#DIV/0!</v>
      </c>
      <c r="K49" s="133" t="str">
        <f t="shared" si="11"/>
        <v>-</v>
      </c>
      <c r="L49" s="134" t="e">
        <f>AVERAGE(B49:K49)</f>
        <v>#DIV/0!</v>
      </c>
    </row>
    <row r="51" spans="1:12" x14ac:dyDescent="0.25">
      <c r="B51" s="93"/>
      <c r="C51" s="93"/>
      <c r="D51" s="93"/>
      <c r="E51" s="93"/>
      <c r="F51" s="93"/>
      <c r="G51" s="93"/>
      <c r="H51" s="93"/>
      <c r="I51" s="93"/>
      <c r="J51" s="93"/>
      <c r="K51" s="93"/>
    </row>
    <row r="52" spans="1:12" x14ac:dyDescent="0.25">
      <c r="B52" s="94"/>
      <c r="C52" s="94"/>
      <c r="D52" s="94"/>
      <c r="E52" s="94"/>
      <c r="F52" s="94"/>
      <c r="G52" s="94"/>
      <c r="H52" s="94"/>
      <c r="I52" s="94"/>
      <c r="J52" s="94"/>
      <c r="K52" s="94"/>
    </row>
    <row r="53" spans="1:12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</sheetData>
  <mergeCells count="9">
    <mergeCell ref="A26:K26"/>
    <mergeCell ref="A27:A28"/>
    <mergeCell ref="B27:K27"/>
    <mergeCell ref="A1:L1"/>
    <mergeCell ref="B3:C3"/>
    <mergeCell ref="B4:C4"/>
    <mergeCell ref="A6:K6"/>
    <mergeCell ref="A7:A8"/>
    <mergeCell ref="B7:K7"/>
  </mergeCells>
  <printOptions headings="1"/>
  <pageMargins left="0.70833333333333337" right="0.70833333333333337" top="0.78749999999999998" bottom="0.78749999999999998" header="0.31527777777777777" footer="0.31527777777777777"/>
  <pageSetup paperSize="9" scale="75" firstPageNumber="0" orientation="landscape" horizontalDpi="300" verticalDpi="300" r:id="rId1"/>
  <headerFooter alignWithMargins="0">
    <oddHeader>&amp;RSozialkompetenz  Beitrag</oddHeader>
    <oddFooter>&amp;L&amp;D&amp;C&amp;A&amp;R&amp;P/&amp;N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showGridLines="0" zoomScale="80" zoomScaleNormal="80" workbookViewId="0">
      <selection activeCell="J43" sqref="J43"/>
    </sheetView>
  </sheetViews>
  <sheetFormatPr defaultColWidth="11.44140625" defaultRowHeight="13.2" x14ac:dyDescent="0.25"/>
  <cols>
    <col min="1" max="1" width="1.6640625" style="8" customWidth="1"/>
    <col min="2" max="2" width="10.6640625" style="8" customWidth="1"/>
    <col min="3" max="3" width="1.88671875" style="8" customWidth="1"/>
    <col min="4" max="4" width="28.109375" style="8" customWidth="1"/>
    <col min="5" max="5" width="1.6640625" style="8" customWidth="1"/>
    <col min="6" max="10" width="30.6640625" style="8" customWidth="1"/>
    <col min="11" max="19" width="4.6640625" style="8" customWidth="1"/>
    <col min="20" max="20" width="34.33203125" style="8" customWidth="1"/>
    <col min="21" max="16384" width="11.44140625" style="8"/>
  </cols>
  <sheetData>
    <row r="1" spans="1:18" ht="22.8" x14ac:dyDescent="0.25">
      <c r="A1" s="335" t="s">
        <v>181</v>
      </c>
      <c r="B1" s="335"/>
      <c r="C1" s="335"/>
      <c r="D1" s="335"/>
      <c r="E1" s="335"/>
      <c r="F1" s="335"/>
      <c r="G1" s="335"/>
      <c r="H1" s="335"/>
      <c r="I1" s="335"/>
      <c r="J1" s="335"/>
    </row>
    <row r="3" spans="1:18" x14ac:dyDescent="0.25">
      <c r="B3" s="9" t="s">
        <v>182</v>
      </c>
      <c r="F3" s="10"/>
      <c r="G3" s="10"/>
      <c r="H3" s="10"/>
      <c r="I3" s="10"/>
      <c r="J3" s="10"/>
    </row>
    <row r="4" spans="1:18" x14ac:dyDescent="0.25">
      <c r="F4" s="11"/>
      <c r="G4" s="11"/>
      <c r="H4" s="11"/>
      <c r="I4" s="11"/>
      <c r="J4" s="11"/>
    </row>
    <row r="5" spans="1:18" x14ac:dyDescent="0.25">
      <c r="B5" s="336" t="s">
        <v>183</v>
      </c>
      <c r="C5" s="336"/>
      <c r="D5" s="336"/>
      <c r="F5" s="336" t="s">
        <v>194</v>
      </c>
      <c r="G5" s="336"/>
      <c r="H5" s="336"/>
      <c r="I5" s="336"/>
      <c r="J5" s="336"/>
    </row>
    <row r="6" spans="1:18" x14ac:dyDescent="0.25">
      <c r="B6" s="336"/>
      <c r="C6" s="336"/>
      <c r="D6" s="336"/>
      <c r="F6" s="13" t="s">
        <v>167</v>
      </c>
      <c r="G6" s="13" t="s">
        <v>166</v>
      </c>
      <c r="H6" s="13" t="s">
        <v>165</v>
      </c>
      <c r="I6" s="13" t="s">
        <v>164</v>
      </c>
      <c r="J6" s="13" t="s">
        <v>163</v>
      </c>
    </row>
    <row r="7" spans="1:18" ht="4.95" customHeight="1" x14ac:dyDescent="0.25"/>
    <row r="8" spans="1:18" ht="14.4" customHeight="1" x14ac:dyDescent="0.25">
      <c r="B8" s="337" t="s">
        <v>195</v>
      </c>
      <c r="C8" s="337"/>
      <c r="D8" s="337"/>
      <c r="E8" s="337"/>
      <c r="F8" s="337"/>
      <c r="G8" s="337"/>
      <c r="H8" s="337"/>
      <c r="I8" s="337"/>
      <c r="J8" s="337"/>
    </row>
    <row r="9" spans="1:18" ht="40.200000000000003" customHeight="1" x14ac:dyDescent="0.25">
      <c r="B9" s="12" t="s">
        <v>18</v>
      </c>
      <c r="C9" s="14"/>
      <c r="D9" s="279" t="s">
        <v>197</v>
      </c>
      <c r="E9" s="14"/>
      <c r="F9" s="7" t="s">
        <v>223</v>
      </c>
      <c r="G9" s="7"/>
      <c r="H9" s="7" t="s">
        <v>224</v>
      </c>
      <c r="I9" s="7"/>
      <c r="J9" s="7" t="s">
        <v>225</v>
      </c>
      <c r="K9" s="16"/>
      <c r="L9" s="17"/>
      <c r="M9" s="17"/>
      <c r="N9" s="17"/>
      <c r="O9" s="17"/>
      <c r="P9" s="17"/>
      <c r="Q9" s="17"/>
      <c r="R9" s="17"/>
    </row>
    <row r="10" spans="1:18" ht="40.200000000000003" customHeight="1" x14ac:dyDescent="0.25">
      <c r="B10" s="12" t="s">
        <v>19</v>
      </c>
      <c r="C10" s="14"/>
      <c r="D10" s="95" t="s">
        <v>198</v>
      </c>
      <c r="E10" s="14"/>
      <c r="F10" s="7"/>
      <c r="G10" s="7"/>
      <c r="H10" s="7"/>
      <c r="I10" s="7"/>
      <c r="J10" s="7"/>
      <c r="K10" s="16"/>
      <c r="L10" s="17"/>
      <c r="M10" s="17"/>
      <c r="N10" s="17"/>
      <c r="O10" s="17"/>
      <c r="P10" s="17"/>
      <c r="Q10" s="17"/>
      <c r="R10" s="17"/>
    </row>
    <row r="11" spans="1:18" ht="40.200000000000003" customHeight="1" x14ac:dyDescent="0.25">
      <c r="B11" s="12" t="s">
        <v>20</v>
      </c>
      <c r="C11" s="14"/>
      <c r="D11" s="95" t="s">
        <v>199</v>
      </c>
      <c r="E11" s="14"/>
      <c r="F11" s="7"/>
      <c r="G11" s="7"/>
      <c r="H11" s="7"/>
      <c r="I11" s="7"/>
      <c r="J11" s="7"/>
      <c r="K11" s="16"/>
      <c r="L11" s="17"/>
      <c r="M11" s="17"/>
      <c r="N11" s="17"/>
      <c r="O11" s="17"/>
      <c r="P11" s="17"/>
      <c r="Q11" s="17"/>
      <c r="R11" s="17"/>
    </row>
    <row r="12" spans="1:18" ht="40.200000000000003" customHeight="1" x14ac:dyDescent="0.25">
      <c r="B12" s="12" t="s">
        <v>21</v>
      </c>
      <c r="C12" s="14"/>
      <c r="D12" s="95" t="s">
        <v>200</v>
      </c>
      <c r="E12" s="14"/>
      <c r="F12" s="7"/>
      <c r="G12" s="7"/>
      <c r="H12" s="7"/>
      <c r="I12" s="7"/>
      <c r="J12" s="7"/>
      <c r="K12" s="16"/>
      <c r="L12" s="17"/>
      <c r="M12" s="17"/>
      <c r="N12" s="17"/>
      <c r="O12" s="17"/>
      <c r="P12" s="17"/>
      <c r="Q12" s="17"/>
      <c r="R12" s="17"/>
    </row>
    <row r="13" spans="1:18" ht="39.75" customHeight="1" x14ac:dyDescent="0.25">
      <c r="B13" s="12" t="s">
        <v>22</v>
      </c>
      <c r="C13" s="14"/>
      <c r="D13" s="95" t="s">
        <v>201</v>
      </c>
      <c r="E13" s="14"/>
      <c r="F13" s="7"/>
      <c r="G13" s="7"/>
      <c r="H13" s="7"/>
      <c r="I13" s="7"/>
      <c r="J13" s="7"/>
      <c r="K13" s="16"/>
      <c r="L13" s="17"/>
      <c r="M13" s="17"/>
      <c r="N13" s="17"/>
      <c r="O13" s="17"/>
      <c r="P13" s="17"/>
      <c r="Q13" s="17"/>
      <c r="R13" s="17"/>
    </row>
    <row r="14" spans="1:18" ht="40.200000000000003" customHeight="1" x14ac:dyDescent="0.25">
      <c r="B14" s="12" t="s">
        <v>23</v>
      </c>
      <c r="C14" s="14"/>
      <c r="D14" s="95" t="s">
        <v>202</v>
      </c>
      <c r="E14" s="14"/>
      <c r="F14" s="7"/>
      <c r="G14" s="7"/>
      <c r="H14" s="7"/>
      <c r="I14" s="7"/>
      <c r="J14" s="7"/>
      <c r="K14" s="16"/>
      <c r="L14" s="17"/>
      <c r="M14" s="17"/>
      <c r="N14" s="17"/>
      <c r="O14" s="17"/>
      <c r="P14" s="17"/>
      <c r="Q14" s="17"/>
      <c r="R14" s="17"/>
    </row>
    <row r="15" spans="1:18" ht="40.200000000000003" customHeight="1" x14ac:dyDescent="0.25">
      <c r="B15" s="12" t="s">
        <v>24</v>
      </c>
      <c r="C15" s="14"/>
      <c r="D15" s="95" t="s">
        <v>203</v>
      </c>
      <c r="E15" s="14"/>
      <c r="F15" s="7"/>
      <c r="G15" s="7"/>
      <c r="H15" s="7"/>
      <c r="I15" s="7"/>
      <c r="J15" s="7"/>
      <c r="K15" s="16"/>
      <c r="L15" s="17"/>
      <c r="M15" s="17"/>
      <c r="N15" s="17"/>
      <c r="O15" s="17"/>
      <c r="P15" s="17"/>
      <c r="Q15" s="17"/>
      <c r="R15" s="17"/>
    </row>
    <row r="16" spans="1:18" x14ac:dyDescent="0.25">
      <c r="B16" s="338" t="s">
        <v>196</v>
      </c>
      <c r="C16" s="338"/>
      <c r="D16" s="338"/>
      <c r="E16" s="338"/>
      <c r="F16" s="338"/>
      <c r="G16" s="338"/>
      <c r="H16" s="338"/>
      <c r="I16" s="338"/>
      <c r="J16" s="338"/>
      <c r="K16" s="16"/>
      <c r="L16" s="17"/>
      <c r="M16" s="17"/>
      <c r="N16" s="17"/>
      <c r="O16" s="17"/>
      <c r="P16" s="17"/>
      <c r="Q16" s="17"/>
      <c r="R16" s="17"/>
    </row>
    <row r="17" spans="2:18" ht="40.200000000000003" customHeight="1" x14ac:dyDescent="0.25">
      <c r="B17" s="12" t="s">
        <v>25</v>
      </c>
      <c r="C17" s="14"/>
      <c r="D17" s="95" t="s">
        <v>204</v>
      </c>
      <c r="E17" s="14"/>
      <c r="F17" s="18"/>
      <c r="G17" s="18"/>
      <c r="H17" s="18"/>
      <c r="I17" s="18"/>
      <c r="J17" s="18"/>
      <c r="K17" s="16"/>
      <c r="L17" s="17"/>
      <c r="M17" s="17"/>
      <c r="N17" s="17"/>
      <c r="O17" s="17"/>
      <c r="P17" s="17"/>
      <c r="Q17" s="17"/>
      <c r="R17" s="17"/>
    </row>
    <row r="18" spans="2:18" ht="40.200000000000003" customHeight="1" x14ac:dyDescent="0.25">
      <c r="B18" s="12" t="s">
        <v>26</v>
      </c>
      <c r="C18" s="14"/>
      <c r="D18" s="95" t="s">
        <v>205</v>
      </c>
      <c r="E18" s="14"/>
      <c r="F18" s="7"/>
      <c r="G18" s="7"/>
      <c r="H18" s="7"/>
      <c r="I18" s="7"/>
      <c r="J18" s="7"/>
      <c r="K18" s="16"/>
      <c r="L18" s="17"/>
      <c r="M18" s="17"/>
      <c r="N18" s="17"/>
      <c r="O18" s="17"/>
      <c r="P18" s="17"/>
      <c r="Q18" s="17"/>
      <c r="R18" s="17"/>
    </row>
    <row r="19" spans="2:18" ht="40.200000000000003" customHeight="1" x14ac:dyDescent="0.25">
      <c r="B19" s="12" t="s">
        <v>29</v>
      </c>
      <c r="C19" s="14"/>
      <c r="D19" s="95" t="s">
        <v>206</v>
      </c>
      <c r="E19" s="14"/>
      <c r="F19" s="7"/>
      <c r="G19" s="7"/>
      <c r="H19" s="7"/>
      <c r="I19" s="7"/>
      <c r="J19" s="7"/>
      <c r="K19" s="16"/>
      <c r="L19" s="17"/>
      <c r="M19" s="17"/>
      <c r="N19" s="17"/>
      <c r="O19" s="17"/>
      <c r="P19" s="17"/>
      <c r="Q19" s="17"/>
      <c r="R19" s="17"/>
    </row>
    <row r="20" spans="2:18" ht="40.200000000000003" customHeight="1" x14ac:dyDescent="0.25">
      <c r="B20" s="12" t="s">
        <v>27</v>
      </c>
      <c r="C20" s="14"/>
      <c r="D20" s="95" t="s">
        <v>207</v>
      </c>
      <c r="E20" s="14"/>
      <c r="F20" s="7"/>
      <c r="G20" s="7"/>
      <c r="H20" s="7"/>
      <c r="I20" s="7"/>
      <c r="J20" s="7"/>
      <c r="K20" s="16"/>
      <c r="L20" s="17"/>
      <c r="M20" s="17"/>
      <c r="N20" s="17"/>
      <c r="O20" s="17"/>
      <c r="P20" s="17"/>
      <c r="Q20" s="17"/>
      <c r="R20" s="17"/>
    </row>
    <row r="21" spans="2:18" ht="40.200000000000003" customHeight="1" x14ac:dyDescent="0.25">
      <c r="B21" s="12" t="s">
        <v>30</v>
      </c>
      <c r="C21" s="14"/>
      <c r="D21" s="95" t="s">
        <v>208</v>
      </c>
      <c r="E21" s="14"/>
      <c r="F21" s="7"/>
      <c r="G21" s="7"/>
      <c r="H21" s="7"/>
      <c r="I21" s="7"/>
      <c r="J21" s="7"/>
      <c r="K21" s="16"/>
      <c r="L21" s="17"/>
      <c r="M21" s="17"/>
      <c r="N21" s="17"/>
      <c r="O21" s="17"/>
      <c r="P21" s="17"/>
      <c r="Q21" s="17"/>
      <c r="R21" s="17"/>
    </row>
    <row r="22" spans="2:18" ht="40.200000000000003" customHeight="1" x14ac:dyDescent="0.25">
      <c r="B22" s="12" t="s">
        <v>38</v>
      </c>
      <c r="C22" s="14"/>
      <c r="D22" s="279" t="s">
        <v>226</v>
      </c>
      <c r="E22" s="14"/>
      <c r="F22" s="7" t="s">
        <v>227</v>
      </c>
      <c r="G22" s="7"/>
      <c r="H22" s="7" t="s">
        <v>228</v>
      </c>
      <c r="I22" s="7"/>
      <c r="J22" s="7" t="s">
        <v>229</v>
      </c>
      <c r="K22" s="16"/>
      <c r="L22" s="17"/>
      <c r="M22" s="17"/>
      <c r="N22" s="17"/>
      <c r="O22" s="17"/>
      <c r="P22" s="17"/>
      <c r="Q22" s="17"/>
      <c r="R22" s="17"/>
    </row>
    <row r="23" spans="2:18" x14ac:dyDescent="0.25">
      <c r="B23" s="338" t="s">
        <v>150</v>
      </c>
      <c r="C23" s="338"/>
      <c r="D23" s="338"/>
      <c r="E23" s="338"/>
      <c r="F23" s="338"/>
      <c r="G23" s="338"/>
      <c r="H23" s="338"/>
      <c r="I23" s="338"/>
      <c r="J23" s="338"/>
      <c r="K23" s="17"/>
      <c r="L23" s="17"/>
      <c r="M23" s="17"/>
      <c r="N23" s="17"/>
      <c r="O23" s="17"/>
      <c r="P23" s="17"/>
      <c r="Q23" s="17"/>
      <c r="R23" s="17"/>
    </row>
    <row r="24" spans="2:18" ht="40.200000000000003" customHeight="1" x14ac:dyDescent="0.25">
      <c r="B24" s="12" t="s">
        <v>39</v>
      </c>
      <c r="D24" s="279" t="s">
        <v>209</v>
      </c>
      <c r="F24" s="7" t="s">
        <v>230</v>
      </c>
      <c r="G24" s="7"/>
      <c r="H24" s="7" t="s">
        <v>231</v>
      </c>
      <c r="I24" s="7"/>
      <c r="J24" s="7" t="s">
        <v>232</v>
      </c>
      <c r="L24" s="17"/>
    </row>
    <row r="25" spans="2:18" ht="40.200000000000003" customHeight="1" x14ac:dyDescent="0.25">
      <c r="B25" s="12" t="s">
        <v>40</v>
      </c>
      <c r="D25" s="95" t="s">
        <v>210</v>
      </c>
      <c r="F25" s="7"/>
      <c r="G25" s="7"/>
      <c r="H25" s="7"/>
      <c r="I25" s="7"/>
      <c r="J25" s="7"/>
      <c r="L25" s="17"/>
    </row>
    <row r="26" spans="2:18" ht="40.200000000000003" customHeight="1" x14ac:dyDescent="0.25">
      <c r="B26" s="12" t="s">
        <v>41</v>
      </c>
      <c r="D26" s="95" t="s">
        <v>211</v>
      </c>
      <c r="F26" s="7"/>
      <c r="G26" s="7"/>
      <c r="H26" s="7"/>
      <c r="I26" s="7"/>
      <c r="J26" s="7"/>
      <c r="L26" s="17"/>
    </row>
    <row r="27" spans="2:18" x14ac:dyDescent="0.25">
      <c r="B27" s="338" t="s">
        <v>151</v>
      </c>
      <c r="C27" s="338"/>
      <c r="D27" s="338"/>
      <c r="E27" s="338"/>
      <c r="F27" s="338"/>
      <c r="G27" s="338"/>
      <c r="H27" s="338"/>
      <c r="I27" s="338"/>
      <c r="J27" s="338"/>
      <c r="L27" s="17"/>
    </row>
    <row r="28" spans="2:18" ht="40.200000000000003" customHeight="1" x14ac:dyDescent="0.25">
      <c r="B28" s="12" t="s">
        <v>42</v>
      </c>
      <c r="D28" s="95" t="s">
        <v>212</v>
      </c>
      <c r="F28" s="7"/>
      <c r="G28" s="7"/>
      <c r="H28" s="7"/>
      <c r="I28" s="7"/>
      <c r="J28" s="7"/>
      <c r="L28" s="17"/>
    </row>
    <row r="29" spans="2:18" ht="39.75" customHeight="1" x14ac:dyDescent="0.25">
      <c r="B29" s="12" t="s">
        <v>43</v>
      </c>
      <c r="D29" s="95" t="s">
        <v>213</v>
      </c>
      <c r="F29" s="7"/>
      <c r="G29" s="7"/>
      <c r="H29" s="7"/>
      <c r="I29" s="7"/>
      <c r="J29" s="7"/>
      <c r="L29" s="17"/>
    </row>
    <row r="30" spans="2:18" ht="40.200000000000003" customHeight="1" x14ac:dyDescent="0.25">
      <c r="B30" s="12" t="s">
        <v>44</v>
      </c>
      <c r="D30" s="279" t="s">
        <v>214</v>
      </c>
      <c r="F30" s="7" t="s">
        <v>233</v>
      </c>
      <c r="G30" s="7"/>
      <c r="H30" s="7" t="s">
        <v>234</v>
      </c>
      <c r="I30" s="7"/>
      <c r="J30" s="7" t="s">
        <v>235</v>
      </c>
      <c r="L30" s="17"/>
    </row>
    <row r="31" spans="2:18" ht="40.200000000000003" customHeight="1" x14ac:dyDescent="0.25">
      <c r="B31" s="12" t="s">
        <v>45</v>
      </c>
      <c r="D31" s="95" t="s">
        <v>215</v>
      </c>
      <c r="F31" s="7"/>
      <c r="G31" s="7"/>
      <c r="H31" s="7"/>
      <c r="I31" s="7"/>
      <c r="J31" s="7"/>
      <c r="L31" s="17"/>
    </row>
    <row r="32" spans="2:18" x14ac:dyDescent="0.25">
      <c r="B32" s="338" t="s">
        <v>152</v>
      </c>
      <c r="C32" s="338"/>
      <c r="D32" s="338"/>
      <c r="E32" s="338"/>
      <c r="F32" s="338"/>
      <c r="G32" s="338"/>
      <c r="H32" s="338"/>
      <c r="I32" s="338"/>
      <c r="J32" s="338"/>
      <c r="L32" s="17"/>
    </row>
    <row r="33" spans="2:12" ht="40.200000000000003" customHeight="1" x14ac:dyDescent="0.25">
      <c r="B33" s="12" t="s">
        <v>46</v>
      </c>
      <c r="D33" s="95" t="s">
        <v>216</v>
      </c>
      <c r="F33" s="7"/>
      <c r="G33" s="7"/>
      <c r="H33" s="7"/>
      <c r="I33" s="7"/>
      <c r="J33" s="7"/>
      <c r="L33" s="17"/>
    </row>
    <row r="34" spans="2:12" ht="40.200000000000003" customHeight="1" x14ac:dyDescent="0.25">
      <c r="B34" s="12" t="s">
        <v>47</v>
      </c>
      <c r="D34" s="95" t="s">
        <v>217</v>
      </c>
      <c r="F34" s="7"/>
      <c r="G34" s="7"/>
      <c r="H34" s="7"/>
      <c r="I34" s="7"/>
      <c r="J34" s="7"/>
      <c r="L34" s="17"/>
    </row>
    <row r="35" spans="2:12" ht="40.200000000000003" customHeight="1" x14ac:dyDescent="0.25">
      <c r="B35" s="12" t="s">
        <v>48</v>
      </c>
      <c r="D35" s="95" t="s">
        <v>218</v>
      </c>
      <c r="F35" s="7"/>
      <c r="G35" s="7"/>
      <c r="H35" s="7"/>
      <c r="I35" s="7"/>
      <c r="J35" s="7"/>
      <c r="L35" s="17"/>
    </row>
    <row r="36" spans="2:12" ht="40.200000000000003" customHeight="1" x14ac:dyDescent="0.25">
      <c r="B36" s="12" t="s">
        <v>49</v>
      </c>
      <c r="D36" s="279" t="s">
        <v>219</v>
      </c>
      <c r="F36" s="7" t="s">
        <v>236</v>
      </c>
      <c r="G36" s="7"/>
      <c r="H36" s="7" t="s">
        <v>238</v>
      </c>
      <c r="I36" s="7"/>
      <c r="J36" s="7" t="s">
        <v>237</v>
      </c>
      <c r="L36" s="17"/>
    </row>
    <row r="37" spans="2:12" ht="40.200000000000003" customHeight="1" x14ac:dyDescent="0.25">
      <c r="B37" s="12" t="s">
        <v>50</v>
      </c>
      <c r="D37" s="95" t="s">
        <v>220</v>
      </c>
      <c r="F37" s="7"/>
      <c r="G37" s="7"/>
      <c r="H37" s="7"/>
      <c r="I37" s="7"/>
      <c r="J37" s="7"/>
      <c r="L37" s="17"/>
    </row>
    <row r="38" spans="2:12" ht="40.200000000000003" customHeight="1" x14ac:dyDescent="0.25">
      <c r="B38" s="12" t="s">
        <v>51</v>
      </c>
      <c r="D38" s="95" t="s">
        <v>221</v>
      </c>
      <c r="F38" s="7"/>
      <c r="G38" s="7"/>
      <c r="H38" s="7"/>
      <c r="I38" s="7"/>
      <c r="J38" s="7"/>
      <c r="L38" s="17"/>
    </row>
    <row r="39" spans="2:12" x14ac:dyDescent="0.25">
      <c r="B39" s="338" t="s">
        <v>52</v>
      </c>
      <c r="C39" s="338"/>
      <c r="D39" s="338"/>
      <c r="E39" s="338"/>
      <c r="F39" s="338"/>
      <c r="G39" s="338"/>
      <c r="H39" s="338"/>
      <c r="I39" s="338"/>
      <c r="J39" s="338"/>
      <c r="L39" s="17"/>
    </row>
    <row r="40" spans="2:12" ht="40.200000000000003" customHeight="1" x14ac:dyDescent="0.25">
      <c r="B40" s="12" t="s">
        <v>53</v>
      </c>
      <c r="D40" s="280" t="s">
        <v>222</v>
      </c>
      <c r="F40" s="7" t="s">
        <v>239</v>
      </c>
      <c r="G40" s="7"/>
      <c r="H40" s="7" t="s">
        <v>240</v>
      </c>
      <c r="I40" s="7"/>
      <c r="J40" s="7" t="s">
        <v>241</v>
      </c>
      <c r="L40" s="17"/>
    </row>
    <row r="41" spans="2:12" ht="40.200000000000003" customHeight="1" x14ac:dyDescent="0.25">
      <c r="B41" s="12" t="s">
        <v>54</v>
      </c>
      <c r="D41" s="280" t="s">
        <v>160</v>
      </c>
      <c r="F41" s="7" t="s">
        <v>242</v>
      </c>
      <c r="G41" s="7"/>
      <c r="H41" s="7" t="s">
        <v>243</v>
      </c>
      <c r="I41" s="7"/>
      <c r="J41" s="7" t="s">
        <v>244</v>
      </c>
      <c r="L41" s="17"/>
    </row>
    <row r="42" spans="2:12" ht="40.200000000000003" customHeight="1" x14ac:dyDescent="0.25">
      <c r="B42" s="12" t="s">
        <v>55</v>
      </c>
      <c r="D42" s="280" t="s">
        <v>135</v>
      </c>
      <c r="F42" s="7" t="s">
        <v>245</v>
      </c>
      <c r="G42" s="7"/>
      <c r="H42" s="7" t="s">
        <v>246</v>
      </c>
      <c r="I42" s="7"/>
      <c r="J42" s="7" t="s">
        <v>247</v>
      </c>
      <c r="L42" s="17"/>
    </row>
    <row r="43" spans="2:12" ht="40.200000000000003" customHeight="1" x14ac:dyDescent="0.25">
      <c r="B43" s="12" t="s">
        <v>56</v>
      </c>
      <c r="D43" s="15"/>
      <c r="F43" s="7"/>
      <c r="G43" s="7"/>
      <c r="H43" s="7"/>
      <c r="I43" s="7"/>
      <c r="J43" s="7"/>
      <c r="L43" s="17"/>
    </row>
    <row r="44" spans="2:12" ht="40.200000000000003" customHeight="1" x14ac:dyDescent="0.25">
      <c r="B44" s="12" t="s">
        <v>57</v>
      </c>
      <c r="D44" s="15"/>
      <c r="F44" s="7"/>
      <c r="G44" s="7"/>
      <c r="H44" s="7"/>
      <c r="I44" s="7"/>
      <c r="J44" s="7"/>
      <c r="L44" s="17"/>
    </row>
    <row r="45" spans="2:12" ht="40.200000000000003" customHeight="1" x14ac:dyDescent="0.25">
      <c r="B45" s="12" t="s">
        <v>58</v>
      </c>
      <c r="D45" s="15"/>
      <c r="F45" s="7"/>
      <c r="G45" s="7"/>
      <c r="H45" s="7"/>
      <c r="I45" s="7"/>
      <c r="J45" s="7"/>
      <c r="L45" s="17"/>
    </row>
    <row r="46" spans="2:12" ht="40.200000000000003" customHeight="1" x14ac:dyDescent="0.25">
      <c r="B46" s="12" t="s">
        <v>59</v>
      </c>
      <c r="D46" s="15"/>
      <c r="F46" s="7"/>
      <c r="G46" s="7"/>
      <c r="H46" s="7"/>
      <c r="I46" s="7"/>
      <c r="J46" s="7"/>
      <c r="L46" s="17"/>
    </row>
    <row r="47" spans="2:12" ht="40.200000000000003" customHeight="1" x14ac:dyDescent="0.25">
      <c r="B47" s="12" t="s">
        <v>60</v>
      </c>
      <c r="D47" s="15"/>
      <c r="F47" s="7"/>
      <c r="G47" s="7"/>
      <c r="H47" s="7"/>
      <c r="I47" s="7"/>
      <c r="J47" s="7"/>
      <c r="L47" s="17"/>
    </row>
    <row r="48" spans="2:12" ht="40.200000000000003" customHeight="1" x14ac:dyDescent="0.25">
      <c r="B48" s="12" t="s">
        <v>61</v>
      </c>
      <c r="D48" s="15"/>
      <c r="F48" s="7"/>
      <c r="G48" s="7"/>
      <c r="H48" s="7"/>
      <c r="I48" s="7"/>
      <c r="J48" s="7"/>
      <c r="L48" s="17"/>
    </row>
    <row r="49" spans="2:12" ht="40.200000000000003" customHeight="1" x14ac:dyDescent="0.25">
      <c r="B49" s="12" t="s">
        <v>62</v>
      </c>
      <c r="D49" s="15"/>
      <c r="F49" s="7"/>
      <c r="G49" s="7"/>
      <c r="H49" s="7"/>
      <c r="I49" s="7"/>
      <c r="J49" s="7"/>
      <c r="L49" s="17"/>
    </row>
    <row r="50" spans="2:12" ht="40.200000000000003" customHeight="1" x14ac:dyDescent="0.25">
      <c r="B50" s="12" t="s">
        <v>63</v>
      </c>
      <c r="D50" s="15"/>
      <c r="F50" s="7"/>
      <c r="G50" s="7"/>
      <c r="H50" s="7"/>
      <c r="I50" s="7"/>
      <c r="J50" s="7"/>
      <c r="L50" s="17"/>
    </row>
    <row r="51" spans="2:12" ht="40.200000000000003" customHeight="1" x14ac:dyDescent="0.25">
      <c r="B51" s="12" t="s">
        <v>64</v>
      </c>
      <c r="D51" s="15"/>
      <c r="F51" s="7"/>
      <c r="G51" s="7"/>
      <c r="H51" s="7"/>
      <c r="I51" s="7"/>
      <c r="J51" s="7"/>
      <c r="L51" s="17"/>
    </row>
    <row r="52" spans="2:12" ht="40.200000000000003" customHeight="1" x14ac:dyDescent="0.25">
      <c r="B52" s="12" t="s">
        <v>65</v>
      </c>
      <c r="D52" s="15"/>
      <c r="F52" s="7"/>
      <c r="G52" s="7"/>
      <c r="H52" s="7"/>
      <c r="I52" s="7"/>
      <c r="J52" s="7"/>
      <c r="L52" s="17"/>
    </row>
    <row r="53" spans="2:12" ht="40.200000000000003" customHeight="1" x14ac:dyDescent="0.25">
      <c r="B53" s="12" t="s">
        <v>66</v>
      </c>
      <c r="D53" s="15"/>
      <c r="F53" s="7"/>
      <c r="G53" s="7"/>
      <c r="H53" s="7"/>
      <c r="I53" s="7"/>
      <c r="J53" s="7"/>
      <c r="L53" s="17"/>
    </row>
    <row r="54" spans="2:12" ht="40.200000000000003" customHeight="1" x14ac:dyDescent="0.25">
      <c r="B54" s="12" t="s">
        <v>67</v>
      </c>
      <c r="D54" s="15"/>
      <c r="F54" s="7"/>
      <c r="G54" s="7"/>
      <c r="H54" s="7"/>
      <c r="I54" s="7"/>
      <c r="J54" s="7"/>
      <c r="L54" s="17"/>
    </row>
    <row r="55" spans="2:12" ht="40.200000000000003" customHeight="1" x14ac:dyDescent="0.25">
      <c r="B55" s="12" t="s">
        <v>68</v>
      </c>
      <c r="D55" s="15"/>
      <c r="F55" s="7"/>
      <c r="G55" s="7"/>
      <c r="H55" s="7"/>
      <c r="I55" s="7"/>
      <c r="J55" s="7"/>
      <c r="L55" s="17"/>
    </row>
    <row r="56" spans="2:12" ht="40.200000000000003" customHeight="1" x14ac:dyDescent="0.25">
      <c r="B56" s="12" t="s">
        <v>69</v>
      </c>
      <c r="D56" s="15"/>
      <c r="F56" s="7"/>
      <c r="G56" s="7"/>
      <c r="H56" s="7"/>
      <c r="I56" s="7"/>
      <c r="J56" s="7"/>
      <c r="L56" s="17"/>
    </row>
    <row r="57" spans="2:12" ht="40.200000000000003" customHeight="1" x14ac:dyDescent="0.25">
      <c r="B57" s="12" t="s">
        <v>70</v>
      </c>
      <c r="D57" s="15"/>
      <c r="F57" s="7"/>
      <c r="G57" s="7"/>
      <c r="H57" s="7"/>
      <c r="I57" s="7"/>
      <c r="J57" s="7"/>
      <c r="L57" s="17"/>
    </row>
    <row r="58" spans="2:12" ht="40.200000000000003" customHeight="1" x14ac:dyDescent="0.25">
      <c r="B58" s="12" t="s">
        <v>71</v>
      </c>
      <c r="D58" s="15"/>
      <c r="F58" s="7"/>
      <c r="G58" s="7"/>
      <c r="H58" s="7"/>
      <c r="I58" s="7"/>
      <c r="J58" s="7"/>
      <c r="L58" s="17"/>
    </row>
    <row r="59" spans="2:12" ht="40.200000000000003" customHeight="1" x14ac:dyDescent="0.25">
      <c r="B59" s="12" t="s">
        <v>72</v>
      </c>
      <c r="D59" s="15"/>
      <c r="F59" s="7"/>
      <c r="G59" s="7"/>
      <c r="H59" s="7"/>
      <c r="I59" s="7"/>
      <c r="J59" s="7"/>
      <c r="L59" s="17"/>
    </row>
    <row r="60" spans="2:12" ht="40.200000000000003" customHeight="1" x14ac:dyDescent="0.25">
      <c r="B60" s="12" t="s">
        <v>73</v>
      </c>
      <c r="D60" s="15"/>
      <c r="F60" s="7"/>
      <c r="G60" s="7"/>
      <c r="H60" s="7"/>
      <c r="I60" s="7"/>
      <c r="J60" s="7"/>
      <c r="L60" s="17"/>
    </row>
    <row r="61" spans="2:12" ht="40.200000000000003" customHeight="1" x14ac:dyDescent="0.25">
      <c r="B61" s="12" t="s">
        <v>74</v>
      </c>
      <c r="D61" s="15"/>
      <c r="F61" s="7"/>
      <c r="G61" s="7"/>
      <c r="H61" s="7"/>
      <c r="I61" s="7"/>
      <c r="J61" s="7"/>
      <c r="L61" s="17"/>
    </row>
    <row r="62" spans="2:12" ht="40.200000000000003" customHeight="1" x14ac:dyDescent="0.25">
      <c r="B62" s="12" t="s">
        <v>75</v>
      </c>
      <c r="D62" s="15"/>
      <c r="F62" s="7"/>
      <c r="G62" s="7"/>
      <c r="H62" s="7"/>
      <c r="I62" s="7"/>
      <c r="J62" s="7"/>
      <c r="L62" s="17"/>
    </row>
    <row r="63" spans="2:12" x14ac:dyDescent="0.25">
      <c r="B63" s="19"/>
    </row>
    <row r="64" spans="2:12" x14ac:dyDescent="0.25">
      <c r="B64" s="339" t="s">
        <v>76</v>
      </c>
      <c r="C64" s="339"/>
      <c r="D64" s="339"/>
      <c r="E64" s="20"/>
      <c r="F64" s="21" t="s">
        <v>77</v>
      </c>
    </row>
    <row r="65" spans="2:6" ht="4.95" customHeight="1" x14ac:dyDescent="0.25">
      <c r="B65" s="339"/>
      <c r="C65" s="339"/>
      <c r="D65" s="339"/>
      <c r="E65" s="22"/>
      <c r="F65" s="6"/>
    </row>
    <row r="66" spans="2:6" x14ac:dyDescent="0.25">
      <c r="B66" s="23" t="s">
        <v>78</v>
      </c>
      <c r="C66" s="24"/>
      <c r="D66" s="24"/>
      <c r="E66" s="25"/>
      <c r="F66" s="21">
        <v>-2</v>
      </c>
    </row>
    <row r="67" spans="2:6" x14ac:dyDescent="0.25">
      <c r="B67" s="23" t="s">
        <v>79</v>
      </c>
      <c r="C67" s="24"/>
      <c r="D67" s="24"/>
      <c r="E67" s="25"/>
      <c r="F67" s="21">
        <v>-1</v>
      </c>
    </row>
    <row r="68" spans="2:6" x14ac:dyDescent="0.25">
      <c r="B68" s="23" t="s">
        <v>80</v>
      </c>
      <c r="C68" s="24"/>
      <c r="D68" s="24"/>
      <c r="E68" s="25"/>
      <c r="F68" s="21">
        <v>0</v>
      </c>
    </row>
    <row r="69" spans="2:6" x14ac:dyDescent="0.25">
      <c r="B69" s="23" t="s">
        <v>81</v>
      </c>
      <c r="C69" s="24"/>
      <c r="D69" s="24"/>
      <c r="E69" s="25"/>
      <c r="F69" s="21">
        <v>1</v>
      </c>
    </row>
    <row r="70" spans="2:6" x14ac:dyDescent="0.25">
      <c r="B70" s="23" t="s">
        <v>82</v>
      </c>
      <c r="C70" s="24"/>
      <c r="D70" s="24"/>
      <c r="E70" s="25"/>
      <c r="F70" s="21">
        <v>2</v>
      </c>
    </row>
  </sheetData>
  <sheetProtection formatRows="0" selectLockedCells="1"/>
  <mergeCells count="11">
    <mergeCell ref="B65:D65"/>
    <mergeCell ref="B23:J23"/>
    <mergeCell ref="B27:J27"/>
    <mergeCell ref="B32:J32"/>
    <mergeCell ref="B39:J39"/>
    <mergeCell ref="B64:D64"/>
    <mergeCell ref="A1:J1"/>
    <mergeCell ref="B5:D6"/>
    <mergeCell ref="F5:J5"/>
    <mergeCell ref="B8:J8"/>
    <mergeCell ref="B16:J16"/>
  </mergeCells>
  <pageMargins left="0.7" right="0.7" top="0.75" bottom="0.75" header="0.3" footer="0.3"/>
  <pageSetup paperSize="8" scale="49" firstPageNumber="0" fitToWidth="0" orientation="portrait" horizontalDpi="300" verticalDpi="300" r:id="rId1"/>
  <headerFooter alignWithMargins="0">
    <oddHeader>&amp;R&amp;8Sozialkompetenz / Beitrag</oddHeader>
    <oddFooter>&amp;L&amp;8&amp;D&amp;C&amp;A&amp;R&amp;8&amp;P/&amp;N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"/>
  <sheetViews>
    <sheetView showGridLines="0" tabSelected="1" zoomScale="99" zoomScaleNormal="99" workbookViewId="0">
      <selection activeCell="G6" sqref="G6"/>
    </sheetView>
  </sheetViews>
  <sheetFormatPr defaultColWidth="11.44140625" defaultRowHeight="13.2" x14ac:dyDescent="0.25"/>
  <cols>
    <col min="1" max="1" width="1.6640625" style="8" customWidth="1"/>
    <col min="2" max="2" width="7.5546875" style="8" customWidth="1"/>
    <col min="3" max="3" width="1.88671875" style="8" customWidth="1"/>
    <col min="4" max="4" width="31.44140625" style="8" customWidth="1"/>
    <col min="5" max="5" width="1.6640625" style="8" customWidth="1"/>
    <col min="6" max="10" width="30.6640625" style="8" customWidth="1"/>
    <col min="11" max="19" width="4.6640625" style="8" customWidth="1"/>
    <col min="20" max="20" width="34.33203125" style="8" customWidth="1"/>
    <col min="21" max="16384" width="11.44140625" style="8"/>
  </cols>
  <sheetData>
    <row r="1" spans="1:10" ht="22.8" x14ac:dyDescent="0.25">
      <c r="A1" s="341" t="s">
        <v>174</v>
      </c>
      <c r="B1" s="341"/>
      <c r="C1" s="341"/>
      <c r="D1" s="341"/>
      <c r="E1" s="341"/>
      <c r="F1" s="341"/>
      <c r="G1" s="341"/>
      <c r="H1" s="341"/>
      <c r="I1" s="341"/>
      <c r="J1" s="341"/>
    </row>
    <row r="3" spans="1:10" x14ac:dyDescent="0.25">
      <c r="B3" s="9"/>
      <c r="F3" s="10"/>
      <c r="G3" s="10"/>
      <c r="H3" s="10"/>
      <c r="I3" s="10"/>
      <c r="J3" s="10"/>
    </row>
    <row r="4" spans="1:10" x14ac:dyDescent="0.25">
      <c r="F4" s="11"/>
      <c r="G4" s="11"/>
      <c r="H4" s="11"/>
      <c r="I4" s="11"/>
      <c r="J4" s="11"/>
    </row>
    <row r="5" spans="1:10" x14ac:dyDescent="0.25">
      <c r="B5" s="271"/>
      <c r="C5" s="271"/>
      <c r="D5" s="271"/>
      <c r="F5" s="342" t="s">
        <v>288</v>
      </c>
      <c r="G5" s="342"/>
      <c r="H5" s="342"/>
      <c r="I5" s="342"/>
      <c r="J5" s="342"/>
    </row>
    <row r="6" spans="1:10" s="14" customFormat="1" x14ac:dyDescent="0.25">
      <c r="B6" s="271"/>
      <c r="C6" s="271"/>
      <c r="D6" s="271"/>
      <c r="F6" s="273" t="s">
        <v>167</v>
      </c>
      <c r="G6" s="273" t="s">
        <v>166</v>
      </c>
      <c r="H6" s="273" t="s">
        <v>165</v>
      </c>
      <c r="I6" s="273" t="s">
        <v>164</v>
      </c>
      <c r="J6" s="273" t="s">
        <v>163</v>
      </c>
    </row>
    <row r="7" spans="1:10" ht="4.95" customHeight="1" x14ac:dyDescent="0.25"/>
    <row r="8" spans="1:10" s="14" customFormat="1" ht="46.5" customHeight="1" x14ac:dyDescent="0.25">
      <c r="B8" s="340" t="s">
        <v>168</v>
      </c>
      <c r="C8" s="340"/>
      <c r="D8" s="340"/>
      <c r="F8" s="266" t="s">
        <v>169</v>
      </c>
      <c r="G8" s="266" t="s">
        <v>170</v>
      </c>
      <c r="H8" s="266" t="s">
        <v>171</v>
      </c>
      <c r="I8" s="266" t="s">
        <v>172</v>
      </c>
      <c r="J8" s="266" t="s">
        <v>173</v>
      </c>
    </row>
    <row r="9" spans="1:10" x14ac:dyDescent="0.25">
      <c r="F9" s="267"/>
      <c r="G9" s="267"/>
      <c r="H9" s="267"/>
      <c r="I9" s="267"/>
      <c r="J9" s="267"/>
    </row>
    <row r="10" spans="1:10" s="14" customFormat="1" x14ac:dyDescent="0.25">
      <c r="B10" s="343" t="s">
        <v>162</v>
      </c>
      <c r="C10" s="343"/>
      <c r="D10" s="343"/>
      <c r="F10" s="342" t="s">
        <v>161</v>
      </c>
      <c r="G10" s="342"/>
      <c r="H10" s="342"/>
      <c r="I10" s="342"/>
      <c r="J10" s="342"/>
    </row>
    <row r="11" spans="1:10" s="14" customFormat="1" x14ac:dyDescent="0.25">
      <c r="B11" s="340" t="s">
        <v>163</v>
      </c>
      <c r="C11" s="340"/>
      <c r="D11" s="340"/>
      <c r="F11" s="274"/>
      <c r="G11" s="274"/>
      <c r="H11" s="274"/>
      <c r="I11" s="274"/>
      <c r="J11" s="274">
        <v>-2</v>
      </c>
    </row>
    <row r="12" spans="1:10" s="14" customFormat="1" x14ac:dyDescent="0.25">
      <c r="B12" s="340" t="s">
        <v>164</v>
      </c>
      <c r="C12" s="340"/>
      <c r="D12" s="340"/>
      <c r="F12" s="274"/>
      <c r="G12" s="274"/>
      <c r="H12" s="274"/>
      <c r="I12" s="274">
        <v>-1</v>
      </c>
      <c r="J12" s="274"/>
    </row>
    <row r="13" spans="1:10" s="14" customFormat="1" x14ac:dyDescent="0.25">
      <c r="B13" s="340" t="s">
        <v>165</v>
      </c>
      <c r="C13" s="340"/>
      <c r="D13" s="340"/>
      <c r="F13" s="274"/>
      <c r="G13" s="274"/>
      <c r="H13" s="274">
        <v>0</v>
      </c>
      <c r="I13" s="274"/>
      <c r="J13" s="274"/>
    </row>
    <row r="14" spans="1:10" s="14" customFormat="1" x14ac:dyDescent="0.25">
      <c r="B14" s="340" t="s">
        <v>166</v>
      </c>
      <c r="C14" s="340"/>
      <c r="D14" s="340"/>
      <c r="F14" s="274"/>
      <c r="G14" s="274">
        <v>1</v>
      </c>
      <c r="H14" s="274"/>
      <c r="I14" s="274"/>
      <c r="J14" s="274"/>
    </row>
    <row r="15" spans="1:10" s="14" customFormat="1" x14ac:dyDescent="0.25">
      <c r="B15" s="340" t="s">
        <v>167</v>
      </c>
      <c r="C15" s="340"/>
      <c r="D15" s="340"/>
      <c r="F15" s="274">
        <v>2</v>
      </c>
      <c r="G15" s="274"/>
      <c r="H15" s="274"/>
      <c r="I15" s="274"/>
      <c r="J15" s="274"/>
    </row>
  </sheetData>
  <sheetProtection selectLockedCells="1" selectUnlockedCells="1"/>
  <mergeCells count="10">
    <mergeCell ref="B13:D13"/>
    <mergeCell ref="B14:D14"/>
    <mergeCell ref="B15:D15"/>
    <mergeCell ref="A1:J1"/>
    <mergeCell ref="F5:J5"/>
    <mergeCell ref="B8:D8"/>
    <mergeCell ref="F10:J10"/>
    <mergeCell ref="B10:D10"/>
    <mergeCell ref="B11:D11"/>
    <mergeCell ref="B12:D12"/>
  </mergeCells>
  <pageMargins left="0.7" right="0.7" top="0.75" bottom="0.75" header="0.3" footer="0.3"/>
  <pageSetup paperSize="9" scale="65" firstPageNumber="0" orientation="landscape" horizontalDpi="300" verticalDpi="300" r:id="rId1"/>
  <headerFooter alignWithMargins="0">
    <oddHeader>&amp;R&amp;8Sozialkompetenz / Beitrag</oddHeader>
    <oddFooter>&amp;L&amp;8&amp;D&amp;C&amp;A&amp;R&amp;8&amp;P/&amp;N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4" workbookViewId="0">
      <selection activeCell="A15" sqref="A15"/>
    </sheetView>
  </sheetViews>
  <sheetFormatPr defaultColWidth="11.44140625" defaultRowHeight="13.2" x14ac:dyDescent="0.25"/>
  <cols>
    <col min="1" max="1" width="27.33203125" bestFit="1" customWidth="1"/>
    <col min="2" max="2" width="25.5546875" customWidth="1"/>
    <col min="3" max="3" width="28.88671875" customWidth="1"/>
  </cols>
  <sheetData>
    <row r="1" spans="1:3" ht="21" x14ac:dyDescent="0.4">
      <c r="A1" s="235" t="s">
        <v>176</v>
      </c>
      <c r="B1" s="277" t="s">
        <v>126</v>
      </c>
    </row>
    <row r="3" spans="1:3" s="268" customFormat="1" ht="13.8" x14ac:dyDescent="0.25">
      <c r="A3" s="269" t="s">
        <v>175</v>
      </c>
      <c r="B3" s="344" t="s">
        <v>180</v>
      </c>
      <c r="C3" s="345"/>
    </row>
    <row r="4" spans="1:3" x14ac:dyDescent="0.25">
      <c r="A4" s="1"/>
      <c r="B4" s="1"/>
      <c r="C4" s="1"/>
    </row>
    <row r="5" spans="1:3" x14ac:dyDescent="0.25">
      <c r="A5" s="232" t="s">
        <v>179</v>
      </c>
      <c r="B5" s="231" t="s">
        <v>177</v>
      </c>
      <c r="C5" s="231" t="s">
        <v>178</v>
      </c>
    </row>
    <row r="6" spans="1:3" x14ac:dyDescent="0.25">
      <c r="A6" s="21" t="s">
        <v>17</v>
      </c>
      <c r="B6" s="270" t="s">
        <v>141</v>
      </c>
      <c r="C6" s="245" t="s">
        <v>128</v>
      </c>
    </row>
    <row r="7" spans="1:3" x14ac:dyDescent="0.25">
      <c r="A7" s="21" t="s">
        <v>28</v>
      </c>
      <c r="B7" s="270" t="s">
        <v>136</v>
      </c>
      <c r="C7" s="245" t="s">
        <v>133</v>
      </c>
    </row>
    <row r="8" spans="1:3" x14ac:dyDescent="0.25">
      <c r="A8" s="21" t="s">
        <v>31</v>
      </c>
      <c r="B8" s="270" t="s">
        <v>132</v>
      </c>
      <c r="C8" s="245" t="s">
        <v>138</v>
      </c>
    </row>
    <row r="9" spans="1:3" x14ac:dyDescent="0.25">
      <c r="A9" s="21" t="s">
        <v>32</v>
      </c>
      <c r="B9" s="270" t="s">
        <v>131</v>
      </c>
      <c r="C9" s="245" t="s">
        <v>128</v>
      </c>
    </row>
    <row r="10" spans="1:3" x14ac:dyDescent="0.25">
      <c r="A10" s="21" t="s">
        <v>33</v>
      </c>
      <c r="B10" s="270" t="s">
        <v>142</v>
      </c>
      <c r="C10" s="245" t="s">
        <v>140</v>
      </c>
    </row>
    <row r="11" spans="1:3" x14ac:dyDescent="0.25">
      <c r="A11" s="21" t="s">
        <v>34</v>
      </c>
      <c r="B11" s="270" t="s">
        <v>130</v>
      </c>
      <c r="C11" s="245" t="s">
        <v>137</v>
      </c>
    </row>
    <row r="12" spans="1:3" x14ac:dyDescent="0.25">
      <c r="A12" s="21" t="s">
        <v>35</v>
      </c>
      <c r="B12" s="270" t="s">
        <v>143</v>
      </c>
      <c r="C12" s="245" t="s">
        <v>137</v>
      </c>
    </row>
    <row r="13" spans="1:3" x14ac:dyDescent="0.25">
      <c r="A13" s="21" t="s">
        <v>36</v>
      </c>
      <c r="B13" s="270" t="s">
        <v>144</v>
      </c>
      <c r="C13" s="245" t="s">
        <v>134</v>
      </c>
    </row>
    <row r="14" spans="1:3" x14ac:dyDescent="0.25">
      <c r="A14" s="21" t="s">
        <v>287</v>
      </c>
      <c r="B14" s="270" t="s">
        <v>129</v>
      </c>
      <c r="C14" s="245" t="s">
        <v>139</v>
      </c>
    </row>
    <row r="15" spans="1:3" x14ac:dyDescent="0.25">
      <c r="A15" s="21" t="s">
        <v>37</v>
      </c>
      <c r="B15" s="270" t="s">
        <v>104</v>
      </c>
      <c r="C15" s="245"/>
    </row>
    <row r="18" spans="1:7" ht="13.8" x14ac:dyDescent="0.25">
      <c r="A18" s="233" t="s">
        <v>145</v>
      </c>
      <c r="B18" s="234"/>
      <c r="C18" s="234"/>
    </row>
    <row r="19" spans="1:7" x14ac:dyDescent="0.25">
      <c r="A19" s="229" t="s">
        <v>146</v>
      </c>
      <c r="B19" s="229" t="s">
        <v>147</v>
      </c>
      <c r="C19" s="237"/>
      <c r="D19" s="138"/>
      <c r="E19" s="138"/>
      <c r="F19" s="138"/>
      <c r="G19" s="138"/>
    </row>
    <row r="20" spans="1:7" x14ac:dyDescent="0.25">
      <c r="A20" s="230" t="s">
        <v>148</v>
      </c>
      <c r="B20" s="246" t="s">
        <v>154</v>
      </c>
      <c r="C20" s="138"/>
    </row>
    <row r="21" spans="1:7" x14ac:dyDescent="0.25">
      <c r="A21" s="230" t="s">
        <v>149</v>
      </c>
      <c r="B21" s="278" t="s">
        <v>155</v>
      </c>
    </row>
    <row r="22" spans="1:7" ht="26.4" x14ac:dyDescent="0.25">
      <c r="A22" s="230" t="s">
        <v>150</v>
      </c>
      <c r="B22" s="278" t="s">
        <v>156</v>
      </c>
    </row>
    <row r="23" spans="1:7" ht="26.4" x14ac:dyDescent="0.25">
      <c r="A23" s="230" t="s">
        <v>151</v>
      </c>
      <c r="B23" s="278" t="s">
        <v>157</v>
      </c>
    </row>
    <row r="24" spans="1:7" ht="26.4" x14ac:dyDescent="0.25">
      <c r="A24" s="230" t="s">
        <v>152</v>
      </c>
      <c r="B24" s="278" t="s">
        <v>158</v>
      </c>
    </row>
    <row r="25" spans="1:7" x14ac:dyDescent="0.25">
      <c r="A25" s="248" t="s">
        <v>153</v>
      </c>
      <c r="B25" s="247" t="s">
        <v>159</v>
      </c>
    </row>
    <row r="26" spans="1:7" x14ac:dyDescent="0.25">
      <c r="A26" s="248" t="s">
        <v>153</v>
      </c>
      <c r="B26" s="247" t="s">
        <v>160</v>
      </c>
    </row>
    <row r="27" spans="1:7" x14ac:dyDescent="0.25">
      <c r="A27" s="248" t="s">
        <v>153</v>
      </c>
      <c r="B27" s="247" t="s">
        <v>135</v>
      </c>
    </row>
    <row r="28" spans="1:7" x14ac:dyDescent="0.25">
      <c r="A28" s="248" t="s">
        <v>153</v>
      </c>
      <c r="B28" s="247"/>
    </row>
    <row r="29" spans="1:7" x14ac:dyDescent="0.25">
      <c r="A29" s="248" t="s">
        <v>153</v>
      </c>
      <c r="B29" s="247"/>
    </row>
  </sheetData>
  <sheetProtection selectLockedCells="1"/>
  <mergeCells count="1">
    <mergeCell ref="B3:C3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topLeftCell="A7" zoomScale="75" zoomScaleNormal="75" workbookViewId="0">
      <selection activeCell="C10" sqref="C10:N24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A10</f>
        <v>Sayed Jalil Hashemi</v>
      </c>
      <c r="C5" s="349"/>
      <c r="D5" s="350"/>
      <c r="H5" s="139" t="s">
        <v>184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3" t="str">
        <f>Team!$B$6</f>
        <v>Sayed Jalil Hashemi</v>
      </c>
      <c r="B10" s="364"/>
      <c r="C10" s="141"/>
      <c r="D10" s="142"/>
      <c r="E10" s="142"/>
      <c r="F10" s="142"/>
      <c r="G10" s="142"/>
      <c r="H10" s="142"/>
      <c r="I10" s="142"/>
      <c r="J10" s="142"/>
      <c r="K10" s="142"/>
      <c r="L10" s="143"/>
      <c r="M10" s="144"/>
      <c r="N10" s="145"/>
      <c r="O10" s="359"/>
    </row>
    <row r="11" spans="1:15" ht="24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59"/>
      <c r="N11" s="260"/>
      <c r="O11" s="370"/>
    </row>
    <row r="12" spans="1:15" ht="12.75" customHeight="1" x14ac:dyDescent="0.25">
      <c r="A12" s="365" t="str">
        <f>Team!$B$7</f>
        <v>Waleed Al-Hubaishi</v>
      </c>
      <c r="B12" s="352"/>
      <c r="C12" s="306"/>
      <c r="D12" s="307"/>
      <c r="E12" s="307"/>
      <c r="F12" s="307"/>
      <c r="G12" s="307"/>
      <c r="H12" s="307"/>
      <c r="I12" s="307"/>
      <c r="J12" s="307"/>
      <c r="K12" s="298"/>
      <c r="L12" s="299"/>
      <c r="M12" s="158"/>
      <c r="N12" s="159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61"/>
      <c r="N13" s="260"/>
      <c r="O13" s="360"/>
    </row>
    <row r="14" spans="1:15" ht="12.75" customHeight="1" x14ac:dyDescent="0.25">
      <c r="A14" s="365" t="str">
        <f>Team!$B$8</f>
        <v>Lorenzo Petillo</v>
      </c>
      <c r="B14" s="352"/>
      <c r="C14" s="306"/>
      <c r="D14" s="307"/>
      <c r="E14" s="307"/>
      <c r="F14" s="307"/>
      <c r="G14" s="307"/>
      <c r="H14" s="307"/>
      <c r="I14" s="307"/>
      <c r="J14" s="307"/>
      <c r="K14" s="298"/>
      <c r="L14" s="299"/>
      <c r="M14" s="158"/>
      <c r="N14" s="159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61"/>
      <c r="N15" s="260"/>
      <c r="O15" s="360"/>
    </row>
    <row r="16" spans="1:15" ht="12.75" customHeight="1" x14ac:dyDescent="0.25">
      <c r="A16" s="365" t="str">
        <f>Team!$B$9</f>
        <v>Julien Christen</v>
      </c>
      <c r="B16" s="352"/>
      <c r="C16" s="306"/>
      <c r="D16" s="307"/>
      <c r="E16" s="307"/>
      <c r="F16" s="307"/>
      <c r="G16" s="307"/>
      <c r="H16" s="307"/>
      <c r="I16" s="307"/>
      <c r="J16" s="307"/>
      <c r="K16" s="298"/>
      <c r="L16" s="299"/>
      <c r="M16" s="158"/>
      <c r="N16" s="159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65" t="str">
        <f>Team!$B$10</f>
        <v>Hussein Farzi</v>
      </c>
      <c r="B18" s="352"/>
      <c r="C18" s="306"/>
      <c r="D18" s="307"/>
      <c r="E18" s="307"/>
      <c r="F18" s="307"/>
      <c r="G18" s="307"/>
      <c r="H18" s="307"/>
      <c r="I18" s="307"/>
      <c r="J18" s="307"/>
      <c r="K18" s="298"/>
      <c r="L18" s="299"/>
      <c r="M18" s="158"/>
      <c r="N18" s="159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306"/>
      <c r="D20" s="307"/>
      <c r="E20" s="307"/>
      <c r="F20" s="307"/>
      <c r="G20" s="307"/>
      <c r="H20" s="307"/>
      <c r="I20" s="307"/>
      <c r="J20" s="307"/>
      <c r="K20" s="298"/>
      <c r="L20" s="299"/>
      <c r="M20" s="158"/>
      <c r="N20" s="159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61"/>
      <c r="N21" s="260"/>
      <c r="O21" s="360"/>
    </row>
    <row r="22" spans="1:15" ht="12.75" customHeight="1" x14ac:dyDescent="0.25">
      <c r="A22" s="365" t="str">
        <f>Team!$B$12</f>
        <v>Dac-Wing Kha</v>
      </c>
      <c r="B22" s="352"/>
      <c r="C22" s="306"/>
      <c r="D22" s="307"/>
      <c r="E22" s="307"/>
      <c r="F22" s="307"/>
      <c r="G22" s="307"/>
      <c r="H22" s="307"/>
      <c r="I22" s="307"/>
      <c r="J22" s="307"/>
      <c r="K22" s="298"/>
      <c r="L22" s="299"/>
      <c r="M22" s="158"/>
      <c r="N22" s="159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61"/>
      <c r="N23" s="260"/>
      <c r="O23" s="360"/>
    </row>
    <row r="24" spans="1:15" ht="12.75" customHeight="1" x14ac:dyDescent="0.25">
      <c r="A24" s="365" t="str">
        <f>Team!$B$13</f>
        <v>Björn Stark</v>
      </c>
      <c r="B24" s="352"/>
      <c r="C24" s="306"/>
      <c r="D24" s="307"/>
      <c r="E24" s="307"/>
      <c r="F24" s="307"/>
      <c r="G24" s="307"/>
      <c r="H24" s="307"/>
      <c r="I24" s="307"/>
      <c r="J24" s="307"/>
      <c r="K24" s="298"/>
      <c r="L24" s="299"/>
      <c r="M24" s="300"/>
      <c r="N24" s="301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147" t="str">
        <f>A!C9</f>
        <v>Has correct manners</v>
      </c>
      <c r="D33" s="148" t="str">
        <f>A!D9</f>
        <v>Can approach people openly</v>
      </c>
      <c r="E33" s="148" t="str">
        <f>A!E9</f>
        <v>Can articulate his own and also foreign concerns politely</v>
      </c>
      <c r="F33" s="148" t="str">
        <f>A!F9</f>
        <v>Resolves conflicts impartially and cooperatively</v>
      </c>
      <c r="G33" s="148" t="str">
        <f>A!G9</f>
        <v>Represents the team externally in a loyal way</v>
      </c>
      <c r="H33" s="148" t="str">
        <f>A!H9</f>
        <v>Roll flexibility</v>
      </c>
      <c r="I33" s="148" t="str">
        <f>A!I9</f>
        <v>Critical faculties</v>
      </c>
      <c r="J33" s="148" t="str">
        <f>A!J9</f>
        <v>Commitment</v>
      </c>
      <c r="K33" s="148" t="str">
        <f>A!K9</f>
        <v/>
      </c>
      <c r="L33" s="149" t="str">
        <f>A!L9</f>
        <v/>
      </c>
      <c r="M33" s="150"/>
      <c r="N33" s="147" t="str">
        <f>A!N9</f>
        <v>a</v>
      </c>
    </row>
    <row r="34" spans="1:14" x14ac:dyDescent="0.25">
      <c r="A34" s="353" t="s">
        <v>272</v>
      </c>
      <c r="B34" s="354"/>
      <c r="C34" s="35" t="str">
        <f t="shared" ref="C34:L34" si="0">IF(C10&lt;&gt;"",C10,"-")</f>
        <v>-</v>
      </c>
      <c r="D34" s="36" t="str">
        <f t="shared" si="0"/>
        <v>-</v>
      </c>
      <c r="E34" s="36" t="str">
        <f t="shared" si="0"/>
        <v>-</v>
      </c>
      <c r="F34" s="36" t="str">
        <f t="shared" si="0"/>
        <v>-</v>
      </c>
      <c r="G34" s="36" t="str">
        <f t="shared" si="0"/>
        <v>-</v>
      </c>
      <c r="H34" s="36" t="str">
        <f t="shared" si="0"/>
        <v>-</v>
      </c>
      <c r="I34" s="36" t="str">
        <f t="shared" si="0"/>
        <v>-</v>
      </c>
      <c r="J34" s="36" t="str">
        <f t="shared" si="0"/>
        <v>-</v>
      </c>
      <c r="K34" s="36" t="str">
        <f t="shared" si="0"/>
        <v>-</v>
      </c>
      <c r="L34" s="37" t="str">
        <f t="shared" si="0"/>
        <v>-</v>
      </c>
      <c r="M34" s="38"/>
      <c r="N34" s="35" t="str">
        <f>IF(N10&lt;&gt;"",N10,"-")</f>
        <v>-</v>
      </c>
    </row>
    <row r="35" spans="1:14" x14ac:dyDescent="0.25">
      <c r="A35" s="353" t="s">
        <v>273</v>
      </c>
      <c r="B35" s="354"/>
      <c r="C35" s="35" t="str">
        <f>IF(C10&lt;&gt;"",AVERAGE(B!C10,'C'!C10,D!C10,E!C10,F!C10,G!C10,H!C10,I!C10,J!C10),"-")</f>
        <v>-</v>
      </c>
      <c r="D35" s="36" t="str">
        <f>IF(D10&lt;&gt;"",AVERAGE(B!D10,'C'!D10,D!D10,E!D10,F!D10,G!D10,H!D10,I!D10,J!D10),"-")</f>
        <v>-</v>
      </c>
      <c r="E35" s="36" t="str">
        <f>IF(E10&lt;&gt;"",AVERAGE(E!F10,'C'!E10,D!E10,E!E10,F!E10,G!E10,H!E10,I!E10,J!E10),"-")</f>
        <v>-</v>
      </c>
      <c r="F35" s="36" t="str">
        <f>IF(F10&lt;&gt;"",AVERAGE(F!G10,'C'!F10,D!F10,E!F10,F!F10,G!F10,H!F10,I!F10,J!F10),"-")</f>
        <v>-</v>
      </c>
      <c r="G35" s="36" t="str">
        <f>IF(G10&lt;&gt;"",AVERAGE(B!G10,'C'!G10,D!G10,G!H10,F!G10,G!G10,H!G10,I!G10,J!G10),"-")</f>
        <v>-</v>
      </c>
      <c r="H35" s="36" t="str">
        <f>IF(H10&lt;&gt;"",AVERAGE(B!H10,'C'!H10,D!H10,G!I10,F!H10,G!H10,H!H10,I!H10,J!H10),"-")</f>
        <v>-</v>
      </c>
      <c r="I35" s="36" t="str">
        <f>IF(I10&lt;&gt;"",AVERAGE(B!I10,'C'!I10,D!I10,G!J10,F!I10,G!I10,H!I10,I!I10,J!I10),"-")</f>
        <v>-</v>
      </c>
      <c r="J35" s="36" t="str">
        <f>IF(J10&lt;&gt;"",AVERAGE(B!J10,'C'!J10,D!J10,G!K10,F!J10,G!J10,H!J10,I!J10,J!J10),"-")</f>
        <v>-</v>
      </c>
      <c r="K35" s="36" t="str">
        <f>IF(K10&lt;&gt;"",AVERAGE(B!K10,'C'!K10,D!K10,G!L10,F!K10,G!K10,H!K10,I!K10,J!K10),"-")</f>
        <v>-</v>
      </c>
      <c r="L35" s="37" t="str">
        <f>IF(L10&lt;&gt;"",AVERAGE(B!L10,'C'!L10,D!L10,G!M10,F!L10,G!L10,H!L10,I!L10,J!L10),"-")</f>
        <v>-</v>
      </c>
      <c r="M35" s="38"/>
      <c r="N35" s="35" t="str">
        <f>IF(N10&lt;&gt;"",AVERAGE(B!N10,'C'!N10,D!N10,E!N10,F!N10,G!N10,H!N10,I!N10,J!N10),"-")</f>
        <v>-</v>
      </c>
    </row>
    <row r="36" spans="1:14" x14ac:dyDescent="0.25">
      <c r="A36" s="353" t="s">
        <v>274</v>
      </c>
      <c r="B36" s="354"/>
      <c r="C36" s="35" t="str">
        <f t="shared" ref="C36:L36" si="1">IF(C10&lt;&gt;"",(C35-C34),"-")</f>
        <v>-</v>
      </c>
      <c r="D36" s="36" t="str">
        <f t="shared" si="1"/>
        <v>-</v>
      </c>
      <c r="E36" s="36" t="str">
        <f t="shared" si="1"/>
        <v>-</v>
      </c>
      <c r="F36" s="36" t="str">
        <f t="shared" si="1"/>
        <v>-</v>
      </c>
      <c r="G36" s="36" t="str">
        <f t="shared" si="1"/>
        <v>-</v>
      </c>
      <c r="H36" s="36" t="str">
        <f t="shared" si="1"/>
        <v>-</v>
      </c>
      <c r="I36" s="36" t="str">
        <f t="shared" si="1"/>
        <v>-</v>
      </c>
      <c r="J36" s="36" t="str">
        <f t="shared" si="1"/>
        <v>-</v>
      </c>
      <c r="K36" s="36" t="str">
        <f t="shared" si="1"/>
        <v>-</v>
      </c>
      <c r="L36" s="37" t="str">
        <f t="shared" si="1"/>
        <v>-</v>
      </c>
      <c r="M36" s="38"/>
      <c r="N36" s="35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39" t="str">
        <f t="shared" ref="C37:L37" si="2">IF(C10&lt;&gt;"",ABS(C35-C34),"-")</f>
        <v>-</v>
      </c>
      <c r="D37" s="40" t="str">
        <f t="shared" si="2"/>
        <v>-</v>
      </c>
      <c r="E37" s="40" t="str">
        <f t="shared" si="2"/>
        <v>-</v>
      </c>
      <c r="F37" s="40" t="str">
        <f t="shared" si="2"/>
        <v>-</v>
      </c>
      <c r="G37" s="40" t="str">
        <f t="shared" si="2"/>
        <v>-</v>
      </c>
      <c r="H37" s="40" t="str">
        <f t="shared" si="2"/>
        <v>-</v>
      </c>
      <c r="I37" s="40" t="str">
        <f t="shared" si="2"/>
        <v>-</v>
      </c>
      <c r="J37" s="40" t="str">
        <f t="shared" si="2"/>
        <v>-</v>
      </c>
      <c r="K37" s="40" t="str">
        <f t="shared" si="2"/>
        <v>-</v>
      </c>
      <c r="L37" s="41" t="str">
        <f t="shared" si="2"/>
        <v>-</v>
      </c>
      <c r="M37" s="42"/>
      <c r="N37" s="39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Sayed Jalil Hashemi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39:B39"/>
    <mergeCell ref="C11:L11"/>
    <mergeCell ref="A1:O1"/>
    <mergeCell ref="C8:L8"/>
    <mergeCell ref="O10:O11"/>
    <mergeCell ref="C19:L19"/>
    <mergeCell ref="O12:O13"/>
    <mergeCell ref="O14:O15"/>
    <mergeCell ref="O16:O17"/>
    <mergeCell ref="O18:O19"/>
    <mergeCell ref="A16:B16"/>
    <mergeCell ref="A18:B18"/>
    <mergeCell ref="A37:B37"/>
    <mergeCell ref="O20:O21"/>
    <mergeCell ref="O22:O23"/>
    <mergeCell ref="O24:O25"/>
    <mergeCell ref="O26:O27"/>
    <mergeCell ref="O28:O29"/>
    <mergeCell ref="A36:B36"/>
    <mergeCell ref="A9:B9"/>
    <mergeCell ref="A10:B10"/>
    <mergeCell ref="A12:B12"/>
    <mergeCell ref="A14:B14"/>
    <mergeCell ref="A20:B20"/>
    <mergeCell ref="A22:B22"/>
    <mergeCell ref="A24:B24"/>
    <mergeCell ref="A26:B26"/>
    <mergeCell ref="A28:B28"/>
    <mergeCell ref="C13:L13"/>
    <mergeCell ref="C15:L15"/>
    <mergeCell ref="C17:L17"/>
    <mergeCell ref="B6:D6"/>
    <mergeCell ref="B5:D5"/>
    <mergeCell ref="A33:B33"/>
    <mergeCell ref="A34:B34"/>
    <mergeCell ref="A35:B35"/>
    <mergeCell ref="C21:L21"/>
    <mergeCell ref="C23:L23"/>
    <mergeCell ref="C25:L25"/>
    <mergeCell ref="C27:L27"/>
    <mergeCell ref="C29:L29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r:id="rId1"/>
  <headerFooter alignWithMargins="0">
    <oddHeader>&amp;RSozialkompetenz /  Beitrag</oddHeader>
    <oddFooter>&amp;L&amp;D&amp;C&amp;A&amp;R&amp;P/&amp;N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O10" sqref="O10:O25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A12</f>
        <v>Waleed Al-Hubaishi</v>
      </c>
      <c r="C5" s="349"/>
      <c r="D5" s="350"/>
      <c r="H5" s="139" t="s">
        <v>185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177"/>
      <c r="D10" s="178"/>
      <c r="E10" s="178"/>
      <c r="F10" s="178"/>
      <c r="G10" s="178"/>
      <c r="H10" s="178"/>
      <c r="I10" s="178"/>
      <c r="J10" s="178"/>
      <c r="K10" s="178"/>
      <c r="L10" s="179"/>
      <c r="M10" s="180"/>
      <c r="N10" s="181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59"/>
      <c r="N11" s="260"/>
      <c r="O11" s="370"/>
    </row>
    <row r="12" spans="1:15" ht="12.75" customHeight="1" x14ac:dyDescent="0.25">
      <c r="A12" s="374" t="str">
        <f>Team!$B$7</f>
        <v>Waleed Al-Hubaishi</v>
      </c>
      <c r="B12" s="375"/>
      <c r="C12" s="172"/>
      <c r="D12" s="173"/>
      <c r="E12" s="173"/>
      <c r="F12" s="173"/>
      <c r="G12" s="173"/>
      <c r="H12" s="173"/>
      <c r="I12" s="173"/>
      <c r="J12" s="173"/>
      <c r="K12" s="173"/>
      <c r="L12" s="174"/>
      <c r="M12" s="175"/>
      <c r="N12" s="176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61"/>
      <c r="N13" s="260"/>
      <c r="O13" s="360"/>
    </row>
    <row r="14" spans="1:15" ht="12.75" customHeight="1" x14ac:dyDescent="0.25">
      <c r="A14" s="365" t="str">
        <f>Team!$B$8</f>
        <v>Lorenzo Petillo</v>
      </c>
      <c r="B14" s="352"/>
      <c r="C14" s="160"/>
      <c r="D14" s="156"/>
      <c r="E14" s="156"/>
      <c r="F14" s="156"/>
      <c r="G14" s="156"/>
      <c r="H14" s="156"/>
      <c r="I14" s="156"/>
      <c r="J14" s="156"/>
      <c r="K14" s="156"/>
      <c r="L14" s="157"/>
      <c r="M14" s="158"/>
      <c r="N14" s="159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61"/>
      <c r="N15" s="260"/>
      <c r="O15" s="360"/>
    </row>
    <row r="16" spans="1:15" ht="12.75" customHeight="1" x14ac:dyDescent="0.25">
      <c r="A16" s="365" t="str">
        <f>Team!$B$9</f>
        <v>Julien Christen</v>
      </c>
      <c r="B16" s="352"/>
      <c r="C16" s="160"/>
      <c r="D16" s="156"/>
      <c r="E16" s="156"/>
      <c r="F16" s="156"/>
      <c r="G16" s="156"/>
      <c r="H16" s="156"/>
      <c r="I16" s="156"/>
      <c r="J16" s="156"/>
      <c r="K16" s="156"/>
      <c r="L16" s="157"/>
      <c r="M16" s="158"/>
      <c r="N16" s="159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65" t="str">
        <f>Team!$B$10</f>
        <v>Hussein Farzi</v>
      </c>
      <c r="B18" s="352"/>
      <c r="C18" s="160"/>
      <c r="D18" s="156"/>
      <c r="E18" s="156"/>
      <c r="F18" s="156"/>
      <c r="G18" s="156"/>
      <c r="H18" s="156"/>
      <c r="I18" s="156"/>
      <c r="J18" s="156"/>
      <c r="K18" s="156"/>
      <c r="L18" s="157"/>
      <c r="M18" s="158"/>
      <c r="N18" s="159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160"/>
      <c r="D20" s="156"/>
      <c r="E20" s="156"/>
      <c r="F20" s="156"/>
      <c r="G20" s="156"/>
      <c r="H20" s="156"/>
      <c r="I20" s="156"/>
      <c r="J20" s="156"/>
      <c r="K20" s="156"/>
      <c r="L20" s="157"/>
      <c r="M20" s="158"/>
      <c r="N20" s="159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61"/>
      <c r="N21" s="260"/>
      <c r="O21" s="360"/>
    </row>
    <row r="22" spans="1:15" ht="12.75" customHeight="1" x14ac:dyDescent="0.25">
      <c r="A22" s="365" t="str">
        <f>Team!$B$12</f>
        <v>Dac-Wing Kha</v>
      </c>
      <c r="B22" s="352"/>
      <c r="C22" s="160"/>
      <c r="D22" s="156"/>
      <c r="E22" s="156"/>
      <c r="F22" s="156"/>
      <c r="G22" s="156"/>
      <c r="H22" s="156"/>
      <c r="I22" s="156"/>
      <c r="J22" s="156"/>
      <c r="K22" s="156"/>
      <c r="L22" s="157"/>
      <c r="M22" s="158"/>
      <c r="N22" s="159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61"/>
      <c r="N23" s="260"/>
      <c r="O23" s="360"/>
    </row>
    <row r="24" spans="1:15" ht="12.75" customHeight="1" x14ac:dyDescent="0.25">
      <c r="A24" s="365" t="str">
        <f>Team!$B$13</f>
        <v>Björn Stark</v>
      </c>
      <c r="B24" s="352"/>
      <c r="C24" s="160"/>
      <c r="D24" s="156"/>
      <c r="E24" s="156"/>
      <c r="F24" s="156"/>
      <c r="G24" s="156"/>
      <c r="H24" s="156"/>
      <c r="I24" s="156"/>
      <c r="J24" s="156"/>
      <c r="K24" s="156"/>
      <c r="L24" s="157"/>
      <c r="M24" s="158"/>
      <c r="N24" s="159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thickBot="1" x14ac:dyDescent="0.3">
      <c r="A33" s="351" t="s">
        <v>182</v>
      </c>
      <c r="B33" s="352"/>
      <c r="C33" s="161" t="str">
        <f>A!C9</f>
        <v>Has correct manners</v>
      </c>
      <c r="D33" s="162" t="str">
        <f>A!D9</f>
        <v>Can approach people openly</v>
      </c>
      <c r="E33" s="162" t="str">
        <f>A!E9</f>
        <v>Can articulate his own and also foreign concerns politely</v>
      </c>
      <c r="F33" s="162" t="str">
        <f>A!F9</f>
        <v>Resolves conflicts impartially and cooperatively</v>
      </c>
      <c r="G33" s="162" t="str">
        <f>A!G9</f>
        <v>Represents the team externally in a loyal way</v>
      </c>
      <c r="H33" s="162" t="str">
        <f>A!H9</f>
        <v>Roll flexibility</v>
      </c>
      <c r="I33" s="162" t="str">
        <f>A!I9</f>
        <v>Critical faculties</v>
      </c>
      <c r="J33" s="162" t="str">
        <f>A!J9</f>
        <v>Commitment</v>
      </c>
      <c r="K33" s="162" t="str">
        <f>A!K9</f>
        <v/>
      </c>
      <c r="L33" s="210" t="str">
        <f>A!L9</f>
        <v/>
      </c>
      <c r="M33" s="150"/>
      <c r="N33" s="224" t="str">
        <f>A!N9</f>
        <v>a</v>
      </c>
    </row>
    <row r="34" spans="1:14" x14ac:dyDescent="0.25">
      <c r="A34" s="353" t="s">
        <v>272</v>
      </c>
      <c r="B34" s="354"/>
      <c r="C34" s="212" t="str">
        <f>IF(C12&lt;&gt;"",C12,"-")</f>
        <v>-</v>
      </c>
      <c r="D34" s="213" t="str">
        <f t="shared" ref="D34:L34" si="0">IF(D12&lt;&gt;"",D12,"-")</f>
        <v>-</v>
      </c>
      <c r="E34" s="213" t="str">
        <f t="shared" si="0"/>
        <v>-</v>
      </c>
      <c r="F34" s="213" t="str">
        <f t="shared" si="0"/>
        <v>-</v>
      </c>
      <c r="G34" s="213" t="str">
        <f t="shared" si="0"/>
        <v>-</v>
      </c>
      <c r="H34" s="213" t="str">
        <f t="shared" si="0"/>
        <v>-</v>
      </c>
      <c r="I34" s="213" t="str">
        <f t="shared" si="0"/>
        <v>-</v>
      </c>
      <c r="J34" s="213" t="str">
        <f t="shared" si="0"/>
        <v>-</v>
      </c>
      <c r="K34" s="213" t="str">
        <f t="shared" si="0"/>
        <v>-</v>
      </c>
      <c r="L34" s="214" t="str">
        <f t="shared" si="0"/>
        <v>-</v>
      </c>
      <c r="M34" s="38"/>
      <c r="N34" s="221" t="str">
        <f>IF(N12&lt;&gt;"",N12,"-")</f>
        <v>-</v>
      </c>
    </row>
    <row r="35" spans="1:14" x14ac:dyDescent="0.25">
      <c r="A35" s="353" t="s">
        <v>273</v>
      </c>
      <c r="B35" s="354"/>
      <c r="C35" s="215" t="str">
        <f>IF(C12&lt;&gt;"",AVERAGE(A!C12,'C'!C12,D!C12,E!C12,F!C12,G!C12,H!C12,I!C12,J!C12),"-")</f>
        <v>-</v>
      </c>
      <c r="D35" s="211" t="str">
        <f>IF(D12&lt;&gt;"",AVERAGE(A!D12,'C'!D12,D!D12,E!D12,F!D12,G!D12,H!D12,I!D12,J!D12),"-")</f>
        <v>-</v>
      </c>
      <c r="E35" s="211" t="str">
        <f>IF(E12&lt;&gt;"",AVERAGE(A!E12,'C'!E12,D!E12,E!E12,F!E12,G!E12,H!E12,I!E12,J!E12),"-")</f>
        <v>-</v>
      </c>
      <c r="F35" s="211" t="str">
        <f>IF(F12&lt;&gt;"",AVERAGE(A!F12,'C'!F12,D!F12,E!F12,F!F12,G!F12,H!F12,I!F12,J!F12),"-")</f>
        <v>-</v>
      </c>
      <c r="G35" s="211" t="str">
        <f>IF(G12&lt;&gt;"",AVERAGE(A!G12,'C'!G12,D!G12,E!G12,F!G12,G!G12,H!G12,I!G12,J!G12),"-")</f>
        <v>-</v>
      </c>
      <c r="H35" s="211" t="str">
        <f>IF(H12&lt;&gt;"",AVERAGE(A!H12,'C'!H12,D!H12,E!H12,F!H12,G!H12,H!H12,I!H12,J!H12),"-")</f>
        <v>-</v>
      </c>
      <c r="I35" s="211" t="str">
        <f>IF(I12&lt;&gt;"",AVERAGE(A!I12,'C'!I12,D!I12,E!I12,F!I12,G!I12,H!I12,I!I12,J!I12),"-")</f>
        <v>-</v>
      </c>
      <c r="J35" s="211" t="str">
        <f>IF(J12&lt;&gt;"",AVERAGE(A!J12,'C'!J12,D!J12,E!J12,F!J12,G!J12,H!J12,I!J12,J!J12),"-")</f>
        <v>-</v>
      </c>
      <c r="K35" s="211" t="str">
        <f>IF(K12&lt;&gt;"",AVERAGE(A!K12,'C'!K12,D!K12,E!K12,F!K12,G!K12,H!K12,I!K12,J!K12),"-")</f>
        <v>-</v>
      </c>
      <c r="L35" s="216" t="str">
        <f>IF(L12&lt;&gt;"",AVERAGE(A!L12,'C'!L12,D!L12,E!L12,F!L12,G!L12,H!L12,I!L12,J!L12),"-")</f>
        <v>-</v>
      </c>
      <c r="M35" s="220"/>
      <c r="N35" s="222" t="str">
        <f>IF(N12&lt;&gt;"",AVERAGE(A!N12,'C'!N12,D!N12,E!N12,F!N12,G!N12,H!N12,I!N12,J!N12),"-")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Waleed Al-Hubaishi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37:B37"/>
    <mergeCell ref="A39:B39"/>
    <mergeCell ref="A18:B18"/>
    <mergeCell ref="A24:B24"/>
    <mergeCell ref="A9:B9"/>
    <mergeCell ref="A12:B12"/>
    <mergeCell ref="A33:B33"/>
    <mergeCell ref="A36:B36"/>
    <mergeCell ref="A34:B34"/>
    <mergeCell ref="A35:B35"/>
    <mergeCell ref="A16:B16"/>
    <mergeCell ref="A28:B28"/>
    <mergeCell ref="O16:O17"/>
    <mergeCell ref="C17:L17"/>
    <mergeCell ref="A1:O1"/>
    <mergeCell ref="B5:D5"/>
    <mergeCell ref="O12:O13"/>
    <mergeCell ref="C13:L13"/>
    <mergeCell ref="B6:D6"/>
    <mergeCell ref="C8:L8"/>
    <mergeCell ref="A10:B10"/>
    <mergeCell ref="O10:O11"/>
    <mergeCell ref="C11:L11"/>
    <mergeCell ref="A14:B14"/>
    <mergeCell ref="O14:O15"/>
    <mergeCell ref="C15:L15"/>
    <mergeCell ref="O28:O29"/>
    <mergeCell ref="C29:L29"/>
    <mergeCell ref="O18:O19"/>
    <mergeCell ref="C19:L19"/>
    <mergeCell ref="A20:B20"/>
    <mergeCell ref="O20:O21"/>
    <mergeCell ref="C21:L21"/>
    <mergeCell ref="A22:B22"/>
    <mergeCell ref="O22:O23"/>
    <mergeCell ref="C23:L23"/>
    <mergeCell ref="O24:O25"/>
    <mergeCell ref="C25:L25"/>
    <mergeCell ref="A26:B26"/>
    <mergeCell ref="O26:O27"/>
    <mergeCell ref="C27:L27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:O25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A14</f>
        <v>Lorenzo Petillo</v>
      </c>
      <c r="C5" s="349"/>
      <c r="D5" s="350"/>
      <c r="H5" s="139" t="s">
        <v>185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306"/>
      <c r="D10" s="307"/>
      <c r="E10" s="307"/>
      <c r="F10" s="307"/>
      <c r="G10" s="307"/>
      <c r="H10" s="307"/>
      <c r="I10" s="307"/>
      <c r="J10" s="307"/>
      <c r="K10" s="307"/>
      <c r="L10" s="308"/>
      <c r="M10" s="309"/>
      <c r="N10" s="310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312"/>
      <c r="N11" s="313"/>
      <c r="O11" s="370"/>
    </row>
    <row r="12" spans="1:15" ht="12.75" customHeight="1" x14ac:dyDescent="0.25">
      <c r="A12" s="365" t="str">
        <f>Team!$B$7</f>
        <v>Waleed Al-Hubaishi</v>
      </c>
      <c r="B12" s="352"/>
      <c r="C12" s="307"/>
      <c r="D12" s="307"/>
      <c r="E12" s="307"/>
      <c r="F12" s="307"/>
      <c r="G12" s="307"/>
      <c r="H12" s="307"/>
      <c r="I12" s="307"/>
      <c r="J12" s="307"/>
      <c r="K12" s="298"/>
      <c r="L12" s="299"/>
      <c r="M12" s="300"/>
      <c r="N12" s="301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314"/>
      <c r="N13" s="313"/>
      <c r="O13" s="360"/>
    </row>
    <row r="14" spans="1:15" ht="12.75" customHeight="1" x14ac:dyDescent="0.25">
      <c r="A14" s="374" t="str">
        <f>Team!$B$8</f>
        <v>Lorenzo Petillo</v>
      </c>
      <c r="B14" s="375"/>
      <c r="C14" s="311"/>
      <c r="D14" s="302"/>
      <c r="E14" s="302"/>
      <c r="F14" s="302"/>
      <c r="G14" s="302"/>
      <c r="H14" s="302"/>
      <c r="I14" s="302"/>
      <c r="J14" s="302"/>
      <c r="K14" s="302"/>
      <c r="L14" s="303"/>
      <c r="M14" s="304"/>
      <c r="N14" s="305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314"/>
      <c r="N15" s="313"/>
      <c r="O15" s="360"/>
    </row>
    <row r="16" spans="1:15" ht="12.75" customHeight="1" x14ac:dyDescent="0.25">
      <c r="A16" s="365" t="str">
        <f>Team!$B$9</f>
        <v>Julien Christen</v>
      </c>
      <c r="B16" s="352"/>
      <c r="C16" s="306"/>
      <c r="D16" s="307"/>
      <c r="E16" s="307"/>
      <c r="F16" s="307"/>
      <c r="G16" s="307"/>
      <c r="H16" s="307"/>
      <c r="I16" s="307"/>
      <c r="J16" s="307"/>
      <c r="K16" s="307"/>
      <c r="L16" s="308"/>
      <c r="M16" s="300"/>
      <c r="N16" s="301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314"/>
      <c r="N17" s="313"/>
      <c r="O17" s="360"/>
    </row>
    <row r="18" spans="1:15" ht="12.75" customHeight="1" x14ac:dyDescent="0.25">
      <c r="A18" s="365" t="str">
        <f>Team!$B$10</f>
        <v>Hussein Farzi</v>
      </c>
      <c r="B18" s="352"/>
      <c r="C18" s="307"/>
      <c r="D18" s="307"/>
      <c r="E18" s="307"/>
      <c r="F18" s="307"/>
      <c r="G18" s="307"/>
      <c r="H18" s="307"/>
      <c r="I18" s="307"/>
      <c r="J18" s="307"/>
      <c r="K18" s="298"/>
      <c r="L18" s="299"/>
      <c r="M18" s="300"/>
      <c r="N18" s="301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314"/>
      <c r="N19" s="313"/>
      <c r="O19" s="360"/>
    </row>
    <row r="20" spans="1:15" ht="12.75" customHeight="1" x14ac:dyDescent="0.25">
      <c r="A20" s="365" t="str">
        <f>Team!$B$11</f>
        <v>Manuel Hunziker</v>
      </c>
      <c r="B20" s="352"/>
      <c r="C20" s="306"/>
      <c r="D20" s="307"/>
      <c r="E20" s="307"/>
      <c r="F20" s="307"/>
      <c r="G20" s="307"/>
      <c r="H20" s="307"/>
      <c r="I20" s="307"/>
      <c r="J20" s="307"/>
      <c r="K20" s="307"/>
      <c r="L20" s="308"/>
      <c r="M20" s="300"/>
      <c r="N20" s="301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314"/>
      <c r="N21" s="313"/>
      <c r="O21" s="360"/>
    </row>
    <row r="22" spans="1:15" ht="12.75" customHeight="1" x14ac:dyDescent="0.25">
      <c r="A22" s="365" t="str">
        <f>Team!$B$12</f>
        <v>Dac-Wing Kha</v>
      </c>
      <c r="B22" s="352"/>
      <c r="C22" s="307"/>
      <c r="D22" s="307"/>
      <c r="E22" s="307"/>
      <c r="F22" s="307"/>
      <c r="G22" s="307"/>
      <c r="H22" s="307"/>
      <c r="I22" s="307"/>
      <c r="J22" s="307"/>
      <c r="K22" s="298"/>
      <c r="L22" s="299"/>
      <c r="M22" s="300"/>
      <c r="N22" s="301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314"/>
      <c r="N23" s="313"/>
      <c r="O23" s="360"/>
    </row>
    <row r="24" spans="1:15" ht="12.75" customHeight="1" x14ac:dyDescent="0.25">
      <c r="A24" s="365" t="str">
        <f>Team!$B$13</f>
        <v>Björn Stark</v>
      </c>
      <c r="B24" s="352"/>
      <c r="C24" s="306"/>
      <c r="D24" s="307"/>
      <c r="E24" s="307"/>
      <c r="F24" s="307"/>
      <c r="G24" s="307"/>
      <c r="H24" s="307"/>
      <c r="I24" s="307"/>
      <c r="J24" s="307"/>
      <c r="K24" s="298"/>
      <c r="L24" s="299"/>
      <c r="M24" s="300"/>
      <c r="N24" s="301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314"/>
      <c r="N25" s="313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272</v>
      </c>
      <c r="B34" s="354"/>
      <c r="C34" s="215" t="str">
        <f>IF(C14&lt;&gt;"",C14,"-")</f>
        <v>-</v>
      </c>
      <c r="D34" s="211" t="str">
        <f t="shared" ref="D34:L34" si="0">IF(D14&lt;&gt;"",D14,"-")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IF(N14&lt;&gt;"",N14,"-")</f>
        <v>-</v>
      </c>
    </row>
    <row r="35" spans="1:14" x14ac:dyDescent="0.25">
      <c r="A35" s="353" t="s">
        <v>273</v>
      </c>
      <c r="B35" s="354"/>
      <c r="C35" s="215" t="str">
        <f>IF(C14&lt;&gt;"",AVERAGE(A!C14,B!C14,D!C14,E!C14,F!C14,G!C14,H!C14,I!C14,J!C14),"-")</f>
        <v>-</v>
      </c>
      <c r="D35" s="211" t="str">
        <f>IF(D14&lt;&gt;"",AVERAGE(A!D14,B!D14,D!D14,E!D14,F!D14,G!D14,H!D14,I!D14,J!D14),"-")</f>
        <v>-</v>
      </c>
      <c r="E35" s="211" t="str">
        <f>IF(E14&lt;&gt;"",AVERAGE(A!E14,B!E14,D!E14,E!E14,F!E14,G!E14,H!E14,I!E14,J!E14),"-")</f>
        <v>-</v>
      </c>
      <c r="F35" s="211" t="str">
        <f>IF(F14&lt;&gt;"",AVERAGE(A!F14,B!F14,D!F14,E!F14,F!F14,G!F14,H!F14,I!F14,J!F14),"-")</f>
        <v>-</v>
      </c>
      <c r="G35" s="211" t="str">
        <f>IF(G14&lt;&gt;"",AVERAGE(A!G14,B!G14,D!G14,E!G14,F!G14,G!G14,H!G14,I!G14,J!G14),"-")</f>
        <v>-</v>
      </c>
      <c r="H35" s="211" t="str">
        <f>IF(H14&lt;&gt;"",AVERAGE(A!H14,B!H14,D!H14,E!H14,F!H14,G!H14,H!H14,I!H14,J!H14),"-")</f>
        <v>-</v>
      </c>
      <c r="I35" s="211" t="str">
        <f>IF(I14&lt;&gt;"",AVERAGE(A!I14,B!I14,D!I14,E!I14,F!I14,G!I14,H!I14,I!I14,J!I14),"-")</f>
        <v>-</v>
      </c>
      <c r="J35" s="211" t="str">
        <f>IF(J14&lt;&gt;"",AVERAGE(A!J14,B!J14,D!J14,E!J14,F!J14,G!J14,H!J14,I!J14,J!J14),"-")</f>
        <v>-</v>
      </c>
      <c r="K35" s="211" t="str">
        <f>IF(K14&lt;&gt;"",AVERAGE(A!K14,B!K14,D!K14,E!K14,F!K14,G!K14,H!K14,I!K14,J!K14),"-")</f>
        <v>-</v>
      </c>
      <c r="L35" s="216" t="str">
        <f>IF(L14&lt;&gt;"",AVERAGE(A!L14,B!L14,D!L14,E!L14,F!L14,G!L14,H!L14,I!L14,J!L14),"-")</f>
        <v>-</v>
      </c>
      <c r="M35" s="220"/>
      <c r="N35" s="222" t="str">
        <f>IF(N14&lt;&gt;"",AVERAGE(A!N14,B!N14,D!N14,E!N14,F!N14,G!N14,H!N14,I!N14,J!N14),"-")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Lorenzo Petillo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O18:O19"/>
    <mergeCell ref="C19:L19"/>
    <mergeCell ref="O12:O13"/>
    <mergeCell ref="C13:L13"/>
    <mergeCell ref="O14:O15"/>
    <mergeCell ref="C15:L15"/>
    <mergeCell ref="O16:O17"/>
    <mergeCell ref="C17:L17"/>
    <mergeCell ref="A24:B24"/>
    <mergeCell ref="A20:B20"/>
    <mergeCell ref="A1:O1"/>
    <mergeCell ref="B5:D5"/>
    <mergeCell ref="B6:D6"/>
    <mergeCell ref="C8:L8"/>
    <mergeCell ref="A10:B10"/>
    <mergeCell ref="C11:L11"/>
    <mergeCell ref="A9:B9"/>
    <mergeCell ref="O20:O21"/>
    <mergeCell ref="C21:L21"/>
    <mergeCell ref="O10:O11"/>
    <mergeCell ref="O24:O25"/>
    <mergeCell ref="C25:L25"/>
    <mergeCell ref="O22:O23"/>
    <mergeCell ref="C23:L23"/>
    <mergeCell ref="A22:B22"/>
    <mergeCell ref="A14:B14"/>
    <mergeCell ref="A16:B16"/>
    <mergeCell ref="A12:B12"/>
    <mergeCell ref="A18:B18"/>
    <mergeCell ref="A39:B39"/>
    <mergeCell ref="A26:B26"/>
    <mergeCell ref="O26:O27"/>
    <mergeCell ref="C27:L27"/>
    <mergeCell ref="A28:B28"/>
    <mergeCell ref="O28:O29"/>
    <mergeCell ref="C29:L29"/>
    <mergeCell ref="A33:B33"/>
    <mergeCell ref="A36:B36"/>
    <mergeCell ref="A34:B34"/>
    <mergeCell ref="A35:B35"/>
    <mergeCell ref="A37:B37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:O25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A16</f>
        <v>Julien Christen</v>
      </c>
      <c r="C5" s="349"/>
      <c r="D5" s="350"/>
      <c r="H5" s="139" t="s">
        <v>185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186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177"/>
      <c r="D10" s="178"/>
      <c r="E10" s="178"/>
      <c r="F10" s="178"/>
      <c r="G10" s="178"/>
      <c r="H10" s="178"/>
      <c r="I10" s="178"/>
      <c r="J10" s="178"/>
      <c r="K10" s="178"/>
      <c r="L10" s="179"/>
      <c r="M10" s="180"/>
      <c r="N10" s="181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259"/>
      <c r="N11" s="260"/>
      <c r="O11" s="370"/>
    </row>
    <row r="12" spans="1:15" ht="12.75" customHeight="1" x14ac:dyDescent="0.25">
      <c r="A12" s="365" t="str">
        <f>Team!$B$7</f>
        <v>Waleed Al-Hubaishi</v>
      </c>
      <c r="B12" s="352"/>
      <c r="C12" s="178"/>
      <c r="D12" s="178"/>
      <c r="E12" s="178"/>
      <c r="F12" s="178"/>
      <c r="G12" s="178"/>
      <c r="H12" s="178"/>
      <c r="I12" s="178"/>
      <c r="J12" s="178"/>
      <c r="K12" s="156"/>
      <c r="L12" s="157"/>
      <c r="M12" s="158"/>
      <c r="N12" s="159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261"/>
      <c r="N13" s="260"/>
      <c r="O13" s="360"/>
    </row>
    <row r="14" spans="1:15" ht="12.75" customHeight="1" x14ac:dyDescent="0.25">
      <c r="A14" s="365" t="str">
        <f>Team!$B$8</f>
        <v>Lorenzo Petillo</v>
      </c>
      <c r="B14" s="352"/>
      <c r="C14" s="177"/>
      <c r="D14" s="178"/>
      <c r="E14" s="178"/>
      <c r="F14" s="178"/>
      <c r="G14" s="178"/>
      <c r="H14" s="178"/>
      <c r="I14" s="178"/>
      <c r="J14" s="178"/>
      <c r="K14" s="156"/>
      <c r="L14" s="157"/>
      <c r="M14" s="158"/>
      <c r="N14" s="159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261"/>
      <c r="N15" s="260"/>
      <c r="O15" s="360"/>
    </row>
    <row r="16" spans="1:15" ht="12.75" customHeight="1" x14ac:dyDescent="0.25">
      <c r="A16" s="374" t="str">
        <f>Team!$B$9</f>
        <v>Julien Christen</v>
      </c>
      <c r="B16" s="375"/>
      <c r="C16" s="182"/>
      <c r="D16" s="173"/>
      <c r="E16" s="173"/>
      <c r="F16" s="173"/>
      <c r="G16" s="173"/>
      <c r="H16" s="173"/>
      <c r="I16" s="173"/>
      <c r="J16" s="173"/>
      <c r="K16" s="173"/>
      <c r="L16" s="174"/>
      <c r="M16" s="175"/>
      <c r="N16" s="176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65" t="str">
        <f>Team!$B$10</f>
        <v>Hussein Farzi</v>
      </c>
      <c r="B18" s="352"/>
      <c r="C18" s="177"/>
      <c r="D18" s="178"/>
      <c r="E18" s="178"/>
      <c r="F18" s="178"/>
      <c r="G18" s="178"/>
      <c r="H18" s="178"/>
      <c r="I18" s="178"/>
      <c r="J18" s="178"/>
      <c r="K18" s="156"/>
      <c r="L18" s="157"/>
      <c r="M18" s="158"/>
      <c r="N18" s="159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177"/>
      <c r="D20" s="178"/>
      <c r="E20" s="178"/>
      <c r="F20" s="178"/>
      <c r="G20" s="178"/>
      <c r="H20" s="178"/>
      <c r="I20" s="178"/>
      <c r="J20" s="178"/>
      <c r="K20" s="156"/>
      <c r="L20" s="157"/>
      <c r="M20" s="158"/>
      <c r="N20" s="159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261"/>
      <c r="N21" s="260"/>
      <c r="O21" s="360"/>
    </row>
    <row r="22" spans="1:15" ht="12.75" customHeight="1" x14ac:dyDescent="0.25">
      <c r="A22" s="365" t="str">
        <f>Team!$B$12</f>
        <v>Dac-Wing Kha</v>
      </c>
      <c r="B22" s="352"/>
      <c r="C22" s="177"/>
      <c r="D22" s="178"/>
      <c r="E22" s="178"/>
      <c r="F22" s="178"/>
      <c r="G22" s="178"/>
      <c r="H22" s="178"/>
      <c r="I22" s="178"/>
      <c r="J22" s="178"/>
      <c r="K22" s="156"/>
      <c r="L22" s="157"/>
      <c r="M22" s="158"/>
      <c r="N22" s="159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261"/>
      <c r="N23" s="260"/>
      <c r="O23" s="360"/>
    </row>
    <row r="24" spans="1:15" ht="12.75" customHeight="1" x14ac:dyDescent="0.25">
      <c r="A24" s="365" t="str">
        <f>Team!$B$13</f>
        <v>Björn Stark</v>
      </c>
      <c r="B24" s="352"/>
      <c r="C24" s="177"/>
      <c r="D24" s="178"/>
      <c r="E24" s="178"/>
      <c r="F24" s="178"/>
      <c r="G24" s="178"/>
      <c r="H24" s="178"/>
      <c r="I24" s="178"/>
      <c r="J24" s="178"/>
      <c r="K24" s="156"/>
      <c r="L24" s="157"/>
      <c r="M24" s="158"/>
      <c r="N24" s="159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272</v>
      </c>
      <c r="B34" s="354"/>
      <c r="C34" s="215" t="str">
        <f>IF(C16&lt;&gt;"",C16,"-")</f>
        <v>-</v>
      </c>
      <c r="D34" s="211" t="str">
        <f t="shared" ref="D34:L34" si="0">IF(D16&lt;&gt;"",D16,"-")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IF(N16&lt;&gt;"",N16,"-")</f>
        <v>-</v>
      </c>
    </row>
    <row r="35" spans="1:14" x14ac:dyDescent="0.25">
      <c r="A35" s="353" t="s">
        <v>273</v>
      </c>
      <c r="B35" s="354"/>
      <c r="C35" s="215" t="str">
        <f>IF(C16&lt;&gt;"",AVERAGE(A!C16,B!C16,'C'!C16,E!C16,F!C16,G!C16,H!C16,I!C16,J!C16),"-")</f>
        <v>-</v>
      </c>
      <c r="D35" s="211" t="str">
        <f>IF(D16&lt;&gt;"",AVERAGE(A!D16,B!D16,'C'!D16,E!D16,F!D16,G!D16,H!D16,I!D16,J!D16),"-")</f>
        <v>-</v>
      </c>
      <c r="E35" s="211" t="str">
        <f>IF(E16&lt;&gt;"",AVERAGE(A!E16,B!E16,'C'!E16,E!E16,F!E16,G!E16,H!E16,I!E16,J!E16),"-")</f>
        <v>-</v>
      </c>
      <c r="F35" s="211" t="str">
        <f>IF(F16&lt;&gt;"",AVERAGE(A!F16,B!F16,'C'!F16,E!F16,F!F16,G!F16,H!F16,I!F16,J!F16),"-")</f>
        <v>-</v>
      </c>
      <c r="G35" s="211" t="str">
        <f>IF(G16&lt;&gt;"",AVERAGE(A!G16,B!G16,'C'!G16,E!G16,F!G16,G!G16,H!G16,I!G16,J!G16),"-")</f>
        <v>-</v>
      </c>
      <c r="H35" s="211" t="str">
        <f>IF(H16&lt;&gt;"",AVERAGE(A!H16,B!H16,'C'!H16,E!H16,F!H16,G!H16,H!H16,I!H16,J!H16),"-")</f>
        <v>-</v>
      </c>
      <c r="I35" s="211" t="str">
        <f>IF(I16&lt;&gt;"",AVERAGE(A!I16,B!I16,'C'!I16,E!I16,F!I16,G!I16,H!I16,I!I16,J!I16),"-")</f>
        <v>-</v>
      </c>
      <c r="J35" s="211" t="str">
        <f>IF(J16&lt;&gt;"",AVERAGE(A!J16,B!J16,'C'!J16,E!J16,F!J16,G!J16,H!J16,I!J16,J!J16),"-")</f>
        <v>-</v>
      </c>
      <c r="K35" s="211" t="str">
        <f>IF(K16&lt;&gt;"",AVERAGE(A!K16,B!K16,'C'!K16,E!K16,F!K16,G!K16,H!K16,I!K16,J!K16),"-")</f>
        <v>-</v>
      </c>
      <c r="L35" s="216" t="str">
        <f>IF(L16&lt;&gt;"",AVERAGE(A!L16,B!L16,'C'!L16,E!L16,F!L16,G!L16,H!L16,I!L16,J!L16),"-")</f>
        <v>-</v>
      </c>
      <c r="M35" s="220"/>
      <c r="N35" s="222" t="str">
        <f>IF(N16&lt;&gt;"",AVERAGE(A!N16,B!N16,'C'!N16,E!N16,F!N16,G!N16,H!N16,I!N16,J!N16),"-")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Julien Christen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20:B20"/>
    <mergeCell ref="A1:O1"/>
    <mergeCell ref="B5:D5"/>
    <mergeCell ref="B6:D6"/>
    <mergeCell ref="C8:L8"/>
    <mergeCell ref="A10:B10"/>
    <mergeCell ref="O10:O11"/>
    <mergeCell ref="C11:L11"/>
    <mergeCell ref="A9:B9"/>
    <mergeCell ref="A37:B37"/>
    <mergeCell ref="A22:B22"/>
    <mergeCell ref="O22:O23"/>
    <mergeCell ref="C23:L23"/>
    <mergeCell ref="O12:O13"/>
    <mergeCell ref="C13:L13"/>
    <mergeCell ref="A14:B14"/>
    <mergeCell ref="O14:O15"/>
    <mergeCell ref="C15:L15"/>
    <mergeCell ref="A16:B16"/>
    <mergeCell ref="O16:O17"/>
    <mergeCell ref="C17:L17"/>
    <mergeCell ref="A12:B12"/>
    <mergeCell ref="A18:B18"/>
    <mergeCell ref="O18:O19"/>
    <mergeCell ref="C19:L19"/>
    <mergeCell ref="A24:B24"/>
    <mergeCell ref="O20:O21"/>
    <mergeCell ref="C21:L21"/>
    <mergeCell ref="A39:B39"/>
    <mergeCell ref="O24:O25"/>
    <mergeCell ref="C25:L25"/>
    <mergeCell ref="A26:B26"/>
    <mergeCell ref="O26:O27"/>
    <mergeCell ref="C27:L27"/>
    <mergeCell ref="A28:B28"/>
    <mergeCell ref="O28:O29"/>
    <mergeCell ref="C29:L29"/>
    <mergeCell ref="A33:B33"/>
    <mergeCell ref="A36:B36"/>
    <mergeCell ref="A34:B34"/>
    <mergeCell ref="A35:B35"/>
  </mergeCells>
  <pageMargins left="0.51181102362204722" right="0.51181102362204722" top="0.94488188976377963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zoomScale="75" zoomScaleNormal="75" workbookViewId="0">
      <selection activeCell="C10" sqref="C10:O25"/>
    </sheetView>
  </sheetViews>
  <sheetFormatPr defaultColWidth="11.44140625" defaultRowHeight="13.2" x14ac:dyDescent="0.25"/>
  <cols>
    <col min="1" max="1" width="28.6640625" style="8" customWidth="1"/>
    <col min="2" max="2" width="8.33203125" style="258" customWidth="1"/>
    <col min="3" max="12" width="9.77734375" style="8" customWidth="1"/>
    <col min="13" max="13" width="2.6640625" style="8" customWidth="1"/>
    <col min="14" max="14" width="8.6640625" style="8" customWidth="1"/>
    <col min="15" max="15" width="71.88671875" style="8" customWidth="1"/>
    <col min="16" max="16384" width="11.44140625" style="8"/>
  </cols>
  <sheetData>
    <row r="1" spans="1:15" ht="22.8" x14ac:dyDescent="0.4">
      <c r="A1" s="368" t="s">
        <v>0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</row>
    <row r="2" spans="1:15" ht="9.6" customHeight="1" x14ac:dyDescent="0.4">
      <c r="A2" s="26"/>
      <c r="B2" s="8"/>
      <c r="C2" s="28"/>
      <c r="D2" s="27"/>
      <c r="E2" s="29"/>
      <c r="F2" s="29"/>
      <c r="G2" s="29"/>
      <c r="H2" s="29"/>
      <c r="I2" s="29"/>
    </row>
    <row r="3" spans="1:15" ht="21" x14ac:dyDescent="0.4">
      <c r="A3" s="26" t="s">
        <v>189</v>
      </c>
      <c r="B3" s="8"/>
      <c r="C3" s="28"/>
      <c r="D3" s="27"/>
      <c r="E3" s="29"/>
      <c r="F3" s="29"/>
      <c r="G3" s="29"/>
      <c r="H3" s="29"/>
      <c r="I3" s="29"/>
    </row>
    <row r="4" spans="1:15" ht="4.95" customHeight="1" x14ac:dyDescent="0.25">
      <c r="B4" s="8"/>
      <c r="F4" s="30"/>
      <c r="G4" s="30"/>
      <c r="H4" s="30"/>
      <c r="I4" s="30"/>
    </row>
    <row r="5" spans="1:15" x14ac:dyDescent="0.25">
      <c r="A5" s="31" t="s">
        <v>190</v>
      </c>
      <c r="B5" s="348" t="str">
        <f>A18</f>
        <v>Hussein Farzi</v>
      </c>
      <c r="C5" s="349"/>
      <c r="D5" s="350"/>
      <c r="H5" s="139" t="s">
        <v>186</v>
      </c>
      <c r="I5" s="139"/>
      <c r="J5" s="139"/>
      <c r="K5" s="139" t="s">
        <v>187</v>
      </c>
      <c r="L5" s="139"/>
      <c r="M5" s="140"/>
      <c r="N5" s="249"/>
    </row>
    <row r="6" spans="1:15" ht="15.6" x14ac:dyDescent="0.25">
      <c r="A6" s="14" t="s">
        <v>191</v>
      </c>
      <c r="B6" s="346" t="str">
        <f>Team!B3</f>
        <v>IP-316vt-Food4All</v>
      </c>
      <c r="C6" s="347"/>
      <c r="D6" s="347"/>
      <c r="E6" s="236"/>
      <c r="F6" s="14"/>
      <c r="G6" s="14"/>
      <c r="H6" s="153" t="s">
        <v>88</v>
      </c>
      <c r="I6" s="153"/>
      <c r="J6" s="153"/>
      <c r="K6" s="153" t="s">
        <v>188</v>
      </c>
      <c r="L6" s="153"/>
      <c r="M6" s="154"/>
      <c r="N6" s="250"/>
    </row>
    <row r="7" spans="1:15" ht="13.8" thickBot="1" x14ac:dyDescent="0.3">
      <c r="A7" s="31"/>
      <c r="B7" s="14"/>
      <c r="C7" s="14"/>
      <c r="D7" s="14"/>
      <c r="E7" s="14"/>
      <c r="F7" s="14"/>
      <c r="G7" s="14"/>
      <c r="H7" s="14"/>
      <c r="I7" s="32"/>
      <c r="J7" s="32"/>
      <c r="K7" s="32"/>
      <c r="L7" s="32"/>
      <c r="M7" s="32"/>
      <c r="N7" s="33"/>
    </row>
    <row r="8" spans="1:15" ht="20.399999999999999" customHeight="1" thickBot="1" x14ac:dyDescent="0.3">
      <c r="B8" s="8"/>
      <c r="C8" s="369" t="s">
        <v>283</v>
      </c>
      <c r="D8" s="369"/>
      <c r="E8" s="369"/>
      <c r="F8" s="369"/>
      <c r="G8" s="369"/>
      <c r="H8" s="369"/>
      <c r="I8" s="369"/>
      <c r="J8" s="369"/>
      <c r="K8" s="369"/>
      <c r="L8" s="369"/>
      <c r="N8" s="136" t="s">
        <v>284</v>
      </c>
      <c r="O8" s="251" t="s">
        <v>285</v>
      </c>
    </row>
    <row r="9" spans="1:15" ht="103.05" customHeight="1" thickBot="1" x14ac:dyDescent="0.3">
      <c r="A9" s="361" t="s">
        <v>192</v>
      </c>
      <c r="B9" s="362"/>
      <c r="C9" s="161" t="str">
        <f>IF(Team!B20&lt;&gt;"",Team!B20,"")</f>
        <v>Has correct manners</v>
      </c>
      <c r="D9" s="162" t="str">
        <f>IF(Team!B21&lt;&gt;"",Team!B21,"")</f>
        <v>Can approach people openly</v>
      </c>
      <c r="E9" s="162" t="str">
        <f>IF(Team!B22&lt;&gt;"",Team!B22,"")</f>
        <v>Can articulate his own and also foreign concerns politely</v>
      </c>
      <c r="F9" s="162" t="str">
        <f>IF(Team!B23&lt;&gt;"",Team!B23,"")</f>
        <v>Resolves conflicts impartially and cooperatively</v>
      </c>
      <c r="G9" s="162" t="str">
        <f>IF(Team!B24&lt;&gt;"",Team!B24,"")</f>
        <v>Represents the team externally in a loyal way</v>
      </c>
      <c r="H9" s="162" t="str">
        <f>IF(Team!B25&lt;&gt;"",Team!B25,"")</f>
        <v>Roll flexibility</v>
      </c>
      <c r="I9" s="162" t="str">
        <f>IF(Team!B26&lt;&gt;"",Team!B26,"")</f>
        <v>Critical faculties</v>
      </c>
      <c r="J9" s="162" t="str">
        <f>IF(Team!B27&lt;&gt;"",Team!B27,"")</f>
        <v>Commitment</v>
      </c>
      <c r="K9" s="162" t="str">
        <f>IF(Team!B28&lt;&gt;"",Team!B28,"")</f>
        <v/>
      </c>
      <c r="L9" s="165" t="str">
        <f>IF(Team!B29&lt;&gt;"",Team!B29,"")</f>
        <v/>
      </c>
      <c r="M9" s="163"/>
      <c r="N9" s="164" t="s">
        <v>18</v>
      </c>
      <c r="O9" s="252"/>
    </row>
    <row r="10" spans="1:15" ht="12.75" customHeight="1" x14ac:dyDescent="0.25">
      <c r="A10" s="365" t="str">
        <f>Team!$B$6</f>
        <v>Sayed Jalil Hashemi</v>
      </c>
      <c r="B10" s="373"/>
      <c r="C10" s="306"/>
      <c r="D10" s="307"/>
      <c r="E10" s="307"/>
      <c r="F10" s="307"/>
      <c r="G10" s="307"/>
      <c r="H10" s="307"/>
      <c r="I10" s="307"/>
      <c r="J10" s="307"/>
      <c r="K10" s="298"/>
      <c r="L10" s="299"/>
      <c r="M10" s="300"/>
      <c r="N10" s="301"/>
      <c r="O10" s="359"/>
    </row>
    <row r="11" spans="1:15" ht="24.6" customHeight="1" thickBot="1" x14ac:dyDescent="0.3">
      <c r="A11" s="253"/>
      <c r="B11" s="151" t="s">
        <v>193</v>
      </c>
      <c r="C11" s="355"/>
      <c r="D11" s="356"/>
      <c r="E11" s="356"/>
      <c r="F11" s="356"/>
      <c r="G11" s="356"/>
      <c r="H11" s="356"/>
      <c r="I11" s="356"/>
      <c r="J11" s="356"/>
      <c r="K11" s="356"/>
      <c r="L11" s="357"/>
      <c r="M11" s="314"/>
      <c r="N11" s="313"/>
      <c r="O11" s="370"/>
    </row>
    <row r="12" spans="1:15" ht="12.75" customHeight="1" x14ac:dyDescent="0.25">
      <c r="A12" s="365" t="str">
        <f>Team!$B$7</f>
        <v>Waleed Al-Hubaishi</v>
      </c>
      <c r="B12" s="352"/>
      <c r="C12" s="306"/>
      <c r="D12" s="307"/>
      <c r="E12" s="307"/>
      <c r="F12" s="307"/>
      <c r="G12" s="307"/>
      <c r="H12" s="307"/>
      <c r="I12" s="307"/>
      <c r="J12" s="307"/>
      <c r="K12" s="298"/>
      <c r="L12" s="299"/>
      <c r="M12" s="300"/>
      <c r="N12" s="301"/>
      <c r="O12" s="359"/>
    </row>
    <row r="13" spans="1:15" ht="25.5" customHeight="1" thickBot="1" x14ac:dyDescent="0.3">
      <c r="A13" s="254"/>
      <c r="B13" s="151" t="s">
        <v>193</v>
      </c>
      <c r="C13" s="355"/>
      <c r="D13" s="356"/>
      <c r="E13" s="356"/>
      <c r="F13" s="356"/>
      <c r="G13" s="356"/>
      <c r="H13" s="356"/>
      <c r="I13" s="356"/>
      <c r="J13" s="356"/>
      <c r="K13" s="356"/>
      <c r="L13" s="357"/>
      <c r="M13" s="314"/>
      <c r="N13" s="313"/>
      <c r="O13" s="360"/>
    </row>
    <row r="14" spans="1:15" ht="12.75" customHeight="1" x14ac:dyDescent="0.25">
      <c r="A14" s="365" t="str">
        <f>Team!$B$8</f>
        <v>Lorenzo Petillo</v>
      </c>
      <c r="B14" s="352"/>
      <c r="C14" s="306"/>
      <c r="D14" s="307"/>
      <c r="E14" s="307"/>
      <c r="F14" s="307"/>
      <c r="G14" s="307"/>
      <c r="H14" s="307"/>
      <c r="I14" s="307"/>
      <c r="J14" s="307"/>
      <c r="K14" s="298"/>
      <c r="L14" s="299"/>
      <c r="M14" s="300"/>
      <c r="N14" s="301"/>
      <c r="O14" s="359"/>
    </row>
    <row r="15" spans="1:15" ht="25.5" customHeight="1" thickBot="1" x14ac:dyDescent="0.3">
      <c r="A15" s="254"/>
      <c r="B15" s="151" t="s">
        <v>193</v>
      </c>
      <c r="C15" s="355"/>
      <c r="D15" s="356"/>
      <c r="E15" s="356"/>
      <c r="F15" s="356"/>
      <c r="G15" s="356"/>
      <c r="H15" s="356"/>
      <c r="I15" s="356"/>
      <c r="J15" s="356"/>
      <c r="K15" s="356"/>
      <c r="L15" s="357"/>
      <c r="M15" s="314"/>
      <c r="N15" s="313"/>
      <c r="O15" s="360"/>
    </row>
    <row r="16" spans="1:15" ht="12.75" customHeight="1" x14ac:dyDescent="0.25">
      <c r="A16" s="365" t="str">
        <f>Team!$B$9</f>
        <v>Julien Christen</v>
      </c>
      <c r="B16" s="352"/>
      <c r="C16" s="306"/>
      <c r="D16" s="307"/>
      <c r="E16" s="307"/>
      <c r="F16" s="307"/>
      <c r="G16" s="307"/>
      <c r="H16" s="307"/>
      <c r="I16" s="307"/>
      <c r="J16" s="307"/>
      <c r="K16" s="298"/>
      <c r="L16" s="299"/>
      <c r="M16" s="300"/>
      <c r="N16" s="301"/>
      <c r="O16" s="359"/>
    </row>
    <row r="17" spans="1:15" ht="25.5" customHeight="1" thickBot="1" x14ac:dyDescent="0.3">
      <c r="A17" s="254"/>
      <c r="B17" s="151" t="s">
        <v>193</v>
      </c>
      <c r="C17" s="355"/>
      <c r="D17" s="356"/>
      <c r="E17" s="356"/>
      <c r="F17" s="356"/>
      <c r="G17" s="356"/>
      <c r="H17" s="356"/>
      <c r="I17" s="356"/>
      <c r="J17" s="356"/>
      <c r="K17" s="356"/>
      <c r="L17" s="357"/>
      <c r="M17" s="261"/>
      <c r="N17" s="260"/>
      <c r="O17" s="360"/>
    </row>
    <row r="18" spans="1:15" ht="12.75" customHeight="1" x14ac:dyDescent="0.25">
      <c r="A18" s="374" t="str">
        <f>Team!$B$10</f>
        <v>Hussein Farzi</v>
      </c>
      <c r="B18" s="375"/>
      <c r="C18" s="182"/>
      <c r="D18" s="173"/>
      <c r="E18" s="173"/>
      <c r="F18" s="173"/>
      <c r="G18" s="173"/>
      <c r="H18" s="173"/>
      <c r="I18" s="173"/>
      <c r="J18" s="173"/>
      <c r="K18" s="173"/>
      <c r="L18" s="174"/>
      <c r="M18" s="175"/>
      <c r="N18" s="176"/>
      <c r="O18" s="359"/>
    </row>
    <row r="19" spans="1:15" ht="25.5" customHeight="1" thickBot="1" x14ac:dyDescent="0.3">
      <c r="A19" s="254"/>
      <c r="B19" s="151" t="s">
        <v>193</v>
      </c>
      <c r="C19" s="355"/>
      <c r="D19" s="356"/>
      <c r="E19" s="356"/>
      <c r="F19" s="356"/>
      <c r="G19" s="356"/>
      <c r="H19" s="356"/>
      <c r="I19" s="356"/>
      <c r="J19" s="356"/>
      <c r="K19" s="356"/>
      <c r="L19" s="357"/>
      <c r="M19" s="261"/>
      <c r="N19" s="260"/>
      <c r="O19" s="360"/>
    </row>
    <row r="20" spans="1:15" ht="12.75" customHeight="1" x14ac:dyDescent="0.25">
      <c r="A20" s="365" t="str">
        <f>Team!$B$11</f>
        <v>Manuel Hunziker</v>
      </c>
      <c r="B20" s="352"/>
      <c r="C20" s="306"/>
      <c r="D20" s="307"/>
      <c r="E20" s="307"/>
      <c r="F20" s="307"/>
      <c r="G20" s="307"/>
      <c r="H20" s="307"/>
      <c r="I20" s="307"/>
      <c r="J20" s="307"/>
      <c r="K20" s="298"/>
      <c r="L20" s="299"/>
      <c r="M20" s="300"/>
      <c r="N20" s="301"/>
      <c r="O20" s="359"/>
    </row>
    <row r="21" spans="1:15" ht="25.5" customHeight="1" thickBot="1" x14ac:dyDescent="0.3">
      <c r="A21" s="254"/>
      <c r="B21" s="151" t="s">
        <v>193</v>
      </c>
      <c r="C21" s="355"/>
      <c r="D21" s="356"/>
      <c r="E21" s="356"/>
      <c r="F21" s="356"/>
      <c r="G21" s="356"/>
      <c r="H21" s="356"/>
      <c r="I21" s="356"/>
      <c r="J21" s="356"/>
      <c r="K21" s="356"/>
      <c r="L21" s="357"/>
      <c r="M21" s="314"/>
      <c r="N21" s="313"/>
      <c r="O21" s="360"/>
    </row>
    <row r="22" spans="1:15" ht="12.75" customHeight="1" x14ac:dyDescent="0.25">
      <c r="A22" s="365" t="str">
        <f>Team!$B$12</f>
        <v>Dac-Wing Kha</v>
      </c>
      <c r="B22" s="352"/>
      <c r="C22" s="306"/>
      <c r="D22" s="307"/>
      <c r="E22" s="307"/>
      <c r="F22" s="307"/>
      <c r="G22" s="307"/>
      <c r="H22" s="307"/>
      <c r="I22" s="307"/>
      <c r="J22" s="307"/>
      <c r="K22" s="298"/>
      <c r="L22" s="299"/>
      <c r="M22" s="300"/>
      <c r="N22" s="301"/>
      <c r="O22" s="359"/>
    </row>
    <row r="23" spans="1:15" ht="25.5" customHeight="1" thickBot="1" x14ac:dyDescent="0.3">
      <c r="A23" s="254"/>
      <c r="B23" s="151" t="s">
        <v>193</v>
      </c>
      <c r="C23" s="355"/>
      <c r="D23" s="356"/>
      <c r="E23" s="356"/>
      <c r="F23" s="356"/>
      <c r="G23" s="356"/>
      <c r="H23" s="356"/>
      <c r="I23" s="356"/>
      <c r="J23" s="356"/>
      <c r="K23" s="356"/>
      <c r="L23" s="357"/>
      <c r="M23" s="314"/>
      <c r="N23" s="313"/>
      <c r="O23" s="360"/>
    </row>
    <row r="24" spans="1:15" ht="12.75" customHeight="1" x14ac:dyDescent="0.25">
      <c r="A24" s="365" t="str">
        <f>Team!$B$13</f>
        <v>Björn Stark</v>
      </c>
      <c r="B24" s="352"/>
      <c r="C24" s="306"/>
      <c r="D24" s="307"/>
      <c r="E24" s="307"/>
      <c r="F24" s="307"/>
      <c r="G24" s="307"/>
      <c r="H24" s="307"/>
      <c r="I24" s="307"/>
      <c r="J24" s="307"/>
      <c r="K24" s="298"/>
      <c r="L24" s="299"/>
      <c r="M24" s="300"/>
      <c r="N24" s="301"/>
      <c r="O24" s="359"/>
    </row>
    <row r="25" spans="1:15" ht="25.5" customHeight="1" thickBot="1" x14ac:dyDescent="0.3">
      <c r="A25" s="254"/>
      <c r="B25" s="151" t="s">
        <v>193</v>
      </c>
      <c r="C25" s="355"/>
      <c r="D25" s="356"/>
      <c r="E25" s="356"/>
      <c r="F25" s="356"/>
      <c r="G25" s="356"/>
      <c r="H25" s="356"/>
      <c r="I25" s="356"/>
      <c r="J25" s="356"/>
      <c r="K25" s="356"/>
      <c r="L25" s="357"/>
      <c r="M25" s="261"/>
      <c r="N25" s="260"/>
      <c r="O25" s="360"/>
    </row>
    <row r="26" spans="1:15" ht="12.75" customHeight="1" x14ac:dyDescent="0.25">
      <c r="A26" s="365" t="str">
        <f>Team!$B$14</f>
        <v>Alessandro Calcagno</v>
      </c>
      <c r="B26" s="352"/>
      <c r="C26" s="160"/>
      <c r="D26" s="156"/>
      <c r="E26" s="156"/>
      <c r="F26" s="156"/>
      <c r="G26" s="156"/>
      <c r="H26" s="156"/>
      <c r="I26" s="156"/>
      <c r="J26" s="156"/>
      <c r="K26" s="156"/>
      <c r="L26" s="157"/>
      <c r="M26" s="158"/>
      <c r="N26" s="159"/>
      <c r="O26" s="359"/>
    </row>
    <row r="27" spans="1:15" ht="25.5" customHeight="1" thickBot="1" x14ac:dyDescent="0.3">
      <c r="A27" s="254"/>
      <c r="B27" s="151" t="s">
        <v>193</v>
      </c>
      <c r="C27" s="355"/>
      <c r="D27" s="356"/>
      <c r="E27" s="356"/>
      <c r="F27" s="356"/>
      <c r="G27" s="356"/>
      <c r="H27" s="356"/>
      <c r="I27" s="356"/>
      <c r="J27" s="356"/>
      <c r="K27" s="356"/>
      <c r="L27" s="357"/>
      <c r="M27" s="262"/>
      <c r="N27" s="263"/>
      <c r="O27" s="360"/>
    </row>
    <row r="28" spans="1:15" ht="12.75" customHeight="1" x14ac:dyDescent="0.25">
      <c r="A28" s="365" t="str">
        <f>Team!$B$15</f>
        <v>-</v>
      </c>
      <c r="B28" s="352"/>
      <c r="C28" s="160"/>
      <c r="D28" s="156"/>
      <c r="E28" s="156"/>
      <c r="F28" s="156"/>
      <c r="G28" s="156"/>
      <c r="H28" s="156"/>
      <c r="I28" s="156"/>
      <c r="J28" s="156"/>
      <c r="K28" s="156"/>
      <c r="L28" s="157"/>
      <c r="M28" s="158"/>
      <c r="N28" s="159"/>
      <c r="O28" s="359"/>
    </row>
    <row r="29" spans="1:15" ht="25.5" customHeight="1" thickBot="1" x14ac:dyDescent="0.3">
      <c r="A29" s="146"/>
      <c r="B29" s="151" t="s">
        <v>193</v>
      </c>
      <c r="C29" s="358"/>
      <c r="D29" s="356"/>
      <c r="E29" s="356"/>
      <c r="F29" s="356"/>
      <c r="G29" s="356"/>
      <c r="H29" s="356"/>
      <c r="I29" s="356"/>
      <c r="J29" s="356"/>
      <c r="K29" s="356"/>
      <c r="L29" s="357"/>
      <c r="M29" s="264"/>
      <c r="N29" s="265"/>
      <c r="O29" s="360"/>
    </row>
    <row r="30" spans="1:15" ht="7.5" customHeight="1" x14ac:dyDescent="0.25">
      <c r="A30" s="167"/>
      <c r="B30" s="168"/>
      <c r="C30" s="169"/>
      <c r="D30" s="255"/>
      <c r="E30" s="255"/>
      <c r="F30" s="255"/>
      <c r="G30" s="255"/>
      <c r="H30" s="255"/>
      <c r="I30" s="255"/>
      <c r="J30" s="255"/>
      <c r="K30" s="255"/>
      <c r="L30" s="255"/>
      <c r="M30" s="170"/>
      <c r="N30" s="171"/>
      <c r="O30" s="256"/>
    </row>
    <row r="31" spans="1:15" ht="15.6" x14ac:dyDescent="0.3">
      <c r="A31" s="26" t="s">
        <v>162</v>
      </c>
      <c r="B31" s="8"/>
      <c r="M31" s="34"/>
    </row>
    <row r="32" spans="1:15" ht="4.5" customHeight="1" thickBot="1" x14ac:dyDescent="0.3">
      <c r="B32" s="8"/>
      <c r="F32" s="30"/>
      <c r="G32" s="30"/>
      <c r="H32" s="30"/>
      <c r="I32" s="30"/>
      <c r="M32" s="34"/>
    </row>
    <row r="33" spans="1:14" ht="103.05" customHeight="1" x14ac:dyDescent="0.25">
      <c r="A33" s="351" t="s">
        <v>182</v>
      </c>
      <c r="B33" s="352"/>
      <c r="C33" s="225" t="str">
        <f>A!C9</f>
        <v>Has correct manners</v>
      </c>
      <c r="D33" s="226" t="str">
        <f>A!D9</f>
        <v>Can approach people openly</v>
      </c>
      <c r="E33" s="226" t="str">
        <f>A!E9</f>
        <v>Can articulate his own and also foreign concerns politely</v>
      </c>
      <c r="F33" s="226" t="str">
        <f>A!F9</f>
        <v>Resolves conflicts impartially and cooperatively</v>
      </c>
      <c r="G33" s="226" t="str">
        <f>A!G9</f>
        <v>Represents the team externally in a loyal way</v>
      </c>
      <c r="H33" s="226" t="str">
        <f>A!H9</f>
        <v>Roll flexibility</v>
      </c>
      <c r="I33" s="226" t="str">
        <f>A!I9</f>
        <v>Critical faculties</v>
      </c>
      <c r="J33" s="226" t="str">
        <f>A!J9</f>
        <v>Commitment</v>
      </c>
      <c r="K33" s="226" t="str">
        <f>A!K9</f>
        <v/>
      </c>
      <c r="L33" s="227" t="str">
        <f>A!L9</f>
        <v/>
      </c>
      <c r="M33" s="150"/>
      <c r="N33" s="228" t="str">
        <f>A!N9</f>
        <v>a</v>
      </c>
    </row>
    <row r="34" spans="1:14" x14ac:dyDescent="0.25">
      <c r="A34" s="353" t="s">
        <v>272</v>
      </c>
      <c r="B34" s="354"/>
      <c r="C34" s="215" t="str">
        <f>IF(C18&lt;&gt;"",C18,"-")</f>
        <v>-</v>
      </c>
      <c r="D34" s="211" t="str">
        <f t="shared" ref="D34:L34" si="0">IF(D18&lt;&gt;"",D18,"-")</f>
        <v>-</v>
      </c>
      <c r="E34" s="211" t="str">
        <f t="shared" si="0"/>
        <v>-</v>
      </c>
      <c r="F34" s="211" t="str">
        <f t="shared" si="0"/>
        <v>-</v>
      </c>
      <c r="G34" s="211" t="str">
        <f t="shared" si="0"/>
        <v>-</v>
      </c>
      <c r="H34" s="211" t="str">
        <f t="shared" si="0"/>
        <v>-</v>
      </c>
      <c r="I34" s="211" t="str">
        <f t="shared" si="0"/>
        <v>-</v>
      </c>
      <c r="J34" s="211" t="str">
        <f t="shared" si="0"/>
        <v>-</v>
      </c>
      <c r="K34" s="211" t="str">
        <f t="shared" si="0"/>
        <v>-</v>
      </c>
      <c r="L34" s="216" t="str">
        <f t="shared" si="0"/>
        <v>-</v>
      </c>
      <c r="M34" s="38"/>
      <c r="N34" s="222" t="str">
        <f>IF(N18&lt;&gt;"",N18,"-")</f>
        <v>-</v>
      </c>
    </row>
    <row r="35" spans="1:14" x14ac:dyDescent="0.25">
      <c r="A35" s="353" t="s">
        <v>273</v>
      </c>
      <c r="B35" s="354"/>
      <c r="C35" s="215" t="str">
        <f>IF(C18&lt;&gt;"",AVERAGE(A!C18,B!C18,'C'!C18,D!C18,F!C18,G!C18,H!C18,I!C18,J!C18),"-")</f>
        <v>-</v>
      </c>
      <c r="D35" s="211" t="str">
        <f>IF(D18&lt;&gt;"",AVERAGE(A!D18,B!D18,'C'!D18,D!D18,F!D18,G!D18,H!D18,I!D18,J!D18),"-")</f>
        <v>-</v>
      </c>
      <c r="E35" s="211" t="str">
        <f>IF(E18&lt;&gt;"",AVERAGE(A!E18,B!E18,'C'!E18,D!E18,F!E18,G!E18,H!E18,I!E18,J!E18),"-")</f>
        <v>-</v>
      </c>
      <c r="F35" s="211" t="str">
        <f>IF(F18&lt;&gt;"",AVERAGE(A!F18,B!F18,'C'!F18,D!F18,F!F18,G!F18,H!F18,I!F18,J!F18),"-")</f>
        <v>-</v>
      </c>
      <c r="G35" s="211" t="str">
        <f>IF(G18&lt;&gt;"",AVERAGE(A!G18,B!G18,'C'!G18,D!G18,F!G18,G!G18,H!G18,I!G18,J!G18),"-")</f>
        <v>-</v>
      </c>
      <c r="H35" s="211" t="str">
        <f>IF(H18&lt;&gt;"",AVERAGE(A!H18,B!H18,'C'!H18,D!H18,F!H18,G!H18,H!H18,I!H18,J!H18),"-")</f>
        <v>-</v>
      </c>
      <c r="I35" s="211" t="str">
        <f>IF(I18&lt;&gt;"",AVERAGE(A!I18,B!I18,'C'!I18,D!I18,F!I18,G!I18,H!I18,I!I18,J!I18),"-")</f>
        <v>-</v>
      </c>
      <c r="J35" s="211" t="str">
        <f>IF(J18&lt;&gt;"",AVERAGE(A!J18,B!J18,'C'!J18,D!J18,F!J18,G!J18,H!J18,I!J18,J!J18),"-")</f>
        <v>-</v>
      </c>
      <c r="K35" s="211" t="str">
        <f>IF(K18&lt;&gt;"",AVERAGE(A!K18,B!K18,'C'!K18,D!K18,F!K18,G!K18,H!K18,I!K18,J!K18),"-")</f>
        <v>-</v>
      </c>
      <c r="L35" s="216" t="str">
        <f>IF(L18&lt;&gt;"",AVERAGE(A!L18,B!L18,'C'!L18,D!L18,F!L18,G!L18,H!L18,I!L18,J!L18),"-")</f>
        <v>-</v>
      </c>
      <c r="M35" s="220"/>
      <c r="N35" s="222" t="str">
        <f>IF(N18&lt;&gt;"",AVERAGE(A!N18,B!N18,'C'!N18,D!N18,F!N18,G!N18,H!N18,I!N18,J!N18),"-")</f>
        <v>-</v>
      </c>
    </row>
    <row r="36" spans="1:14" x14ac:dyDescent="0.25">
      <c r="A36" s="353" t="s">
        <v>274</v>
      </c>
      <c r="B36" s="354"/>
      <c r="C36" s="215" t="str">
        <f t="shared" ref="C36:L36" si="1">IF(C10&lt;&gt;"",(C35-C34),"-")</f>
        <v>-</v>
      </c>
      <c r="D36" s="211" t="str">
        <f t="shared" si="1"/>
        <v>-</v>
      </c>
      <c r="E36" s="211" t="str">
        <f t="shared" si="1"/>
        <v>-</v>
      </c>
      <c r="F36" s="211" t="str">
        <f t="shared" si="1"/>
        <v>-</v>
      </c>
      <c r="G36" s="211" t="str">
        <f t="shared" si="1"/>
        <v>-</v>
      </c>
      <c r="H36" s="211" t="str">
        <f t="shared" si="1"/>
        <v>-</v>
      </c>
      <c r="I36" s="211" t="str">
        <f t="shared" si="1"/>
        <v>-</v>
      </c>
      <c r="J36" s="211" t="str">
        <f t="shared" si="1"/>
        <v>-</v>
      </c>
      <c r="K36" s="211" t="str">
        <f t="shared" si="1"/>
        <v>-</v>
      </c>
      <c r="L36" s="216" t="str">
        <f t="shared" si="1"/>
        <v>-</v>
      </c>
      <c r="M36" s="38"/>
      <c r="N36" s="222" t="str">
        <f>IF(N10&lt;&gt;"",(N35-N34),"-")</f>
        <v>-</v>
      </c>
    </row>
    <row r="37" spans="1:14" ht="13.8" thickBot="1" x14ac:dyDescent="0.3">
      <c r="A37" s="371" t="s">
        <v>275</v>
      </c>
      <c r="B37" s="372"/>
      <c r="C37" s="217" t="str">
        <f t="shared" ref="C37:L37" si="2">IF(C10&lt;&gt;"",ABS(C35-C34),"-")</f>
        <v>-</v>
      </c>
      <c r="D37" s="218" t="str">
        <f t="shared" si="2"/>
        <v>-</v>
      </c>
      <c r="E37" s="218" t="str">
        <f t="shared" si="2"/>
        <v>-</v>
      </c>
      <c r="F37" s="218" t="str">
        <f t="shared" si="2"/>
        <v>-</v>
      </c>
      <c r="G37" s="218" t="str">
        <f t="shared" si="2"/>
        <v>-</v>
      </c>
      <c r="H37" s="218" t="str">
        <f t="shared" si="2"/>
        <v>-</v>
      </c>
      <c r="I37" s="218" t="str">
        <f t="shared" si="2"/>
        <v>-</v>
      </c>
      <c r="J37" s="218" t="str">
        <f t="shared" si="2"/>
        <v>-</v>
      </c>
      <c r="K37" s="218" t="str">
        <f t="shared" si="2"/>
        <v>-</v>
      </c>
      <c r="L37" s="219" t="str">
        <f t="shared" si="2"/>
        <v>-</v>
      </c>
      <c r="M37" s="42"/>
      <c r="N37" s="223" t="str">
        <f>IF(N10&lt;&gt;"",ABS(N35-N34),"-")</f>
        <v>-</v>
      </c>
    </row>
    <row r="38" spans="1:14" ht="13.8" thickBot="1" x14ac:dyDescent="0.3">
      <c r="B38" s="8"/>
      <c r="M38" s="34"/>
    </row>
    <row r="39" spans="1:14" ht="13.8" thickBot="1" x14ac:dyDescent="0.3">
      <c r="A39" s="366" t="str">
        <f>B5</f>
        <v>Hussein Farzi</v>
      </c>
      <c r="B39" s="367"/>
      <c r="C39" s="166" t="str">
        <f>IF(C35&lt;&gt;"-",ROUND(C35,1),"-")</f>
        <v>-</v>
      </c>
      <c r="D39" s="44" t="str">
        <f t="shared" ref="D39:L39" si="3">IF(D35&lt;&gt;"-",ROUND(D35,1),"-")</f>
        <v>-</v>
      </c>
      <c r="E39" s="44" t="str">
        <f t="shared" si="3"/>
        <v>-</v>
      </c>
      <c r="F39" s="44" t="str">
        <f t="shared" si="3"/>
        <v>-</v>
      </c>
      <c r="G39" s="44" t="str">
        <f t="shared" si="3"/>
        <v>-</v>
      </c>
      <c r="H39" s="44" t="str">
        <f t="shared" si="3"/>
        <v>-</v>
      </c>
      <c r="I39" s="44" t="str">
        <f t="shared" si="3"/>
        <v>-</v>
      </c>
      <c r="J39" s="44" t="str">
        <f t="shared" si="3"/>
        <v>-</v>
      </c>
      <c r="K39" s="44" t="str">
        <f t="shared" si="3"/>
        <v>-</v>
      </c>
      <c r="L39" s="45" t="str">
        <f t="shared" si="3"/>
        <v>-</v>
      </c>
      <c r="M39" s="46"/>
      <c r="N39" s="43" t="str">
        <f>IF(N35&lt;&gt;"-",ROUND(N35,1),"-")</f>
        <v>-</v>
      </c>
    </row>
    <row r="40" spans="1:14" x14ac:dyDescent="0.25">
      <c r="B40" s="8"/>
      <c r="M40" s="34"/>
    </row>
    <row r="41" spans="1:14" x14ac:dyDescent="0.25">
      <c r="B41" s="8"/>
    </row>
    <row r="42" spans="1:14" x14ac:dyDescent="0.25">
      <c r="A42" s="257" t="s">
        <v>162</v>
      </c>
      <c r="B42" s="21" t="s">
        <v>279</v>
      </c>
    </row>
    <row r="43" spans="1:14" ht="4.95" customHeight="1" x14ac:dyDescent="0.25">
      <c r="A43" s="23"/>
      <c r="B43" s="6"/>
      <c r="F43" s="30"/>
      <c r="G43" s="30"/>
      <c r="H43" s="30"/>
      <c r="I43" s="30"/>
    </row>
    <row r="44" spans="1:14" x14ac:dyDescent="0.25">
      <c r="A44" s="6" t="s">
        <v>163</v>
      </c>
      <c r="B44" s="21">
        <v>-2</v>
      </c>
    </row>
    <row r="45" spans="1:14" x14ac:dyDescent="0.25">
      <c r="A45" s="6" t="s">
        <v>276</v>
      </c>
      <c r="B45" s="21">
        <v>-1</v>
      </c>
      <c r="G45" s="8" t="s">
        <v>280</v>
      </c>
    </row>
    <row r="46" spans="1:14" x14ac:dyDescent="0.25">
      <c r="A46" s="6" t="s">
        <v>277</v>
      </c>
      <c r="B46" s="21">
        <v>0</v>
      </c>
    </row>
    <row r="47" spans="1:14" x14ac:dyDescent="0.25">
      <c r="A47" s="6" t="s">
        <v>166</v>
      </c>
      <c r="B47" s="21">
        <v>1</v>
      </c>
    </row>
    <row r="48" spans="1:14" x14ac:dyDescent="0.25">
      <c r="A48" s="6" t="s">
        <v>278</v>
      </c>
      <c r="B48" s="21">
        <v>2</v>
      </c>
      <c r="G48" s="8" t="s">
        <v>281</v>
      </c>
      <c r="H48" s="315"/>
      <c r="I48" s="8" t="s">
        <v>282</v>
      </c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</sheetData>
  <sheetProtection formatRows="0" selectLockedCells="1"/>
  <mergeCells count="41">
    <mergeCell ref="A12:B12"/>
    <mergeCell ref="A18:B18"/>
    <mergeCell ref="C19:L19"/>
    <mergeCell ref="A20:B20"/>
    <mergeCell ref="A1:O1"/>
    <mergeCell ref="B5:D5"/>
    <mergeCell ref="B6:D6"/>
    <mergeCell ref="C8:L8"/>
    <mergeCell ref="A10:B10"/>
    <mergeCell ref="C11:L11"/>
    <mergeCell ref="A9:B9"/>
    <mergeCell ref="O20:O21"/>
    <mergeCell ref="O10:O11"/>
    <mergeCell ref="C13:L13"/>
    <mergeCell ref="A14:B14"/>
    <mergeCell ref="C15:L15"/>
    <mergeCell ref="A28:B28"/>
    <mergeCell ref="O28:O29"/>
    <mergeCell ref="C29:L29"/>
    <mergeCell ref="A24:B24"/>
    <mergeCell ref="C21:L21"/>
    <mergeCell ref="A22:B22"/>
    <mergeCell ref="C23:L23"/>
    <mergeCell ref="O24:O25"/>
    <mergeCell ref="O22:O23"/>
    <mergeCell ref="O12:O13"/>
    <mergeCell ref="O14:O15"/>
    <mergeCell ref="O16:O17"/>
    <mergeCell ref="O18:O19"/>
    <mergeCell ref="A39:B39"/>
    <mergeCell ref="C25:L25"/>
    <mergeCell ref="A26:B26"/>
    <mergeCell ref="A33:B33"/>
    <mergeCell ref="A36:B36"/>
    <mergeCell ref="A34:B34"/>
    <mergeCell ref="A35:B35"/>
    <mergeCell ref="A37:B37"/>
    <mergeCell ref="A16:B16"/>
    <mergeCell ref="C17:L17"/>
    <mergeCell ref="O26:O27"/>
    <mergeCell ref="C27:L27"/>
  </mergeCells>
  <pageMargins left="0.51181102362204722" right="0.51181102362204722" top="0.55118110236220474" bottom="0.55118110236220474" header="0.31496062992125984" footer="0.31496062992125984"/>
  <pageSetup paperSize="9" scale="65" firstPageNumber="0" orientation="landscape" horizontalDpi="300" verticalDpi="300" r:id="rId1"/>
  <headerFooter alignWithMargins="0">
    <oddHeader>&amp;RSozialkompetenz /  Beitrag</oddHeader>
    <oddFooter>&amp;L&amp;D&amp;C&amp;A&amp;R&amp;P/&amp;N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18</vt:i4>
      </vt:variant>
    </vt:vector>
  </HeadingPairs>
  <TitlesOfParts>
    <vt:vector size="35" baseType="lpstr">
      <vt:lpstr>Anleitung</vt:lpstr>
      <vt:lpstr>Criteria SoKo</vt:lpstr>
      <vt:lpstr>Criteria contribution</vt:lpstr>
      <vt:lpstr>Team</vt:lpstr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Evaluation</vt:lpstr>
      <vt:lpstr>Individualization</vt:lpstr>
      <vt:lpstr>A!Print_Area</vt:lpstr>
      <vt:lpstr>Anleitung!Print_Area</vt:lpstr>
      <vt:lpstr>B!Print_Area</vt:lpstr>
      <vt:lpstr>'C'!Print_Area</vt:lpstr>
      <vt:lpstr>'Criteria contribution'!Print_Area</vt:lpstr>
      <vt:lpstr>'Criteria SoKo'!Print_Area</vt:lpstr>
      <vt:lpstr>D!Print_Area</vt:lpstr>
      <vt:lpstr>E!Print_Area</vt:lpstr>
      <vt:lpstr>Evaluation!Print_Area</vt:lpstr>
      <vt:lpstr>F!Print_Area</vt:lpstr>
      <vt:lpstr>G!Print_Area</vt:lpstr>
      <vt:lpstr>H!Print_Area</vt:lpstr>
      <vt:lpstr>I!Print_Area</vt:lpstr>
      <vt:lpstr>Individualization!Print_Area</vt:lpstr>
      <vt:lpstr>J!Print_Area</vt:lpstr>
      <vt:lpstr>K!Print_Area</vt:lpstr>
      <vt:lpstr>'Criteria contribution'!Print_Titles</vt:lpstr>
      <vt:lpstr>'Criteria SoKo'!Print_Titles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Diverse</dc:creator>
  <cp:lastModifiedBy>Bjoern Stark</cp:lastModifiedBy>
  <cp:lastPrinted>2016-05-13T08:44:31Z</cp:lastPrinted>
  <dcterms:created xsi:type="dcterms:W3CDTF">2014-09-22T10:00:44Z</dcterms:created>
  <dcterms:modified xsi:type="dcterms:W3CDTF">2016-10-17T09:40:12Z</dcterms:modified>
</cp:coreProperties>
</file>