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troduction" sheetId="1" r:id="rId3"/>
    <sheet state="visible" name="All Devices (Portrait)" sheetId="2" r:id="rId4"/>
    <sheet state="visible" name="breakpoints-h" sheetId="3" r:id="rId5"/>
    <sheet state="visible" name="breakpoints-w" sheetId="4" r:id="rId6"/>
    <sheet state="visible" name="All Devices (Landscape)" sheetId="5" r:id="rId7"/>
    <sheet state="visible" name="CSS output (portrait)" sheetId="6" r:id="rId8"/>
    <sheet state="visible" name="CSS output (landscape)" sheetId="7" r:id="rId9"/>
    <sheet state="visible" name="awareness(landscape)" sheetId="8" r:id="rId10"/>
    <sheet state="visible" name="awareness(portrait)" sheetId="9" r:id="rId11"/>
    <sheet state="visible" name="css Template" sheetId="10" r:id="rId12"/>
    <sheet state="visible" name="Form Responses 1" sheetId="11" r:id="rId13"/>
  </sheets>
  <definedNames>
    <definedName hidden="1" localSheetId="1" name="_xlnm._FilterDatabase">'All Devices (Portrait)'!$A$1:$AD$76</definedName>
    <definedName hidden="1" localSheetId="4" name="_xlnm._FilterDatabase">'All Devices (Landscape)'!$B$1:$AC$76</definedName>
  </definedNames>
  <calcPr/>
</workbook>
</file>

<file path=xl/sharedStrings.xml><?xml version="1.0" encoding="utf-8"?>
<sst xmlns="http://schemas.openxmlformats.org/spreadsheetml/2006/main" count="340" uniqueCount="297">
  <si>
    <t>Count low-hi</t>
  </si>
  <si>
    <t>UID</t>
  </si>
  <si>
    <t>Count hi-low</t>
  </si>
  <si>
    <t>min-height</t>
  </si>
  <si>
    <t>max height</t>
  </si>
  <si>
    <t>Change Log(v)/ Lastest Change (&gt;)</t>
  </si>
  <si>
    <t>Most Minimum</t>
  </si>
  <si>
    <t>Most Maximum</t>
  </si>
  <si>
    <t>Rank</t>
  </si>
  <si>
    <t>unique min height</t>
  </si>
  <si>
    <t>unique max height</t>
  </si>
  <si>
    <t>New Rank</t>
  </si>
  <si>
    <t>New Min Height</t>
  </si>
  <si>
    <t>New Max Height</t>
  </si>
  <si>
    <t>Quality Check</t>
  </si>
  <si>
    <t>Devices</t>
  </si>
  <si>
    <t>Scaling</t>
  </si>
  <si>
    <t>auto-pixel-ratio</t>
  </si>
  <si>
    <t>manual enter pixels</t>
  </si>
  <si>
    <t>custom pixels</t>
  </si>
  <si>
    <t>Physical Height</t>
  </si>
  <si>
    <t>Physical Width</t>
  </si>
  <si>
    <t>use Physical not Logical</t>
  </si>
  <si>
    <t>Orientation</t>
  </si>
  <si>
    <t>Links</t>
  </si>
  <si>
    <t>Logical Resolution Height</t>
  </si>
  <si>
    <t>Logical Resolution Width</t>
  </si>
  <si>
    <t>min-device-height</t>
  </si>
  <si>
    <t>max-device-height</t>
  </si>
  <si>
    <t>min-device-width</t>
  </si>
  <si>
    <t>max-device-width</t>
  </si>
  <si>
    <t>Demo-iframe-container H</t>
  </si>
  <si>
    <t>Demo-iframe-container W</t>
  </si>
  <si>
    <t>demo-iframe H</t>
  </si>
  <si>
    <t>demo-iframe W</t>
  </si>
  <si>
    <t>demo-‘app’-div H</t>
  </si>
  <si>
    <t>demo-‘app’-div W</t>
  </si>
  <si>
    <t>Device &amp; Orientation</t>
  </si>
  <si>
    <t>pixel-auto-rule</t>
  </si>
  <si>
    <t>June 18, 2018 - 15:11</t>
  </si>
  <si>
    <t>June 12, 2018 - 23</t>
  </si>
  <si>
    <t>June 12, 2018 - 18</t>
  </si>
  <si>
    <t>All Devices (Portrait &amp; Landscape)</t>
  </si>
  <si>
    <t>Output CSS (Portrait &amp; Landscape)</t>
  </si>
  <si>
    <t>Acceptable</t>
  </si>
  <si>
    <t>Iphone4</t>
  </si>
  <si>
    <t>QC Status</t>
  </si>
  <si>
    <t>Poor</t>
  </si>
  <si>
    <t>Partial Function</t>
  </si>
  <si>
    <t>June 17, 2018 - 3:17</t>
  </si>
  <si>
    <t>A*</t>
  </si>
  <si>
    <t>TWEAK The UI (Across All Devices)</t>
  </si>
  <si>
    <t>Height (px)</t>
  </si>
  <si>
    <t>Width</t>
  </si>
  <si>
    <t>min-device-? (logical res. - ____)</t>
  </si>
  <si>
    <t>max-device-?  (logical res. + ____)</t>
  </si>
  <si>
    <t xml:space="preserve">iframe-container </t>
  </si>
  <si>
    <t xml:space="preserve">iframe </t>
  </si>
  <si>
    <t xml:space="preserve">app-div </t>
  </si>
  <si>
    <t>Lessons Learn for entry GitHub/ WiKi</t>
  </si>
  <si>
    <t>You must calculate the logical resolution with the exact (to the decimal place), but when you display it on the style sheet it needs rounding up to work</t>
  </si>
  <si>
    <t>SCALING (DPI)</t>
  </si>
  <si>
    <t>min-width</t>
  </si>
  <si>
    <t>max width</t>
  </si>
  <si>
    <t>unique min width</t>
  </si>
  <si>
    <t>unique max width</t>
  </si>
  <si>
    <t>New Min width</t>
  </si>
  <si>
    <t>New Max width</t>
  </si>
  <si>
    <t>October 25, 2018 - 4:07</t>
  </si>
  <si>
    <t>Iphone5</t>
  </si>
  <si>
    <t>June 17, 2018 - 3:16</t>
  </si>
  <si>
    <t>PopularDevices2</t>
  </si>
  <si>
    <t>LenovoThinkpadX61</t>
  </si>
  <si>
    <t>1080i</t>
  </si>
  <si>
    <t>June 16, 2018 - 5:01</t>
  </si>
  <si>
    <t>June 14, 2018 - 18:42</t>
  </si>
  <si>
    <t>June 14, 2018 - 0:51</t>
  </si>
  <si>
    <t>GalaxyS3andNote2andHTC8XandWXGA-H</t>
  </si>
  <si>
    <t>GalaxyS45andNote3andZTEBladeV580</t>
  </si>
  <si>
    <t>GalaxyS6and7andEdge</t>
  </si>
  <si>
    <t>HTCVive</t>
  </si>
  <si>
    <t>Nokia5230</t>
  </si>
  <si>
    <t>Device</t>
  </si>
  <si>
    <t>Physical Resolution Height</t>
  </si>
  <si>
    <t>Physical Resolution Width</t>
  </si>
  <si>
    <t>Fit UI to Physical</t>
  </si>
  <si>
    <t>custom-pixel-ratio</t>
  </si>
  <si>
    <t>pixel-ratio-custom</t>
  </si>
  <si>
    <t>SunWorkstation</t>
  </si>
  <si>
    <t>XiaomiMiMIX2</t>
  </si>
  <si>
    <t>October 25, 2018 - 4:08</t>
  </si>
  <si>
    <t>Iphone6and6Sand7and8</t>
  </si>
  <si>
    <t>IphoneX</t>
  </si>
  <si>
    <t>IpadandTFT</t>
  </si>
  <si>
    <t>SonyVAIO-P</t>
  </si>
  <si>
    <t>LenovoThinkpadT60</t>
  </si>
  <si>
    <t>WUXGA</t>
  </si>
  <si>
    <t>PixelXL</t>
  </si>
  <si>
    <t>Iphone6-8+andHTC1andFullHD</t>
  </si>
  <si>
    <t>Pixel</t>
  </si>
  <si>
    <t>June 14, 2018 - 20:36</t>
  </si>
  <si>
    <t>AlienwareCurvedDisplay</t>
  </si>
  <si>
    <t>October 25, 2018 - 4:28</t>
  </si>
  <si>
    <t>GalaxyS2</t>
  </si>
  <si>
    <t>GalaxyS8-9+</t>
  </si>
  <si>
    <t>OnePlus3</t>
  </si>
  <si>
    <t>LG-G5</t>
  </si>
  <si>
    <t>IpadPro</t>
  </si>
  <si>
    <t xml:space="preserve">WideSVGA </t>
  </si>
  <si>
    <t>June 13, 2018 - 18:30</t>
  </si>
  <si>
    <t>June 13, 2018 - 18:08</t>
  </si>
  <si>
    <t>Nexus7</t>
  </si>
  <si>
    <t>HitachiCM821F</t>
  </si>
  <si>
    <t>Surface3</t>
  </si>
  <si>
    <t>DellMonitorIN1920</t>
  </si>
  <si>
    <t>Nexus9</t>
  </si>
  <si>
    <t>MyHPLaptop</t>
  </si>
  <si>
    <t>GalaxyTab10</t>
  </si>
  <si>
    <t>ChromebookPixel</t>
  </si>
  <si>
    <t>PowerBookG4</t>
  </si>
  <si>
    <t>DCI2K</t>
  </si>
  <si>
    <t>PopularDevices1</t>
  </si>
  <si>
    <t xml:space="preserve">TesselarXGA </t>
  </si>
  <si>
    <t>4320p</t>
  </si>
  <si>
    <t>8KFullDome</t>
  </si>
  <si>
    <t>pixel2</t>
  </si>
  <si>
    <t>Hauwaei P20 (Lukas' Mobile)</t>
  </si>
  <si>
    <t>breakpoint filler-----00050</t>
  </si>
  <si>
    <t>breakpoint filler-----00049</t>
  </si>
  <si>
    <t>breakpoint filler-----00048</t>
  </si>
  <si>
    <t>breakpoint filler-----00047</t>
  </si>
  <si>
    <t>breakpoint filler-----00046</t>
  </si>
  <si>
    <t>breakpoint filler-----00045</t>
  </si>
  <si>
    <t>breakpoint filler-----00044</t>
  </si>
  <si>
    <t>breakpoint filler-----00043</t>
  </si>
  <si>
    <t>breakpoint filler-----00042</t>
  </si>
  <si>
    <t>breakpoint filler-----00041</t>
  </si>
  <si>
    <t>breakpoint filler-----00040</t>
  </si>
  <si>
    <t>breakpoint filler-----00039</t>
  </si>
  <si>
    <t>breakpoint filler-----00038</t>
  </si>
  <si>
    <t>breakpoint filler-----00037</t>
  </si>
  <si>
    <t>breakpoint filler-----00036</t>
  </si>
  <si>
    <t>breakpoint filler-----00035</t>
  </si>
  <si>
    <t>breakpoint filler-----00034</t>
  </si>
  <si>
    <t>breakpoint filler-----00033</t>
  </si>
  <si>
    <t>breakpoint filler-----00032</t>
  </si>
  <si>
    <t>breakpoint filler-----00031</t>
  </si>
  <si>
    <t>breakpoint filler-----00030</t>
  </si>
  <si>
    <t>breakpoint filler-----00029</t>
  </si>
  <si>
    <t>June 15, 2018 - 4:50</t>
  </si>
  <si>
    <t>October 25, 2018 - 4:27</t>
  </si>
  <si>
    <t>https://docs.google.com/spreadsheets/d/e/2PACX-1vQQRpSkpCHUtlDlgB6JPpClF-SYXaXE4gk64_4J3iY8bfP3JXkKw4bE3yv_ctha-q0uBOj_Deij-R_Q/pubchart?oid=798668426&amp;format=image</t>
  </si>
  <si>
    <t>If you're seeing this, the application failed to load</t>
  </si>
  <si>
    <t>WaveOS support have been notified</t>
  </si>
  <si>
    <t>An update will now be made to resolve this</t>
  </si>
  <si>
    <t>until then, reboot. It should resolve this issue</t>
  </si>
  <si>
    <t>June 17, 2018 - 5:56</t>
  </si>
  <si>
    <t>June 17, 2018 - 6:02</t>
  </si>
  <si>
    <t>https://docs.google.com/spreadsheets/d/e/2PACX-1vQQRpSkpCHUtlDlgB6JPpClF-SYXaXE4gk64_4J3iY8bfP3JXkKw4bE3yv_ctha-q0uBOj_Deij-R_Q/pubchart?oid=414295832&amp;format=image</t>
  </si>
  <si>
    <t>June 22, 2018 - 15:33</t>
  </si>
  <si>
    <t>June 17, 2018 - 18:27</t>
  </si>
  <si>
    <t>June 17, 2018 - 18:22</t>
  </si>
  <si>
    <t>June 17, 2018 - 18:19</t>
  </si>
  <si>
    <t>June 17, 2018 - 7:10</t>
  </si>
  <si>
    <t>https://docs.google.com/spreadsheets/d/e/2PACX-1vQQRpSkpCHUtlDlgB6JPpClF-SYXaXE4gk64_4J3iY8bfP3JXkKw4bE3yv_ctha-q0uBOj_Deij-R_Q/pubchart?oid=1254557092&amp;format=image</t>
  </si>
  <si>
    <t>https://docs.google.com/spreadsheets/d/e/2PACX-1vQQRpSkpCHUtlDlgB6JPpClF-SYXaXE4gk64_4J3iY8bfP3JXkKw4bE3yv_ctha-q0uBOj_Deij-R_Q/pubchart?oid=1706851829&amp;format=image</t>
  </si>
  <si>
    <t>https://docs.google.com/spreadsheets/d/e/2PACX-1vQQRpSkpCHUtlDlgB6JPpClF-SYXaXE4gk64_4J3iY8bfP3JXkKw4bE3yv_ctha-q0uBOj_Deij-R_Q/pubchart?oid=322242121&amp;format=image</t>
  </si>
  <si>
    <t>https://docs.google.com/spreadsheets/d/e/2PACX-1vQQRpSkpCHUtlDlgB6JPpClF-SYXaXE4gk64_4J3iY8bfP3JXkKw4bE3yv_ctha-q0uBOj_Deij-R_Q/pubchart?oid=1284096244&amp;format=image</t>
  </si>
  <si>
    <t>https://docs.google.com/spreadsheets/d/e/2PACX-1vQQRpSkpCHUtlDlgB6JPpClF-SYXaXE4gk64_4J3iY8bfP3JXkKw4bE3yv_ctha-q0uBOj_Deij-R_Q/pubchart?oid=1589418195&amp;format=image</t>
  </si>
  <si>
    <t>https://docs.google.com/spreadsheets/d/e/2PACX-1vQQRpSkpCHUtlDlgB6JPpClF-SYXaXE4gk64_4J3iY8bfP3JXkKw4bE3yv_ctha-q0uBOj_Deij-R_Q/pubchart?oid=1657580286&amp;format=image</t>
  </si>
  <si>
    <t>https://docs.google.com/spreadsheets/d/e/2PACX-1vQQRpSkpCHUtlDlgB6JPpClF-SYXaXE4gk64_4J3iY8bfP3JXkKw4bE3yv_ctha-q0uBOj_Deij-R_Q/pubchart?oid=1799500021&amp;format=image</t>
  </si>
  <si>
    <t>https://docs.google.com/spreadsheets/d/e/2PACX-1vQQRpSkpCHUtlDlgB6JPpClF-SYXaXE4gk64_4J3iY8bfP3JXkKw4bE3yv_ctha-q0uBOj_Deij-R_Q/pubchart?oid=897807454&amp;format=image</t>
  </si>
  <si>
    <t>https://docs.google.com/spreadsheets/d/e/2PACX-1vQQRpSkpCHUtlDlgB6JPpClF-SYXaXE4gk64_4J3iY8bfP3JXkKw4bE3yv_ctha-q0uBOj_Deij-R_Q/pubchart?oid=1814278078&amp;format=image</t>
  </si>
  <si>
    <t>https://docs.google.com/spreadsheets/d/e/2PACX-1vQQRpSkpCHUtlDlgB6JPpClF-SYXaXE4gk64_4J3iY8bfP3JXkKw4bE3yv_ctha-q0uBOj_Deij-R_Q/pubchart?oid=329507226&amp;format=image</t>
  </si>
  <si>
    <t>https://docs.google.com/spreadsheets/d/e/2PACX-1vQQRpSkpCHUtlDlgB6JPpClF-SYXaXE4gk64_4J3iY8bfP3JXkKw4bE3yv_ctha-q0uBOj_Deij-R_Q/pubchart?oid=2107687406&amp;format=image</t>
  </si>
  <si>
    <t>https://docs.google.com/spreadsheets/d/e/2PACX-1vQQRpSkpCHUtlDlgB6JPpClF-SYXaXE4gk64_4J3iY8bfP3JXkKw4bE3yv_ctha-q0uBOj_Deij-R_Q/pubchart?oid=1599514306&amp;format=image</t>
  </si>
  <si>
    <t>https://docs.google.com/spreadsheets/d/e/2PACX-1vQQRpSkpCHUtlDlgB6JPpClF-SYXaXE4gk64_4J3iY8bfP3JXkKw4bE3yv_ctha-q0uBOj_Deij-R_Q/pubchart?oid=1351124604&amp;format=image</t>
  </si>
  <si>
    <t>https://docs.google.com/spreadsheets/d/e/2PACX-1vQQRpSkpCHUtlDlgB6JPpClF-SYXaXE4gk64_4J3iY8bfP3JXkKw4bE3yv_ctha-q0uBOj_Deij-R_Q/pubchart?oid=498391350&amp;format=image</t>
  </si>
  <si>
    <t>https://docs.google.com/spreadsheets/d/e/2PACX-1vQQRpSkpCHUtlDlgB6JPpClF-SYXaXE4gk64_4J3iY8bfP3JXkKw4bE3yv_ctha-q0uBOj_Deij-R_Q/pubchart?oid=497488756&amp;format=image</t>
  </si>
  <si>
    <t>https://docs.google.com/spreadsheets/d/e/2PACX-1vQQRpSkpCHUtlDlgB6JPpClF-SYXaXE4gk64_4J3iY8bfP3JXkKw4bE3yv_ctha-q0uBOj_Deij-R_Q/pubchart?oid=1108797684&amp;format=image</t>
  </si>
  <si>
    <t>https://docs.google.com/spreadsheets/d/e/2PACX-1vQQRpSkpCHUtlDlgB6JPpClF-SYXaXE4gk64_4J3iY8bfP3JXkKw4bE3yv_ctha-q0uBOj_Deij-R_Q/pubchart?oid=1402828582&amp;format=image</t>
  </si>
  <si>
    <t>https://docs.google.com/spreadsheets/d/e/2PACX-1vQQRpSkpCHUtlDlgB6JPpClF-SYXaXE4gk64_4J3iY8bfP3JXkKw4bE3yv_ctha-q0uBOj_Deij-R_Q/pubchart?oid=1037413988&amp;format=image</t>
  </si>
  <si>
    <t>https://docs.google.com/spreadsheets/d/e/2PACX-1vQQRpSkpCHUtlDlgB6JPpClF-SYXaXE4gk64_4J3iY8bfP3JXkKw4bE3yv_ctha-q0uBOj_Deij-R_Q/pubchart?oid=1115357496&amp;format=image</t>
  </si>
  <si>
    <t>https://docs.google.com/spreadsheets/d/e/2PACX-1vQQRpSkpCHUtlDlgB6JPpClF-SYXaXE4gk64_4J3iY8bfP3JXkKw4bE3yv_ctha-q0uBOj_Deij-R_Q/pubchart?oid=1078278257&amp;format=image</t>
  </si>
  <si>
    <t>https://docs.google.com/spreadsheets/d/e/2PACX-1vQQRpSkpCHUtlDlgB6JPpClF-SYXaXE4gk64_4J3iY8bfP3JXkKw4bE3yv_ctha-q0uBOj_Deij-R_Q/pubchart?oid=1606334166&amp;format=image</t>
  </si>
  <si>
    <t>https://docs.google.com/spreadsheets/d/e/2PACX-1vQQRpSkpCHUtlDlgB6JPpClF-SYXaXE4gk64_4J3iY8bfP3JXkKw4bE3yv_ctha-q0uBOj_Deij-R_Q/pubchart?oid=1271733716&amp;format=image</t>
  </si>
  <si>
    <t>https://docs.google.com/spreadsheets/d/e/2PACX-1vQQRpSkpCHUtlDlgB6JPpClF-SYXaXE4gk64_4J3iY8bfP3JXkKw4bE3yv_ctha-q0uBOj_Deij-R_Q/pubchart?oid=113809880&amp;format=image</t>
  </si>
  <si>
    <t>https://docs.google.com/spreadsheets/d/e/2PACX-1vQQRpSkpCHUtlDlgB6JPpClF-SYXaXE4gk64_4J3iY8bfP3JXkKw4bE3yv_ctha-q0uBOj_Deij-R_Q/pubchart?oid=297230340&amp;format=image</t>
  </si>
  <si>
    <t>https://docs.google.com/spreadsheets/d/e/2PACX-1vQQRpSkpCHUtlDlgB6JPpClF-SYXaXE4gk64_4J3iY8bfP3JXkKw4bE3yv_ctha-q0uBOj_Deij-R_Q/pubchart?oid=334516751&amp;format=image</t>
  </si>
  <si>
    <t>https://docs.google.com/spreadsheets/d/e/2PACX-1vQQRpSkpCHUtlDlgB6JPpClF-SYXaXE4gk64_4J3iY8bfP3JXkKw4bE3yv_ctha-q0uBOj_Deij-R_Q/pubchart?oid=914526561&amp;format=image</t>
  </si>
  <si>
    <t>https://docs.google.com/spreadsheets/d/e/2PACX-1vQQRpSkpCHUtlDlgB6JPpClF-SYXaXE4gk64_4J3iY8bfP3JXkKw4bE3yv_ctha-q0uBOj_Deij-R_Q/pubchart?oid=359406080&amp;format=image</t>
  </si>
  <si>
    <t>https://docs.google.com/spreadsheets/d/e/2PACX-1vQQRpSkpCHUtlDlgB6JPpClF-SYXaXE4gk64_4J3iY8bfP3JXkKw4bE3yv_ctha-q0uBOj_Deij-R_Q/pubchart?oid=1329515890&amp;format=image</t>
  </si>
  <si>
    <t>https://docs.google.com/spreadsheets/d/e/2PACX-1vQQRpSkpCHUtlDlgB6JPpClF-SYXaXE4gk64_4J3iY8bfP3JXkKw4bE3yv_ctha-q0uBOj_Deij-R_Q/pubchart?oid=1215137901&amp;format=image</t>
  </si>
  <si>
    <t>https://docs.google.com/spreadsheets/d/e/2PACX-1vQQRpSkpCHUtlDlgB6JPpClF-SYXaXE4gk64_4J3iY8bfP3JXkKw4bE3yv_ctha-q0uBOj_Deij-R_Q/pubchart?oid=686211973&amp;format=image</t>
  </si>
  <si>
    <t>https://docs.google.com/spreadsheets/d/e/2PACX-1vQQRpSkpCHUtlDlgB6JPpClF-SYXaXE4gk64_4J3iY8bfP3JXkKw4bE3yv_ctha-q0uBOj_Deij-R_Q/pubchart?oid=1886545010&amp;format=image</t>
  </si>
  <si>
    <t>https://docs.google.com/spreadsheets/d/e/2PACX-1vQQRpSkpCHUtlDlgB6JPpClF-SYXaXE4gk64_4J3iY8bfP3JXkKw4bE3yv_ctha-q0uBOj_Deij-R_Q/pubchart?oid=1710141954&amp;format=image</t>
  </si>
  <si>
    <t>https://docs.google.com/spreadsheets/d/e/2PACX-1vQQRpSkpCHUtlDlgB6JPpClF-SYXaXE4gk64_4J3iY8bfP3JXkKw4bE3yv_ctha-q0uBOj_Deij-R_Q/pubchart?oid=1780305173&amp;format=image</t>
  </si>
  <si>
    <t>https://docs.google.com/spreadsheets/d/e/2PACX-1vQQRpSkpCHUtlDlgB6JPpClF-SYXaXE4gk64_4J3iY8bfP3JXkKw4bE3yv_ctha-q0uBOj_Deij-R_Q/pubchart?oid=759142023&amp;format=image</t>
  </si>
  <si>
    <t>https://docs.google.com/spreadsheets/d/e/2PACX-1vQQRpSkpCHUtlDlgB6JPpClF-SYXaXE4gk64_4J3iY8bfP3JXkKw4bE3yv_ctha-q0uBOj_Deij-R_Q/pubchart?oid=1965702951&amp;format=image</t>
  </si>
  <si>
    <t>https://docs.google.com/spreadsheets/d/e/2PACX-1vQQRpSkpCHUtlDlgB6JPpClF-SYXaXE4gk64_4J3iY8bfP3JXkKw4bE3yv_ctha-q0uBOj_Deij-R_Q/pubchart?oid=1786916094&amp;format=image</t>
  </si>
  <si>
    <t>"= CHAR(10) &amp; " /*--- " &amp; "Last Modified:  " &amp; Introduction!D1  &amp; " GMT"  &amp; "  ---*/ "&amp; CHAR(10)"</t>
  </si>
  <si>
    <t>FIRST SEGMENT OF CODE</t>
  </si>
  <si>
    <t>DATA</t>
  </si>
  <si>
    <t xml:space="preserve"> SEGMENT  INBETWEEN</t>
  </si>
  <si>
    <t>FINAL  SEGMENT  OF CODE</t>
  </si>
  <si>
    <t>COMBINED</t>
  </si>
  <si>
    <t>RESULT</t>
  </si>
  <si>
    <t>June 14, 2018 - 9:08</t>
  </si>
  <si>
    <t>June 14, 2018 - 17:28</t>
  </si>
  <si>
    <t>June 14, 2018 - 9:02</t>
  </si>
  <si>
    <t xml:space="preserve">           = "", "",        CHAR(10)</t>
  </si>
  <si>
    <t xml:space="preserve">&amp; (CONCATENATE(("              /*  ----- ----- " &amp; </t>
  </si>
  <si>
    <t xml:space="preserve"> &amp; " : ( " &amp; </t>
  </si>
  <si>
    <t>All Devices (Landscape)'!H2</t>
  </si>
  <si>
    <t xml:space="preserve"> &amp;  " )   ------ ----*/  " &amp;  CHAR(10)</t>
  </si>
  <si>
    <t>&amp; "              /* ----- ----- " &amp;   " PHYSICAL RESOLUTION  "  &amp;  CEILING(</t>
  </si>
  <si>
    <t>,1) &amp; " x "  &amp; CEILING(</t>
  </si>
  <si>
    <t xml:space="preserve"> 'All Devices (Landscape)'!B2</t>
  </si>
  <si>
    <t>,1) &amp; " )" &amp; "  ------ ----*/ " ), CHAR(10)</t>
  </si>
  <si>
    <t>Timestamp</t>
  </si>
  <si>
    <t>Screen Dimension e.g. 1080 x 1920</t>
  </si>
  <si>
    <t>Email Address</t>
  </si>
  <si>
    <t>Device Manufacturer, Make &amp; Model</t>
  </si>
  <si>
    <t>1080 x 4000</t>
  </si>
  <si>
    <t>hywel.buckler@hotmail.co.uk</t>
  </si>
  <si>
    <t>IPhone Z</t>
  </si>
  <si>
    <t>no idea</t>
  </si>
  <si>
    <t>hywelapbuckler@gmail.com</t>
  </si>
  <si>
    <t xml:space="preserve">Iphone4 </t>
  </si>
  <si>
    <t xml:space="preserve">1080 x 2280  (19:9 ratio, 5.84 inches) </t>
  </si>
  <si>
    <t>senorlukas@gmail.com</t>
  </si>
  <si>
    <t>Huawei P20 lite</t>
  </si>
  <si>
    <t>https://docs.google.com/spreadsheets/d/e/2PACX-1vQQRpSkpCHUtlDlgB6JPpClF-SYXaXE4gk64_4J3iY8bfP3JXkKw4bE3yv_ctha-q0uBOj_Deij-R_Q/pubchart?oid=395904984&amp;format=image</t>
  </si>
  <si>
    <t>https://docs.google.com/spreadsheets/d/e/2PACX-1vQQRpSkpCHUtlDlgB6JPpClF-SYXaXE4gk64_4J3iY8bfP3JXkKw4bE3yv_ctha-q0uBOj_Deij-R_Q/pubchart?oid=276080279&amp;format=image</t>
  </si>
  <si>
    <t>June 22, 2018 - 10:31</t>
  </si>
  <si>
    <t>https://docs.google.com/spreadsheets/d/e/2PACX-1vQQRpSkpCHUtlDlgB6JPpClF-SYXaXE4gk64_4J3iY8bfP3JXkKw4bE3yv_ctha-q0uBOj_Deij-R_Q/pubchart?oid=450106936&amp;format=image</t>
  </si>
  <si>
    <t>https://docs.google.com/spreadsheets/d/e/2PACX-1vQQRpSkpCHUtlDlgB6JPpClF-SYXaXE4gk64_4J3iY8bfP3JXkKw4bE3yv_ctha-q0uBOj_Deij-R_Q/pubchart?oid=167735017&amp;format=image</t>
  </si>
  <si>
    <t>https://docs.google.com/spreadsheets/d/e/2PACX-1vQQRpSkpCHUtlDlgB6JPpClF-SYXaXE4gk64_4J3iY8bfP3JXkKw4bE3yv_ctha-q0uBOj_Deij-R_Q/pubchart?oid=659747733&amp;format=image</t>
  </si>
  <si>
    <t>https://docs.google.com/spreadsheets/d/e/2PACX-1vQQRpSkpCHUtlDlgB6JPpClF-SYXaXE4gk64_4J3iY8bfP3JXkKw4bE3yv_ctha-q0uBOj_Deij-R_Q/pubchart?oid=1947287155&amp;format=image</t>
  </si>
  <si>
    <t>https://docs.google.com/spreadsheets/d/e/2PACX-1vQQRpSkpCHUtlDlgB6JPpClF-SYXaXE4gk64_4J3iY8bfP3JXkKw4bE3yv_ctha-q0uBOj_Deij-R_Q/pubchart?oid=727501827&amp;format=image</t>
  </si>
  <si>
    <t>https://docs.google.com/spreadsheets/d/e/2PACX-1vQQRpSkpCHUtlDlgB6JPpClF-SYXaXE4gk64_4J3iY8bfP3JXkKw4bE3yv_ctha-q0uBOj_Deij-R_Q/pubchart?oid=353540933&amp;format=image</t>
  </si>
  <si>
    <t>https://docs.google.com/spreadsheets/d/e/2PACX-1vQQRpSkpCHUtlDlgB6JPpClF-SYXaXE4gk64_4J3iY8bfP3JXkKw4bE3yv_ctha-q0uBOj_Deij-R_Q/pubchart?oid=1947429508&amp;format=image</t>
  </si>
  <si>
    <t>https://docs.google.com/spreadsheets/d/e/2PACX-1vQQRpSkpCHUtlDlgB6JPpClF-SYXaXE4gk64_4J3iY8bfP3JXkKw4bE3yv_ctha-q0uBOj_Deij-R_Q/pubchart?oid=973040081&amp;format=image</t>
  </si>
  <si>
    <t>https://docs.google.com/spreadsheets/d/e/2PACX-1vQQRpSkpCHUtlDlgB6JPpClF-SYXaXE4gk64_4J3iY8bfP3JXkKw4bE3yv_ctha-q0uBOj_Deij-R_Q/pubchart?oid=586651350&amp;format=image</t>
  </si>
  <si>
    <t>https://docs.google.com/spreadsheets/d/e/2PACX-1vQQRpSkpCHUtlDlgB6JPpClF-SYXaXE4gk64_4J3iY8bfP3JXkKw4bE3yv_ctha-q0uBOj_Deij-R_Q/pubchart?oid=1256384685&amp;format=image</t>
  </si>
  <si>
    <t>https://docs.google.com/spreadsheets/d/e/2PACX-1vQQRpSkpCHUtlDlgB6JPpClF-SYXaXE4gk64_4J3iY8bfP3JXkKw4bE3yv_ctha-q0uBOj_Deij-R_Q/pubchart?oid=769306522&amp;format=image</t>
  </si>
  <si>
    <t>https://docs.google.com/spreadsheets/d/e/2PACX-1vQQRpSkpCHUtlDlgB6JPpClF-SYXaXE4gk64_4J3iY8bfP3JXkKw4bE3yv_ctha-q0uBOj_Deij-R_Q/pubchart?oid=1175751458&amp;format=image</t>
  </si>
  <si>
    <t>https://docs.google.com/spreadsheets/d/e/2PACX-1vQQRpSkpCHUtlDlgB6JPpClF-SYXaXE4gk64_4J3iY8bfP3JXkKw4bE3yv_ctha-q0uBOj_Deij-R_Q/pubchart?oid=744482480&amp;format=image</t>
  </si>
  <si>
    <t>https://docs.google.com/spreadsheets/d/e/2PACX-1vQQRpSkpCHUtlDlgB6JPpClF-SYXaXE4gk64_4J3iY8bfP3JXkKw4bE3yv_ctha-q0uBOj_Deij-R_Q/pubchart?oid=1889685944&amp;format=image</t>
  </si>
  <si>
    <t>https://docs.google.com/spreadsheets/d/e/2PACX-1vQQRpSkpCHUtlDlgB6JPpClF-SYXaXE4gk64_4J3iY8bfP3JXkKw4bE3yv_ctha-q0uBOj_Deij-R_Q/pubchart?oid=932303633&amp;format=image</t>
  </si>
  <si>
    <t>https://docs.google.com/spreadsheets/d/e/2PACX-1vQQRpSkpCHUtlDlgB6JPpClF-SYXaXE4gk64_4J3iY8bfP3JXkKw4bE3yv_ctha-q0uBOj_Deij-R_Q/pubchart?oid=739218479&amp;format=image</t>
  </si>
  <si>
    <t>https://docs.google.com/spreadsheets/d/e/2PACX-1vQQRpSkpCHUtlDlgB6JPpClF-SYXaXE4gk64_4J3iY8bfP3JXkKw4bE3yv_ctha-q0uBOj_Deij-R_Q/pubchart?oid=84665268&amp;format=image</t>
  </si>
  <si>
    <t>https://docs.google.com/spreadsheets/d/e/2PACX-1vQQRpSkpCHUtlDlgB6JPpClF-SYXaXE4gk64_4J3iY8bfP3JXkKw4bE3yv_ctha-q0uBOj_Deij-R_Q/pubchart?oid=1762940700&amp;format=image</t>
  </si>
  <si>
    <t>https://docs.google.com/spreadsheets/d/e/2PACX-1vQQRpSkpCHUtlDlgB6JPpClF-SYXaXE4gk64_4J3iY8bfP3JXkKw4bE3yv_ctha-q0uBOj_Deij-R_Q/pubchart?oid=1933235910&amp;format=image</t>
  </si>
  <si>
    <t>https://docs.google.com/spreadsheets/d/e/2PACX-1vQQRpSkpCHUtlDlgB6JPpClF-SYXaXE4gk64_4J3iY8bfP3JXkKw4bE3yv_ctha-q0uBOj_Deij-R_Q/pubchart?oid=1486523728&amp;format=image</t>
  </si>
  <si>
    <t>https://docs.google.com/spreadsheets/d/e/2PACX-1vQQRpSkpCHUtlDlgB6JPpClF-SYXaXE4gk64_4J3iY8bfP3JXkKw4bE3yv_ctha-q0uBOj_Deij-R_Q/pubchart?oid=983599872&amp;format=image</t>
  </si>
  <si>
    <t>https://docs.google.com/spreadsheets/d/e/2PACX-1vQQRpSkpCHUtlDlgB6JPpClF-SYXaXE4gk64_4J3iY8bfP3JXkKw4bE3yv_ctha-q0uBOj_Deij-R_Q/pubchart?oid=1664165023&amp;format=image</t>
  </si>
  <si>
    <t>https://docs.google.com/spreadsheets/d/e/2PACX-1vQQRpSkpCHUtlDlgB6JPpClF-SYXaXE4gk64_4J3iY8bfP3JXkKw4bE3yv_ctha-q0uBOj_Deij-R_Q/pubchart?oid=1105165938&amp;format=image</t>
  </si>
  <si>
    <t>https://docs.google.com/spreadsheets/d/e/2PACX-1vQQRpSkpCHUtlDlgB6JPpClF-SYXaXE4gk64_4J3iY8bfP3JXkKw4bE3yv_ctha-q0uBOj_Deij-R_Q/pubchart?oid=430039177&amp;format=image</t>
  </si>
  <si>
    <t>https://docs.google.com/spreadsheets/d/e/2PACX-1vQQRpSkpCHUtlDlgB6JPpClF-SYXaXE4gk64_4J3iY8bfP3JXkKw4bE3yv_ctha-q0uBOj_Deij-R_Q/pubchart?oid=634872642&amp;format=image</t>
  </si>
  <si>
    <t>https://docs.google.com/spreadsheets/d/e/2PACX-1vQQRpSkpCHUtlDlgB6JPpClF-SYXaXE4gk64_4J3iY8bfP3JXkKw4bE3yv_ctha-q0uBOj_Deij-R_Q/pubchart?oid=1058105412&amp;format=image</t>
  </si>
  <si>
    <t>https://docs.google.com/spreadsheets/d/e/2PACX-1vQQRpSkpCHUtlDlgB6JPpClF-SYXaXE4gk64_4J3iY8bfP3JXkKw4bE3yv_ctha-q0uBOj_Deij-R_Q/pubchart?oid=1297129392&amp;format=image</t>
  </si>
  <si>
    <t>https://docs.google.com/spreadsheets/d/e/2PACX-1vQQRpSkpCHUtlDlgB6JPpClF-SYXaXE4gk64_4J3iY8bfP3JXkKw4bE3yv_ctha-q0uBOj_Deij-R_Q/pubchart?oid=2097164002&amp;format=image</t>
  </si>
  <si>
    <t>https://docs.google.com/spreadsheets/d/e/2PACX-1vQQRpSkpCHUtlDlgB6JPpClF-SYXaXE4gk64_4J3iY8bfP3JXkKw4bE3yv_ctha-q0uBOj_Deij-R_Q/pubchart?oid=2121696581&amp;format=image</t>
  </si>
  <si>
    <t>https://docs.google.com/spreadsheets/d/e/2PACX-1vQQRpSkpCHUtlDlgB6JPpClF-SYXaXE4gk64_4J3iY8bfP3JXkKw4bE3yv_ctha-q0uBOj_Deij-R_Q/pubchart?oid=910016768&amp;format=image</t>
  </si>
  <si>
    <t>https://docs.google.com/spreadsheets/d/e/2PACX-1vQQRpSkpCHUtlDlgB6JPpClF-SYXaXE4gk64_4J3iY8bfP3JXkKw4bE3yv_ctha-q0uBOj_Deij-R_Q/pubchart?oid=384976067&amp;format=image</t>
  </si>
  <si>
    <t>https://docs.google.com/spreadsheets/d/e/2PACX-1vQQRpSkpCHUtlDlgB6JPpClF-SYXaXE4gk64_4J3iY8bfP3JXkKw4bE3yv_ctha-q0uBOj_Deij-R_Q/pubchart?oid=1205619459&amp;format=image</t>
  </si>
  <si>
    <t>https://docs.google.com/spreadsheets/d/e/2PACX-1vQQRpSkpCHUtlDlgB6JPpClF-SYXaXE4gk64_4J3iY8bfP3JXkKw4bE3yv_ctha-q0uBOj_Deij-R_Q/pubchart?oid=1992777098&amp;format=image</t>
  </si>
  <si>
    <t>https://docs.google.com/spreadsheets/d/e/2PACX-1vQQRpSkpCHUtlDlgB6JPpClF-SYXaXE4gk64_4J3iY8bfP3JXkKw4bE3yv_ctha-q0uBOj_Deij-R_Q/pubchart?oid=1606576167&amp;format=image</t>
  </si>
  <si>
    <t>https://docs.google.com/spreadsheets/d/e/2PACX-1vQQRpSkpCHUtlDlgB6JPpClF-SYXaXE4gk64_4J3iY8bfP3JXkKw4bE3yv_ctha-q0uBOj_Deij-R_Q/pubchart?oid=2041928604&amp;format=image</t>
  </si>
  <si>
    <t>https://docs.google.com/spreadsheets/d/e/2PACX-1vQQRpSkpCHUtlDlgB6JPpClF-SYXaXE4gk64_4J3iY8bfP3JXkKw4bE3yv_ctha-q0uBOj_Deij-R_Q/pubchart?oid=1607785668&amp;format=image</t>
  </si>
  <si>
    <t>https://docs.google.com/spreadsheets/d/e/2PACX-1vQQRpSkpCHUtlDlgB6JPpClF-SYXaXE4gk64_4J3iY8bfP3JXkKw4bE3yv_ctha-q0uBOj_Deij-R_Q/pubchart?oid=1033049332&amp;format=image</t>
  </si>
  <si>
    <t>https://docs.google.com/spreadsheets/d/e/2PACX-1vQQRpSkpCHUtlDlgB6JPpClF-SYXaXE4gk64_4J3iY8bfP3JXkKw4bE3yv_ctha-q0uBOj_Deij-R_Q/pubchart?oid=716953677&amp;format=image</t>
  </si>
  <si>
    <t>https://docs.google.com/spreadsheets/d/e/2PACX-1vQQRpSkpCHUtlDlgB6JPpClF-SYXaXE4gk64_4J3iY8bfP3JXkKw4bE3yv_ctha-q0uBOj_Deij-R_Q/pubchart?oid=404291802&amp;format=image</t>
  </si>
  <si>
    <t>https://docs.google.com/spreadsheets/d/e/2PACX-1vQQRpSkpCHUtlDlgB6JPpClF-SYXaXE4gk64_4J3iY8bfP3JXkKw4bE3yv_ctha-q0uBOj_Deij-R_Q/pubchart?oid=1618155462&amp;format=image</t>
  </si>
  <si>
    <t>https://docs.google.com/spreadsheets/d/e/2PACX-1vQQRpSkpCHUtlDlgB6JPpClF-SYXaXE4gk64_4J3iY8bfP3JXkKw4bE3yv_ctha-q0uBOj_Deij-R_Q/pubchart?oid=9585428&amp;format=image</t>
  </si>
  <si>
    <t>https://docs.google.com/spreadsheets/d/e/2PACX-1vQQRpSkpCHUtlDlgB6JPpClF-SYXaXE4gk64_4J3iY8bfP3JXkKw4bE3yv_ctha-q0uBOj_Deij-R_Q/pubchart?oid=543121614&amp;format=image</t>
  </si>
  <si>
    <t>https://docs.google.com/spreadsheets/d/e/2PACX-1vQQRpSkpCHUtlDlgB6JPpClF-SYXaXE4gk64_4J3iY8bfP3JXkKw4bE3yv_ctha-q0uBOj_Deij-R_Q/pubchart?oid=2023626848&amp;format=image</t>
  </si>
  <si>
    <t>https://docs.google.com/spreadsheets/d/e/2PACX-1vQQRpSkpCHUtlDlgB6JPpClF-SYXaXE4gk64_4J3iY8bfP3JXkKw4bE3yv_ctha-q0uBOj_Deij-R_Q/pubchart?oid=2144667434&amp;format=image</t>
  </si>
  <si>
    <t>https://docs.google.com/spreadsheets/d/e/2PACX-1vQQRpSkpCHUtlDlgB6JPpClF-SYXaXE4gk64_4J3iY8bfP3JXkKw4bE3yv_ctha-q0uBOj_Deij-R_Q/pubchart?oid=1826484303&amp;format=image</t>
  </si>
  <si>
    <t>https://docs.google.com/spreadsheets/d/e/2PACX-1vQQRpSkpCHUtlDlgB6JPpClF-SYXaXE4gk64_4J3iY8bfP3JXkKw4bE3yv_ctha-q0uBOj_Deij-R_Q/pubchart?oid=1268642252&amp;format=image</t>
  </si>
  <si>
    <t>https://docs.google.com/spreadsheets/d/e/2PACX-1vQQRpSkpCHUtlDlgB6JPpClF-SYXaXE4gk64_4J3iY8bfP3JXkKw4bE3yv_ctha-q0uBOj_Deij-R_Q/pubchart?oid=1885989026&amp;format=image</t>
  </si>
  <si>
    <t>https://docs.google.com/spreadsheets/d/e/2PACX-1vQQRpSkpCHUtlDlgB6JPpClF-SYXaXE4gk64_4J3iY8bfP3JXkKw4bE3yv_ctha-q0uBOj_Deij-R_Q/pubchart?oid=1669591533&amp;format=image</t>
  </si>
  <si>
    <t>https://docs.google.com/spreadsheets/d/e/2PACX-1vQQRpSkpCHUtlDlgB6JPpClF-SYXaXE4gk64_4J3iY8bfP3JXkKw4bE3yv_ctha-q0uBOj_Deij-R_Q/pubchart?oid=1952855175&amp;format=image</t>
  </si>
  <si>
    <t>https://docs.google.com/spreadsheets/d/e/2PACX-1vQQRpSkpCHUtlDlgB6JPpClF-SYXaXE4gk64_4J3iY8bfP3JXkKw4bE3yv_ctha-q0uBOj_Deij-R_Q/pubchart?oid=1212972129&amp;format=image</t>
  </si>
  <si>
    <t>https://docs.google.com/spreadsheets/d/e/2PACX-1vQQRpSkpCHUtlDlgB6JPpClF-SYXaXE4gk64_4J3iY8bfP3JXkKw4bE3yv_ctha-q0uBOj_Deij-R_Q/pubchart?oid=1678952808&amp;format=image</t>
  </si>
  <si>
    <t>https://docs.google.com/spreadsheets/d/e/2PACX-1vQQRpSkpCHUtlDlgB6JPpClF-SYXaXE4gk64_4J3iY8bfP3JXkKw4bE3yv_ctha-q0uBOj_Deij-R_Q/pubchart?oid=1795817418&amp;format=image</t>
  </si>
  <si>
    <t>https://docs.google.com/spreadsheets/d/e/2PACX-1vQQRpSkpCHUtlDlgB6JPpClF-SYXaXE4gk64_4J3iY8bfP3JXkKw4bE3yv_ctha-q0uBOj_Deij-R_Q/pubchart?oid=2068537194&amp;format=image</t>
  </si>
  <si>
    <t>https://docs.google.com/spreadsheets/d/e/2PACX-1vQQRpSkpCHUtlDlgB6JPpClF-SYXaXE4gk64_4J3iY8bfP3JXkKw4bE3yv_ctha-q0uBOj_Deij-R_Q/pubchart?oid=1703249352&amp;format=image</t>
  </si>
  <si>
    <t>https://docs.google.com/spreadsheets/d/e/2PACX-1vQQRpSkpCHUtlDlgB6JPpClF-SYXaXE4gk64_4J3iY8bfP3JXkKw4bE3yv_ctha-q0uBOj_Deij-R_Q/pubchart?oid=1527052795&amp;format=image</t>
  </si>
  <si>
    <t>https://docs.google.com/spreadsheets/d/e/2PACX-1vQQRpSkpCHUtlDlgB6JPpClF-SYXaXE4gk64_4J3iY8bfP3JXkKw4bE3yv_ctha-q0uBOj_Deij-R_Q/pubchart?oid=1252539382&amp;format=image</t>
  </si>
  <si>
    <t>https://docs.google.com/spreadsheets/d/e/2PACX-1vQQRpSkpCHUtlDlgB6JPpClF-SYXaXE4gk64_4J3iY8bfP3JXkKw4bE3yv_ctha-q0uBOj_Deij-R_Q/pubchart?oid=106662649&amp;format=image</t>
  </si>
  <si>
    <t>https://docs.google.com/spreadsheets/d/e/2PACX-1vQQRpSkpCHUtlDlgB6JPpClF-SYXaXE4gk64_4J3iY8bfP3JXkKw4bE3yv_ctha-q0uBOj_Deij-R_Q/pubchart?oid=999284679&amp;format=image</t>
  </si>
  <si>
    <t>https://docs.google.com/spreadsheets/d/e/2PACX-1vQQRpSkpCHUtlDlgB6JPpClF-SYXaXE4gk64_4J3iY8bfP3JXkKw4bE3yv_ctha-q0uBOj_Deij-R_Q/pubchart?oid=1718076855&amp;format=image</t>
  </si>
  <si>
    <t>https://docs.google.com/spreadsheets/d/e/2PACX-1vQQRpSkpCHUtlDlgB6JPpClF-SYXaXE4gk64_4J3iY8bfP3JXkKw4bE3yv_ctha-q0uBOj_Deij-R_Q/pubchart?oid=595438314&amp;format=image</t>
  </si>
  <si>
    <t>https://docs.google.com/spreadsheets/d/e/2PACX-1vQQRpSkpCHUtlDlgB6JPpClF-SYXaXE4gk64_4J3iY8bfP3JXkKw4bE3yv_ctha-q0uBOj_Deij-R_Q/pubchart?oid=1712398261&amp;format=image</t>
  </si>
  <si>
    <t>https://docs.google.com/spreadsheets/d/e/2PACX-1vQQRpSkpCHUtlDlgB6JPpClF-SYXaXE4gk64_4J3iY8bfP3JXkKw4bE3yv_ctha-q0uBOj_Deij-R_Q/pubchart?oid=908381109&amp;format=image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</si>
</sst>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mmm&quot; &quot;dd&quot;, &quot;yyyy&quot; - &quot;hh"/>
    <numFmt numFmtId="165" formatCode="###0.0;-###0.0"/>
    <numFmt numFmtId="166" formatCode="0.0"/>
    <numFmt numFmtId="167" formatCode="###0.000;-###0.000"/>
    <numFmt numFmtId="168" formatCode="mmm&quot; &quot;dd&quot;, &quot;yyyy&quot; - &quot;hh&quot; - &quot;mm&quot; &quot;"/>
    <numFmt numFmtId="169" formatCode="###0;-###0"/>
    <numFmt numFmtId="170" formatCode="&quot;$&quot;#,##0.00"/>
    <numFmt numFmtId="171" formatCode="yyyy&quot;-&quot;mm&quot;-&quot;dd&quot; &quot;hh&quot;:&quot;mm&quot;:&quot;ss&quot; &quot;am/pm"/>
    <numFmt numFmtId="172" formatCode="M/d/yyyy H:mm:ss"/>
    <numFmt numFmtId="173" formatCode="m/d/yyyy h:mm:ss"/>
  </numFmts>
  <fonts count="25">
    <font>
      <sz val="11.0"/>
      <color rgb="FF000000"/>
      <name val="Calibri"/>
    </font>
    <font>
      <b/>
    </font>
    <font/>
    <font>
      <sz val="12.0"/>
      <name val="Arial"/>
    </font>
    <font>
      <b/>
      <sz val="12.0"/>
      <color rgb="FF000000"/>
      <name val="Arial"/>
    </font>
    <font>
      <u/>
      <color rgb="FF0000FF"/>
    </font>
    <font>
      <sz val="12.0"/>
      <color rgb="FF2F2F2F"/>
      <name val="Wf_segoe-ui_normal"/>
    </font>
    <font>
      <u/>
      <color rgb="FF0000FF"/>
    </font>
    <font>
      <sz val="10.0"/>
      <color rgb="FF000000"/>
      <name val="Arial"/>
    </font>
    <font>
      <sz val="11.0"/>
      <name val="Calibri"/>
    </font>
    <font>
      <b/>
      <u/>
    </font>
    <font>
      <sz val="9.0"/>
    </font>
    <font>
      <sz val="10.0"/>
      <name val="Arial"/>
    </font>
    <font>
      <color rgb="FF000000"/>
    </font>
    <font>
      <b/>
      <color rgb="FF000000"/>
    </font>
    <font>
      <sz val="11.0"/>
      <color rgb="FF222222"/>
      <name val="Calibri"/>
    </font>
    <font>
      <sz val="12.0"/>
    </font>
    <font>
      <u/>
      <sz val="11.0"/>
      <color rgb="FF0000FF"/>
    </font>
    <font>
      <u/>
      <color rgb="FF0000FF"/>
    </font>
    <font>
      <sz val="9.0"/>
      <color rgb="FFFF0000"/>
    </font>
    <font>
      <sz val="8.0"/>
      <color rgb="FFFF0000"/>
    </font>
    <font>
      <sz val="8.0"/>
      <color rgb="FF93C47D"/>
    </font>
    <font>
      <sz val="10.0"/>
      <color rgb="FFFF0000"/>
    </font>
    <font>
      <sz val="7.0"/>
      <color rgb="FFFF0000"/>
    </font>
    <font>
      <sz val="7.0"/>
      <color rgb="FF93C47D"/>
    </font>
  </fonts>
  <fills count="12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E6B8AF"/>
        <bgColor rgb="FFE6B8A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164" xfId="0" applyFont="1" applyNumberFormat="1"/>
    <xf borderId="0" fillId="2" fontId="1" numFmtId="165" xfId="0" applyAlignment="1" applyFont="1" applyNumberFormat="1">
      <alignment readingOrder="0"/>
    </xf>
    <xf borderId="0" fillId="3" fontId="1" numFmtId="0" xfId="0" applyAlignment="1" applyFill="1" applyFont="1">
      <alignment horizontal="center" readingOrder="0"/>
    </xf>
    <xf borderId="0" fillId="3" fontId="1" numFmtId="165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4" fontId="3" numFmtId="0" xfId="0" applyAlignment="1" applyFill="1" applyFont="1">
      <alignment horizontal="center" readingOrder="0"/>
    </xf>
    <xf borderId="0" fillId="0" fontId="1" numFmtId="0" xfId="0" applyFont="1"/>
    <xf borderId="0" fillId="4" fontId="4" numFmtId="0" xfId="0" applyAlignment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0" fillId="6" fontId="4" numFmtId="166" xfId="0" applyFill="1" applyFont="1" applyNumberFormat="1"/>
    <xf borderId="0" fillId="4" fontId="4" numFmtId="0" xfId="0" applyAlignment="1" applyFont="1">
      <alignment readingOrder="0"/>
    </xf>
    <xf borderId="0" fillId="7" fontId="2" numFmtId="164" xfId="0" applyAlignment="1" applyFill="1" applyFont="1" applyNumberFormat="1">
      <alignment horizontal="center"/>
    </xf>
    <xf borderId="0" fillId="2" fontId="2" numFmtId="0" xfId="0" applyAlignment="1" applyFont="1">
      <alignment readingOrder="0"/>
    </xf>
    <xf borderId="0" fillId="4" fontId="4" numFmtId="167" xfId="0" applyAlignment="1" applyFont="1" applyNumberFormat="1">
      <alignment horizontal="center" readingOrder="0"/>
    </xf>
    <xf borderId="0" fillId="7" fontId="2" numFmtId="168" xfId="0" applyAlignment="1" applyFont="1" applyNumberFormat="1">
      <alignment horizontal="center"/>
    </xf>
    <xf borderId="0" fillId="6" fontId="4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6" fontId="4" numFmtId="169" xfId="0" applyFont="1" applyNumberFormat="1"/>
    <xf borderId="0" fillId="2" fontId="2" numFmtId="0" xfId="0" applyFont="1"/>
    <xf borderId="0" fillId="6" fontId="4" numFmtId="165" xfId="0" applyFont="1" applyNumberFormat="1"/>
    <xf borderId="0" fillId="2" fontId="2" numFmtId="0" xfId="0" applyAlignment="1" applyFont="1">
      <alignment horizontal="center"/>
    </xf>
    <xf borderId="0" fillId="6" fontId="4" numFmtId="0" xfId="0" applyFont="1"/>
    <xf borderId="0" fillId="2" fontId="2" numFmtId="165" xfId="0" applyFont="1" applyNumberFormat="1"/>
    <xf borderId="0" fillId="0" fontId="5" numFmtId="0" xfId="0" applyAlignment="1" applyFont="1">
      <alignment readingOrder="0"/>
    </xf>
    <xf borderId="0" fillId="4" fontId="2" numFmtId="0" xfId="0" applyFont="1"/>
    <xf borderId="0" fillId="2" fontId="6" numFmtId="165" xfId="0" applyFont="1" applyNumberFormat="1"/>
    <xf borderId="0" fillId="2" fontId="2" numFmtId="168" xfId="0" applyAlignment="1" applyFont="1" applyNumberFormat="1">
      <alignment horizontal="left"/>
    </xf>
    <xf borderId="0" fillId="4" fontId="2" numFmtId="0" xfId="0" applyAlignment="1" applyFont="1">
      <alignment readingOrder="0"/>
    </xf>
    <xf borderId="0" fillId="3" fontId="2" numFmtId="0" xfId="0" applyFont="1"/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center" readingOrder="0"/>
    </xf>
    <xf borderId="0" fillId="3" fontId="6" numFmtId="165" xfId="0" applyFont="1" applyNumberFormat="1"/>
    <xf borderId="0" fillId="0" fontId="7" numFmtId="170" xfId="0" applyAlignment="1" applyFont="1" applyNumberFormat="1">
      <alignment readingOrder="0"/>
    </xf>
    <xf borderId="0" fillId="0" fontId="2" numFmtId="0" xfId="0" applyAlignment="1" applyFont="1">
      <alignment horizontal="center"/>
    </xf>
    <xf borderId="0" fillId="3" fontId="2" numFmtId="0" xfId="0" applyAlignment="1" applyFont="1">
      <alignment readingOrder="0"/>
    </xf>
    <xf borderId="0" fillId="8" fontId="2" numFmtId="0" xfId="0" applyAlignment="1" applyFill="1" applyFont="1">
      <alignment readingOrder="0"/>
    </xf>
    <xf borderId="0" fillId="6" fontId="8" numFmtId="166" xfId="0" applyAlignment="1" applyFont="1" applyNumberFormat="1">
      <alignment horizontal="center" shrinkToFit="0" vertical="top" wrapText="0"/>
    </xf>
    <xf borderId="0" fillId="9" fontId="2" numFmtId="0" xfId="0" applyAlignment="1" applyFill="1" applyFont="1">
      <alignment readingOrder="0"/>
    </xf>
    <xf borderId="0" fillId="10" fontId="8" numFmtId="0" xfId="0" applyAlignment="1" applyFill="1" applyFont="1">
      <alignment readingOrder="0" shrinkToFit="0" vertical="top" wrapText="0"/>
    </xf>
    <xf borderId="0" fillId="11" fontId="2" numFmtId="0" xfId="0" applyAlignment="1" applyFill="1" applyFont="1">
      <alignment readingOrder="0"/>
    </xf>
    <xf borderId="0" fillId="10" fontId="9" numFmtId="167" xfId="0" applyAlignment="1" applyFont="1" applyNumberFormat="1">
      <alignment horizontal="center"/>
    </xf>
    <xf borderId="0" fillId="2" fontId="10" numFmtId="0" xfId="0" applyAlignment="1" applyFont="1">
      <alignment readingOrder="0"/>
    </xf>
    <xf borderId="0" fillId="10" fontId="2" numFmtId="0" xfId="0" applyAlignment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6" fontId="2" numFmtId="0" xfId="0" applyAlignment="1" applyFont="1">
      <alignment horizontal="center"/>
    </xf>
    <xf borderId="0" fillId="2" fontId="2" numFmtId="0" xfId="0" applyAlignment="1" applyFont="1">
      <alignment horizontal="center" readingOrder="0"/>
    </xf>
    <xf borderId="0" fillId="6" fontId="8" numFmtId="169" xfId="0" applyAlignment="1" applyFont="1" applyNumberFormat="1">
      <alignment horizontal="center" readingOrder="0" shrinkToFit="0" vertical="top" wrapText="0"/>
    </xf>
    <xf borderId="0" fillId="0" fontId="1" numFmtId="0" xfId="0" applyAlignment="1" applyFont="1">
      <alignment readingOrder="0"/>
    </xf>
    <xf borderId="0" fillId="6" fontId="2" numFmtId="169" xfId="0" applyAlignment="1" applyFont="1" applyNumberFormat="1">
      <alignment horizontal="center" vertical="center"/>
    </xf>
    <xf borderId="0" fillId="0" fontId="11" numFmtId="0" xfId="0" applyFont="1"/>
    <xf borderId="0" fillId="6" fontId="8" numFmtId="165" xfId="0" applyAlignment="1" applyFont="1" applyNumberFormat="1">
      <alignment horizontal="center" shrinkToFit="0" vertical="top" wrapText="0"/>
    </xf>
    <xf borderId="0" fillId="6" fontId="12" numFmtId="165" xfId="0" applyAlignment="1" applyFont="1" applyNumberFormat="1">
      <alignment horizontal="center" vertical="center"/>
    </xf>
    <xf borderId="0" fillId="6" fontId="8" numFmtId="0" xfId="0" applyAlignment="1" applyFont="1">
      <alignment horizontal="left" shrinkToFit="0" vertical="top" wrapText="0"/>
    </xf>
    <xf borderId="0" fillId="0" fontId="8" numFmtId="0" xfId="0" applyAlignment="1" applyFont="1">
      <alignment horizontal="left" readingOrder="0" shrinkToFit="0" vertical="top" wrapText="0"/>
    </xf>
    <xf borderId="0" fillId="10" fontId="0" numFmtId="167" xfId="0" applyAlignment="1" applyFont="1" applyNumberFormat="1">
      <alignment horizontal="center" readingOrder="0" shrinkToFit="0" vertical="top" wrapText="0"/>
    </xf>
    <xf borderId="0" fillId="10" fontId="8" numFmtId="0" xfId="0" applyAlignment="1" applyFont="1">
      <alignment horizontal="center" shrinkToFit="0" vertical="top" wrapText="0"/>
    </xf>
    <xf borderId="0" fillId="2" fontId="2" numFmtId="169" xfId="0" applyFont="1" applyNumberFormat="1"/>
    <xf borderId="0" fillId="10" fontId="9" numFmtId="167" xfId="0" applyAlignment="1" applyFont="1" applyNumberFormat="1">
      <alignment horizontal="center" readingOrder="0"/>
    </xf>
    <xf borderId="0" fillId="10" fontId="0" numFmtId="167" xfId="0" applyAlignment="1" applyFont="1" applyNumberFormat="1">
      <alignment horizontal="center" shrinkToFit="0" vertical="top" wrapText="0"/>
    </xf>
    <xf borderId="0" fillId="3" fontId="2" numFmtId="165" xfId="0" applyFont="1" applyNumberFormat="1"/>
    <xf borderId="0" fillId="6" fontId="4" numFmtId="0" xfId="0" applyAlignment="1" applyFont="1">
      <alignment readingOrder="0"/>
    </xf>
    <xf borderId="0" fillId="6" fontId="4" numFmtId="0" xfId="0" applyAlignment="1" applyFont="1">
      <alignment horizontal="center" readingOrder="0"/>
    </xf>
    <xf borderId="0" fillId="4" fontId="13" numFmtId="0" xfId="0" applyFont="1"/>
    <xf borderId="0" fillId="4" fontId="14" numFmtId="0" xfId="0" applyAlignment="1" applyFont="1">
      <alignment readingOrder="0"/>
    </xf>
    <xf borderId="0" fillId="6" fontId="8" numFmtId="0" xfId="0" applyAlignment="1" applyFont="1">
      <alignment horizontal="left" readingOrder="0" shrinkToFit="0" vertical="top" wrapText="0"/>
    </xf>
    <xf borderId="0" fillId="6" fontId="8" numFmtId="0" xfId="0" applyAlignment="1" applyFont="1">
      <alignment horizontal="center" readingOrder="0" shrinkToFit="0" vertical="top" wrapText="0"/>
    </xf>
    <xf borderId="0" fillId="6" fontId="8" numFmtId="0" xfId="0" applyAlignment="1" applyFont="1">
      <alignment horizontal="center" shrinkToFit="0" vertical="top" wrapText="0"/>
    </xf>
    <xf borderId="0" fillId="6" fontId="8" numFmtId="1" xfId="0" applyAlignment="1" applyFont="1" applyNumberFormat="1">
      <alignment horizontal="center" shrinkToFit="0" vertical="top" wrapText="0"/>
    </xf>
    <xf borderId="0" fillId="6" fontId="8" numFmtId="169" xfId="0" applyAlignment="1" applyFont="1" applyNumberFormat="1">
      <alignment horizontal="center" shrinkToFit="0" vertical="top" wrapText="0"/>
    </xf>
    <xf borderId="0" fillId="0" fontId="2" numFmtId="171" xfId="0" applyAlignment="1" applyFont="1" applyNumberFormat="1">
      <alignment horizontal="center" readingOrder="0" shrinkToFit="0" vertical="center" wrapText="0"/>
    </xf>
    <xf borderId="0" fillId="0" fontId="2" numFmtId="0" xfId="0" applyAlignment="1" applyFont="1">
      <alignment readingOrder="0" shrinkToFit="0" wrapText="1"/>
    </xf>
    <xf borderId="0" fillId="10" fontId="8" numFmtId="0" xfId="0" applyAlignment="1" applyFont="1">
      <alignment horizontal="center" readingOrder="0" shrinkToFit="0" vertical="top" wrapText="0"/>
    </xf>
    <xf borderId="0" fillId="6" fontId="8" numFmtId="167" xfId="0" applyAlignment="1" applyFont="1" applyNumberFormat="1">
      <alignment horizontal="center" shrinkToFit="0" vertical="top" wrapText="0"/>
    </xf>
    <xf borderId="0" fillId="0" fontId="9" numFmtId="167" xfId="0" applyAlignment="1" applyFont="1" applyNumberFormat="1">
      <alignment horizontal="center" readingOrder="0"/>
    </xf>
    <xf borderId="0" fillId="10" fontId="15" numFmtId="167" xfId="0" applyAlignment="1" applyFont="1" applyNumberFormat="1">
      <alignment horizontal="center" readingOrder="0"/>
    </xf>
    <xf borderId="0" fillId="6" fontId="8" numFmtId="165" xfId="0" applyAlignment="1" applyFont="1" applyNumberFormat="1">
      <alignment horizontal="center" readingOrder="0" shrinkToFit="0" vertical="top" wrapText="0"/>
    </xf>
    <xf borderId="0" fillId="0" fontId="2" numFmtId="169" xfId="0" applyAlignment="1" applyFont="1" applyNumberFormat="1">
      <alignment horizontal="center"/>
    </xf>
    <xf borderId="0" fillId="0" fontId="2" numFmtId="0" xfId="0" applyAlignment="1" applyFont="1">
      <alignment readingOrder="0" shrinkToFit="0" wrapText="0"/>
    </xf>
    <xf borderId="0" fillId="0" fontId="2" numFmtId="172" xfId="0" applyFont="1" applyNumberFormat="1"/>
    <xf borderId="0" fillId="0" fontId="16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18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9" numFmtId="0" xfId="0" applyAlignment="1" applyFont="1">
      <alignment horizontal="center" readingOrder="0" vertical="center"/>
    </xf>
    <xf borderId="0" fillId="0" fontId="20" numFmtId="0" xfId="0" applyAlignment="1" applyFont="1">
      <alignment horizontal="center" vertical="center"/>
    </xf>
    <xf borderId="0" fillId="0" fontId="21" numFmtId="0" xfId="0" applyAlignment="1" applyFont="1">
      <alignment horizontal="center" vertical="center"/>
    </xf>
    <xf borderId="0" fillId="0" fontId="20" numFmtId="0" xfId="0" applyAlignment="1" applyFont="1">
      <alignment horizontal="center" readingOrder="0" vertical="center"/>
    </xf>
    <xf borderId="0" fillId="0" fontId="20" numFmtId="0" xfId="0" applyAlignment="1" applyFont="1">
      <alignment vertical="center"/>
    </xf>
    <xf borderId="0" fillId="0" fontId="22" numFmtId="0" xfId="0" applyAlignment="1" applyFont="1">
      <alignment shrinkToFit="0" vertical="top" wrapText="1"/>
    </xf>
    <xf borderId="0" fillId="0" fontId="20" numFmtId="0" xfId="0" applyAlignment="1" applyFont="1">
      <alignment vertical="top"/>
    </xf>
    <xf borderId="0" fillId="0" fontId="23" numFmtId="0" xfId="0" applyAlignment="1" applyFont="1">
      <alignment horizontal="center" readingOrder="0" vertical="center"/>
    </xf>
    <xf borderId="0" fillId="0" fontId="24" numFmtId="0" xfId="0" applyAlignment="1" applyFont="1">
      <alignment horizontal="center" readingOrder="0" vertical="center"/>
    </xf>
    <xf quotePrefix="1" borderId="0" fillId="0" fontId="24" numFmtId="0" xfId="0" applyAlignment="1" applyFont="1">
      <alignment horizontal="center" readingOrder="0" vertical="center"/>
    </xf>
    <xf borderId="0" fillId="0" fontId="23" numFmtId="0" xfId="0" applyAlignment="1" applyFont="1">
      <alignment vertical="center"/>
    </xf>
    <xf borderId="0" fillId="0" fontId="23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2" numFmtId="173" xfId="0" applyAlignment="1" applyFont="1" applyNumberFormat="1">
      <alignment readingOrder="0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9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3">
    <tableStyle count="3" pivot="0" name="All Devices (Portrait)-style">
      <tableStyleElement dxfId="6" type="headerRow"/>
      <tableStyleElement dxfId="7" type="firstRowStripe"/>
      <tableStyleElement dxfId="8" type="secondRowStripe"/>
    </tableStyle>
    <tableStyle count="3" pivot="0" name="All Devices (Landscape)-style">
      <tableStyleElement dxfId="6" type="headerRow"/>
      <tableStyleElement dxfId="7" type="firstRowStripe"/>
      <tableStyleElement dxfId="8" type="secondRowStripe"/>
    </tableStyle>
    <tableStyle count="2" pivot="0" name="All Devices (Landscape)-style 2">
      <tableStyleElement dxfId="7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990600</xdr:colOff>
      <xdr:row>7</xdr:row>
      <xdr:rowOff>66675</xdr:rowOff>
    </xdr:from>
    <xdr:ext cx="2371725" cy="36861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F1:G13" displayName="Table_1" id="1">
  <tableColumns count="2">
    <tableColumn name="manual enter pixels" id="1"/>
    <tableColumn name="custom pixels" id="2"/>
  </tableColumns>
  <tableStyleInfo name="All Devices (Portrait)-style" showColumnStripes="0" showFirstColumn="1" showLastColumn="1" showRowStripes="1"/>
</table>
</file>

<file path=xl/tables/table2.xml><?xml version="1.0" encoding="utf-8"?>
<table xmlns="http://schemas.openxmlformats.org/spreadsheetml/2006/main" ref="C1:E76" displayName="Table_2" id="2">
  <tableColumns count="3">
    <tableColumn name="Physical Resolution Height" id="1"/>
    <tableColumn name="Physical Resolution Width" id="2"/>
    <tableColumn name="Fit UI to Physical" id="3"/>
  </tableColumns>
  <tableStyleInfo name="All Devices (Landscape)-style" showColumnStripes="0" showFirstColumn="1" showLastColumn="1" showRowStripes="1"/>
</table>
</file>

<file path=xl/tables/table3.xml><?xml version="1.0" encoding="utf-8"?>
<table xmlns="http://schemas.openxmlformats.org/spreadsheetml/2006/main" headerRowCount="0" ref="G7:G9" displayName="Table_3" id="3">
  <tableColumns count="1">
    <tableColumn name="Column1" id="1"/>
  </tableColumns>
  <tableStyleInfo name="All Devices (Landscape)-style 2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8.xml"/><Relationship Id="rId20" Type="http://schemas.openxmlformats.org/officeDocument/2006/relationships/hyperlink" Target="https://docs.google.com/spreadsheets/d/e/2PACX-1vQQRpSkpCHUtlDlgB6JPpClF-SYXaXE4gk64_4J3iY8bfP3JXkKw4bE3yv_ctha-q0uBOj_Deij-R_Q/pubchart?oid=1037413988&amp;format=image" TargetMode="External"/><Relationship Id="rId22" Type="http://schemas.openxmlformats.org/officeDocument/2006/relationships/hyperlink" Target="https://docs.google.com/spreadsheets/d/e/2PACX-1vQQRpSkpCHUtlDlgB6JPpClF-SYXaXE4gk64_4J3iY8bfP3JXkKw4bE3yv_ctha-q0uBOj_Deij-R_Q/pubchart?oid=1078278257&amp;format=image" TargetMode="External"/><Relationship Id="rId21" Type="http://schemas.openxmlformats.org/officeDocument/2006/relationships/hyperlink" Target="https://docs.google.com/spreadsheets/d/e/2PACX-1vQQRpSkpCHUtlDlgB6JPpClF-SYXaXE4gk64_4J3iY8bfP3JXkKw4bE3yv_ctha-q0uBOj_Deij-R_Q/pubchart?oid=1115357496&amp;format=image" TargetMode="External"/><Relationship Id="rId24" Type="http://schemas.openxmlformats.org/officeDocument/2006/relationships/hyperlink" Target="https://docs.google.com/spreadsheets/d/e/2PACX-1vQQRpSkpCHUtlDlgB6JPpClF-SYXaXE4gk64_4J3iY8bfP3JXkKw4bE3yv_ctha-q0uBOj_Deij-R_Q/pubchart?oid=1271733716&amp;format=image" TargetMode="External"/><Relationship Id="rId23" Type="http://schemas.openxmlformats.org/officeDocument/2006/relationships/hyperlink" Target="https://docs.google.com/spreadsheets/d/e/2PACX-1vQQRpSkpCHUtlDlgB6JPpClF-SYXaXE4gk64_4J3iY8bfP3JXkKw4bE3yv_ctha-q0uBOj_Deij-R_Q/pubchart?oid=1606334166&amp;format=image" TargetMode="External"/><Relationship Id="rId1" Type="http://schemas.openxmlformats.org/officeDocument/2006/relationships/hyperlink" Target="https://docs.google.com/spreadsheets/d/e/2PACX-1vQQRpSkpCHUtlDlgB6JPpClF-SYXaXE4gk64_4J3iY8bfP3JXkKw4bE3yv_ctha-q0uBOj_Deij-R_Q/pubchart?oid=798668426&amp;format=image" TargetMode="External"/><Relationship Id="rId2" Type="http://schemas.openxmlformats.org/officeDocument/2006/relationships/hyperlink" Target="https://docs.google.com/spreadsheets/d/e/2PACX-1vQQRpSkpCHUtlDlgB6JPpClF-SYXaXE4gk64_4J3iY8bfP3JXkKw4bE3yv_ctha-q0uBOj_Deij-R_Q/pubchart?oid=414295832&amp;format=image" TargetMode="External"/><Relationship Id="rId3" Type="http://schemas.openxmlformats.org/officeDocument/2006/relationships/hyperlink" Target="https://docs.google.com/spreadsheets/d/e/2PACX-1vQQRpSkpCHUtlDlgB6JPpClF-SYXaXE4gk64_4J3iY8bfP3JXkKw4bE3yv_ctha-q0uBOj_Deij-R_Q/pubchart?oid=1254557092&amp;format=image" TargetMode="External"/><Relationship Id="rId4" Type="http://schemas.openxmlformats.org/officeDocument/2006/relationships/hyperlink" Target="https://docs.google.com/spreadsheets/d/e/2PACX-1vQQRpSkpCHUtlDlgB6JPpClF-SYXaXE4gk64_4J3iY8bfP3JXkKw4bE3yv_ctha-q0uBOj_Deij-R_Q/pubchart?oid=1706851829&amp;format=image" TargetMode="External"/><Relationship Id="rId9" Type="http://schemas.openxmlformats.org/officeDocument/2006/relationships/hyperlink" Target="https://docs.google.com/spreadsheets/d/e/2PACX-1vQQRpSkpCHUtlDlgB6JPpClF-SYXaXE4gk64_4J3iY8bfP3JXkKw4bE3yv_ctha-q0uBOj_Deij-R_Q/pubchart?oid=1799500021&amp;format=image" TargetMode="External"/><Relationship Id="rId26" Type="http://schemas.openxmlformats.org/officeDocument/2006/relationships/hyperlink" Target="https://docs.google.com/spreadsheets/d/e/2PACX-1vQQRpSkpCHUtlDlgB6JPpClF-SYXaXE4gk64_4J3iY8bfP3JXkKw4bE3yv_ctha-q0uBOj_Deij-R_Q/pubchart?oid=297230340&amp;format=image" TargetMode="External"/><Relationship Id="rId25" Type="http://schemas.openxmlformats.org/officeDocument/2006/relationships/hyperlink" Target="https://docs.google.com/spreadsheets/d/e/2PACX-1vQQRpSkpCHUtlDlgB6JPpClF-SYXaXE4gk64_4J3iY8bfP3JXkKw4bE3yv_ctha-q0uBOj_Deij-R_Q/pubchart?oid=113809880&amp;format=image" TargetMode="External"/><Relationship Id="rId28" Type="http://schemas.openxmlformats.org/officeDocument/2006/relationships/hyperlink" Target="https://docs.google.com/spreadsheets/d/e/2PACX-1vQQRpSkpCHUtlDlgB6JPpClF-SYXaXE4gk64_4J3iY8bfP3JXkKw4bE3yv_ctha-q0uBOj_Deij-R_Q/pubchart?oid=914526561&amp;format=image" TargetMode="External"/><Relationship Id="rId27" Type="http://schemas.openxmlformats.org/officeDocument/2006/relationships/hyperlink" Target="https://docs.google.com/spreadsheets/d/e/2PACX-1vQQRpSkpCHUtlDlgB6JPpClF-SYXaXE4gk64_4J3iY8bfP3JXkKw4bE3yv_ctha-q0uBOj_Deij-R_Q/pubchart?oid=334516751&amp;format=image" TargetMode="External"/><Relationship Id="rId5" Type="http://schemas.openxmlformats.org/officeDocument/2006/relationships/hyperlink" Target="https://docs.google.com/spreadsheets/d/e/2PACX-1vQQRpSkpCHUtlDlgB6JPpClF-SYXaXE4gk64_4J3iY8bfP3JXkKw4bE3yv_ctha-q0uBOj_Deij-R_Q/pubchart?oid=322242121&amp;format=image" TargetMode="External"/><Relationship Id="rId6" Type="http://schemas.openxmlformats.org/officeDocument/2006/relationships/hyperlink" Target="https://docs.google.com/spreadsheets/d/e/2PACX-1vQQRpSkpCHUtlDlgB6JPpClF-SYXaXE4gk64_4J3iY8bfP3JXkKw4bE3yv_ctha-q0uBOj_Deij-R_Q/pubchart?oid=1284096244&amp;format=image" TargetMode="External"/><Relationship Id="rId29" Type="http://schemas.openxmlformats.org/officeDocument/2006/relationships/hyperlink" Target="https://docs.google.com/spreadsheets/d/e/2PACX-1vQQRpSkpCHUtlDlgB6JPpClF-SYXaXE4gk64_4J3iY8bfP3JXkKw4bE3yv_ctha-q0uBOj_Deij-R_Q/pubchart?oid=359406080&amp;format=image" TargetMode="External"/><Relationship Id="rId7" Type="http://schemas.openxmlformats.org/officeDocument/2006/relationships/hyperlink" Target="https://docs.google.com/spreadsheets/d/e/2PACX-1vQQRpSkpCHUtlDlgB6JPpClF-SYXaXE4gk64_4J3iY8bfP3JXkKw4bE3yv_ctha-q0uBOj_Deij-R_Q/pubchart?oid=1589418195&amp;format=image" TargetMode="External"/><Relationship Id="rId8" Type="http://schemas.openxmlformats.org/officeDocument/2006/relationships/hyperlink" Target="https://docs.google.com/spreadsheets/d/e/2PACX-1vQQRpSkpCHUtlDlgB6JPpClF-SYXaXE4gk64_4J3iY8bfP3JXkKw4bE3yv_ctha-q0uBOj_Deij-R_Q/pubchart?oid=1657580286&amp;format=image" TargetMode="External"/><Relationship Id="rId31" Type="http://schemas.openxmlformats.org/officeDocument/2006/relationships/hyperlink" Target="https://docs.google.com/spreadsheets/d/e/2PACX-1vQQRpSkpCHUtlDlgB6JPpClF-SYXaXE4gk64_4J3iY8bfP3JXkKw4bE3yv_ctha-q0uBOj_Deij-R_Q/pubchart?oid=1215137901&amp;format=image" TargetMode="External"/><Relationship Id="rId30" Type="http://schemas.openxmlformats.org/officeDocument/2006/relationships/hyperlink" Target="https://docs.google.com/spreadsheets/d/e/2PACX-1vQQRpSkpCHUtlDlgB6JPpClF-SYXaXE4gk64_4J3iY8bfP3JXkKw4bE3yv_ctha-q0uBOj_Deij-R_Q/pubchart?oid=1329515890&amp;format=image" TargetMode="External"/><Relationship Id="rId11" Type="http://schemas.openxmlformats.org/officeDocument/2006/relationships/hyperlink" Target="https://docs.google.com/spreadsheets/d/e/2PACX-1vQQRpSkpCHUtlDlgB6JPpClF-SYXaXE4gk64_4J3iY8bfP3JXkKw4bE3yv_ctha-q0uBOj_Deij-R_Q/pubchart?oid=1814278078&amp;format=image" TargetMode="External"/><Relationship Id="rId33" Type="http://schemas.openxmlformats.org/officeDocument/2006/relationships/hyperlink" Target="https://docs.google.com/spreadsheets/d/e/2PACX-1vQQRpSkpCHUtlDlgB6JPpClF-SYXaXE4gk64_4J3iY8bfP3JXkKw4bE3yv_ctha-q0uBOj_Deij-R_Q/pubchart?oid=1886545010&amp;format=image" TargetMode="External"/><Relationship Id="rId10" Type="http://schemas.openxmlformats.org/officeDocument/2006/relationships/hyperlink" Target="https://docs.google.com/spreadsheets/d/e/2PACX-1vQQRpSkpCHUtlDlgB6JPpClF-SYXaXE4gk64_4J3iY8bfP3JXkKw4bE3yv_ctha-q0uBOj_Deij-R_Q/pubchart?oid=897807454&amp;format=image" TargetMode="External"/><Relationship Id="rId32" Type="http://schemas.openxmlformats.org/officeDocument/2006/relationships/hyperlink" Target="https://docs.google.com/spreadsheets/d/e/2PACX-1vQQRpSkpCHUtlDlgB6JPpClF-SYXaXE4gk64_4J3iY8bfP3JXkKw4bE3yv_ctha-q0uBOj_Deij-R_Q/pubchart?oid=686211973&amp;format=image" TargetMode="External"/><Relationship Id="rId13" Type="http://schemas.openxmlformats.org/officeDocument/2006/relationships/hyperlink" Target="https://docs.google.com/spreadsheets/d/e/2PACX-1vQQRpSkpCHUtlDlgB6JPpClF-SYXaXE4gk64_4J3iY8bfP3JXkKw4bE3yv_ctha-q0uBOj_Deij-R_Q/pubchart?oid=2107687406&amp;format=image" TargetMode="External"/><Relationship Id="rId35" Type="http://schemas.openxmlformats.org/officeDocument/2006/relationships/hyperlink" Target="https://docs.google.com/spreadsheets/d/e/2PACX-1vQQRpSkpCHUtlDlgB6JPpClF-SYXaXE4gk64_4J3iY8bfP3JXkKw4bE3yv_ctha-q0uBOj_Deij-R_Q/pubchart?oid=1780305173&amp;format=image" TargetMode="External"/><Relationship Id="rId12" Type="http://schemas.openxmlformats.org/officeDocument/2006/relationships/hyperlink" Target="https://docs.google.com/spreadsheets/d/e/2PACX-1vQQRpSkpCHUtlDlgB6JPpClF-SYXaXE4gk64_4J3iY8bfP3JXkKw4bE3yv_ctha-q0uBOj_Deij-R_Q/pubchart?oid=329507226&amp;format=image" TargetMode="External"/><Relationship Id="rId34" Type="http://schemas.openxmlformats.org/officeDocument/2006/relationships/hyperlink" Target="https://docs.google.com/spreadsheets/d/e/2PACX-1vQQRpSkpCHUtlDlgB6JPpClF-SYXaXE4gk64_4J3iY8bfP3JXkKw4bE3yv_ctha-q0uBOj_Deij-R_Q/pubchart?oid=1710141954&amp;format=image" TargetMode="External"/><Relationship Id="rId15" Type="http://schemas.openxmlformats.org/officeDocument/2006/relationships/hyperlink" Target="https://docs.google.com/spreadsheets/d/e/2PACX-1vQQRpSkpCHUtlDlgB6JPpClF-SYXaXE4gk64_4J3iY8bfP3JXkKw4bE3yv_ctha-q0uBOj_Deij-R_Q/pubchart?oid=1351124604&amp;format=image" TargetMode="External"/><Relationship Id="rId37" Type="http://schemas.openxmlformats.org/officeDocument/2006/relationships/hyperlink" Target="https://docs.google.com/spreadsheets/d/e/2PACX-1vQQRpSkpCHUtlDlgB6JPpClF-SYXaXE4gk64_4J3iY8bfP3JXkKw4bE3yv_ctha-q0uBOj_Deij-R_Q/pubchart?oid=759142023&amp;format=image" TargetMode="External"/><Relationship Id="rId14" Type="http://schemas.openxmlformats.org/officeDocument/2006/relationships/hyperlink" Target="https://docs.google.com/spreadsheets/d/e/2PACX-1vQQRpSkpCHUtlDlgB6JPpClF-SYXaXE4gk64_4J3iY8bfP3JXkKw4bE3yv_ctha-q0uBOj_Deij-R_Q/pubchart?oid=1599514306&amp;format=image" TargetMode="External"/><Relationship Id="rId36" Type="http://schemas.openxmlformats.org/officeDocument/2006/relationships/hyperlink" Target="https://docs.google.com/spreadsheets/d/e/2PACX-1vQQRpSkpCHUtlDlgB6JPpClF-SYXaXE4gk64_4J3iY8bfP3JXkKw4bE3yv_ctha-q0uBOj_Deij-R_Q/pubchart?oid=759142023&amp;format=image" TargetMode="External"/><Relationship Id="rId17" Type="http://schemas.openxmlformats.org/officeDocument/2006/relationships/hyperlink" Target="https://docs.google.com/spreadsheets/d/e/2PACX-1vQQRpSkpCHUtlDlgB6JPpClF-SYXaXE4gk64_4J3iY8bfP3JXkKw4bE3yv_ctha-q0uBOj_Deij-R_Q/pubchart?oid=497488756&amp;format=image" TargetMode="External"/><Relationship Id="rId39" Type="http://schemas.openxmlformats.org/officeDocument/2006/relationships/hyperlink" Target="https://docs.google.com/spreadsheets/d/e/2PACX-1vQQRpSkpCHUtlDlgB6JPpClF-SYXaXE4gk64_4J3iY8bfP3JXkKw4bE3yv_ctha-q0uBOj_Deij-R_Q/pubchart?oid=1786916094&amp;format=image" TargetMode="External"/><Relationship Id="rId16" Type="http://schemas.openxmlformats.org/officeDocument/2006/relationships/hyperlink" Target="https://docs.google.com/spreadsheets/d/e/2PACX-1vQQRpSkpCHUtlDlgB6JPpClF-SYXaXE4gk64_4J3iY8bfP3JXkKw4bE3yv_ctha-q0uBOj_Deij-R_Q/pubchart?oid=498391350&amp;format=image" TargetMode="External"/><Relationship Id="rId38" Type="http://schemas.openxmlformats.org/officeDocument/2006/relationships/hyperlink" Target="https://docs.google.com/spreadsheets/d/e/2PACX-1vQQRpSkpCHUtlDlgB6JPpClF-SYXaXE4gk64_4J3iY8bfP3JXkKw4bE3yv_ctha-q0uBOj_Deij-R_Q/pubchart?oid=1965702951&amp;format=image" TargetMode="External"/><Relationship Id="rId19" Type="http://schemas.openxmlformats.org/officeDocument/2006/relationships/hyperlink" Target="https://docs.google.com/spreadsheets/d/e/2PACX-1vQQRpSkpCHUtlDlgB6JPpClF-SYXaXE4gk64_4J3iY8bfP3JXkKw4bE3yv_ctha-q0uBOj_Deij-R_Q/pubchart?oid=1402828582&amp;format=image" TargetMode="External"/><Relationship Id="rId18" Type="http://schemas.openxmlformats.org/officeDocument/2006/relationships/hyperlink" Target="https://docs.google.com/spreadsheets/d/e/2PACX-1vQQRpSkpCHUtlDlgB6JPpClF-SYXaXE4gk64_4J3iY8bfP3JXkKw4bE3yv_ctha-q0uBOj_Deij-R_Q/pubchart?oid=1108797684&amp;format=image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spreadsheets/d/e/2PACX-1vQQRpSkpCHUtlDlgB6JPpClF-SYXaXE4gk64_4J3iY8bfP3JXkKw4bE3yv_ctha-q0uBOj_Deij-R_Q/pubchart?oid=1033049332&amp;format=image" TargetMode="External"/><Relationship Id="rId42" Type="http://schemas.openxmlformats.org/officeDocument/2006/relationships/hyperlink" Target="https://docs.google.com/spreadsheets/d/e/2PACX-1vQQRpSkpCHUtlDlgB6JPpClF-SYXaXE4gk64_4J3iY8bfP3JXkKw4bE3yv_ctha-q0uBOj_Deij-R_Q/pubchart?oid=404291802&amp;format=image" TargetMode="External"/><Relationship Id="rId41" Type="http://schemas.openxmlformats.org/officeDocument/2006/relationships/hyperlink" Target="https://docs.google.com/spreadsheets/d/e/2PACX-1vQQRpSkpCHUtlDlgB6JPpClF-SYXaXE4gk64_4J3iY8bfP3JXkKw4bE3yv_ctha-q0uBOj_Deij-R_Q/pubchart?oid=716953677&amp;format=image" TargetMode="External"/><Relationship Id="rId44" Type="http://schemas.openxmlformats.org/officeDocument/2006/relationships/hyperlink" Target="https://docs.google.com/spreadsheets/d/e/2PACX-1vQQRpSkpCHUtlDlgB6JPpClF-SYXaXE4gk64_4J3iY8bfP3JXkKw4bE3yv_ctha-q0uBOj_Deij-R_Q/pubchart?oid=9585428&amp;format=image" TargetMode="External"/><Relationship Id="rId43" Type="http://schemas.openxmlformats.org/officeDocument/2006/relationships/hyperlink" Target="https://docs.google.com/spreadsheets/d/e/2PACX-1vQQRpSkpCHUtlDlgB6JPpClF-SYXaXE4gk64_4J3iY8bfP3JXkKw4bE3yv_ctha-q0uBOj_Deij-R_Q/pubchart?oid=1618155462&amp;format=image" TargetMode="External"/><Relationship Id="rId46" Type="http://schemas.openxmlformats.org/officeDocument/2006/relationships/hyperlink" Target="https://docs.google.com/spreadsheets/d/e/2PACX-1vQQRpSkpCHUtlDlgB6JPpClF-SYXaXE4gk64_4J3iY8bfP3JXkKw4bE3yv_ctha-q0uBOj_Deij-R_Q/pubchart?oid=2023626848&amp;format=image" TargetMode="External"/><Relationship Id="rId45" Type="http://schemas.openxmlformats.org/officeDocument/2006/relationships/hyperlink" Target="https://docs.google.com/spreadsheets/d/e/2PACX-1vQQRpSkpCHUtlDlgB6JPpClF-SYXaXE4gk64_4J3iY8bfP3JXkKw4bE3yv_ctha-q0uBOj_Deij-R_Q/pubchart?oid=543121614&amp;format=image" TargetMode="External"/><Relationship Id="rId1" Type="http://schemas.openxmlformats.org/officeDocument/2006/relationships/hyperlink" Target="https://docs.google.com/spreadsheets/d/e/2PACX-1vQQRpSkpCHUtlDlgB6JPpClF-SYXaXE4gk64_4J3iY8bfP3JXkKw4bE3yv_ctha-q0uBOj_Deij-R_Q/pubchart?oid=395904984&amp;format=image" TargetMode="External"/><Relationship Id="rId2" Type="http://schemas.openxmlformats.org/officeDocument/2006/relationships/hyperlink" Target="https://docs.google.com/spreadsheets/d/e/2PACX-1vQQRpSkpCHUtlDlgB6JPpClF-SYXaXE4gk64_4J3iY8bfP3JXkKw4bE3yv_ctha-q0uBOj_Deij-R_Q/pubchart?oid=276080279&amp;format=image" TargetMode="External"/><Relationship Id="rId3" Type="http://schemas.openxmlformats.org/officeDocument/2006/relationships/hyperlink" Target="https://docs.google.com/spreadsheets/d/e/2PACX-1vQQRpSkpCHUtlDlgB6JPpClF-SYXaXE4gk64_4J3iY8bfP3JXkKw4bE3yv_ctha-q0uBOj_Deij-R_Q/pubchart?oid=450106936&amp;format=image" TargetMode="External"/><Relationship Id="rId4" Type="http://schemas.openxmlformats.org/officeDocument/2006/relationships/hyperlink" Target="https://docs.google.com/spreadsheets/d/e/2PACX-1vQQRpSkpCHUtlDlgB6JPpClF-SYXaXE4gk64_4J3iY8bfP3JXkKw4bE3yv_ctha-q0uBOj_Deij-R_Q/pubchart?oid=167735017&amp;format=image" TargetMode="External"/><Relationship Id="rId9" Type="http://schemas.openxmlformats.org/officeDocument/2006/relationships/hyperlink" Target="https://docs.google.com/spreadsheets/d/e/2PACX-1vQQRpSkpCHUtlDlgB6JPpClF-SYXaXE4gk64_4J3iY8bfP3JXkKw4bE3yv_ctha-q0uBOj_Deij-R_Q/pubchart?oid=353540933&amp;format=image" TargetMode="External"/><Relationship Id="rId48" Type="http://schemas.openxmlformats.org/officeDocument/2006/relationships/hyperlink" Target="https://docs.google.com/spreadsheets/d/e/2PACX-1vQQRpSkpCHUtlDlgB6JPpClF-SYXaXE4gk64_4J3iY8bfP3JXkKw4bE3yv_ctha-q0uBOj_Deij-R_Q/pubchart?oid=1826484303&amp;format=image" TargetMode="External"/><Relationship Id="rId47" Type="http://schemas.openxmlformats.org/officeDocument/2006/relationships/hyperlink" Target="https://docs.google.com/spreadsheets/d/e/2PACX-1vQQRpSkpCHUtlDlgB6JPpClF-SYXaXE4gk64_4J3iY8bfP3JXkKw4bE3yv_ctha-q0uBOj_Deij-R_Q/pubchart?oid=2144667434&amp;format=image" TargetMode="External"/><Relationship Id="rId49" Type="http://schemas.openxmlformats.org/officeDocument/2006/relationships/hyperlink" Target="https://docs.google.com/spreadsheets/d/e/2PACX-1vQQRpSkpCHUtlDlgB6JPpClF-SYXaXE4gk64_4J3iY8bfP3JXkKw4bE3yv_ctha-q0uBOj_Deij-R_Q/pubchart?oid=1268642252&amp;format=image" TargetMode="External"/><Relationship Id="rId5" Type="http://schemas.openxmlformats.org/officeDocument/2006/relationships/hyperlink" Target="https://docs.google.com/spreadsheets/d/e/2PACX-1vQQRpSkpCHUtlDlgB6JPpClF-SYXaXE4gk64_4J3iY8bfP3JXkKw4bE3yv_ctha-q0uBOj_Deij-R_Q/pubchart?oid=2107687406&amp;format=image" TargetMode="External"/><Relationship Id="rId6" Type="http://schemas.openxmlformats.org/officeDocument/2006/relationships/hyperlink" Target="https://docs.google.com/spreadsheets/d/e/2PACX-1vQQRpSkpCHUtlDlgB6JPpClF-SYXaXE4gk64_4J3iY8bfP3JXkKw4bE3yv_ctha-q0uBOj_Deij-R_Q/pubchart?oid=659747733&amp;format=image" TargetMode="External"/><Relationship Id="rId7" Type="http://schemas.openxmlformats.org/officeDocument/2006/relationships/hyperlink" Target="https://docs.google.com/spreadsheets/d/e/2PACX-1vQQRpSkpCHUtlDlgB6JPpClF-SYXaXE4gk64_4J3iY8bfP3JXkKw4bE3yv_ctha-q0uBOj_Deij-R_Q/pubchart?oid=1947287155&amp;format=image" TargetMode="External"/><Relationship Id="rId8" Type="http://schemas.openxmlformats.org/officeDocument/2006/relationships/hyperlink" Target="https://docs.google.com/spreadsheets/d/e/2PACX-1vQQRpSkpCHUtlDlgB6JPpClF-SYXaXE4gk64_4J3iY8bfP3JXkKw4bE3yv_ctha-q0uBOj_Deij-R_Q/pubchart?oid=727501827&amp;format=image" TargetMode="External"/><Relationship Id="rId31" Type="http://schemas.openxmlformats.org/officeDocument/2006/relationships/hyperlink" Target="https://docs.google.com/spreadsheets/d/e/2PACX-1vQQRpSkpCHUtlDlgB6JPpClF-SYXaXE4gk64_4J3iY8bfP3JXkKw4bE3yv_ctha-q0uBOj_Deij-R_Q/pubchart?oid=2097164002&amp;format=image" TargetMode="External"/><Relationship Id="rId30" Type="http://schemas.openxmlformats.org/officeDocument/2006/relationships/hyperlink" Target="https://docs.google.com/spreadsheets/d/e/2PACX-1vQQRpSkpCHUtlDlgB6JPpClF-SYXaXE4gk64_4J3iY8bfP3JXkKw4bE3yv_ctha-q0uBOj_Deij-R_Q/pubchart?oid=1297129392&amp;format=image" TargetMode="External"/><Relationship Id="rId33" Type="http://schemas.openxmlformats.org/officeDocument/2006/relationships/hyperlink" Target="https://docs.google.com/spreadsheets/d/e/2PACX-1vQQRpSkpCHUtlDlgB6JPpClF-SYXaXE4gk64_4J3iY8bfP3JXkKw4bE3yv_ctha-q0uBOj_Deij-R_Q/pubchart?oid=910016768&amp;format=image" TargetMode="External"/><Relationship Id="rId32" Type="http://schemas.openxmlformats.org/officeDocument/2006/relationships/hyperlink" Target="https://docs.google.com/spreadsheets/d/e/2PACX-1vQQRpSkpCHUtlDlgB6JPpClF-SYXaXE4gk64_4J3iY8bfP3JXkKw4bE3yv_ctha-q0uBOj_Deij-R_Q/pubchart?oid=2121696581&amp;format=image" TargetMode="External"/><Relationship Id="rId35" Type="http://schemas.openxmlformats.org/officeDocument/2006/relationships/hyperlink" Target="https://docs.google.com/spreadsheets/d/e/2PACX-1vQQRpSkpCHUtlDlgB6JPpClF-SYXaXE4gk64_4J3iY8bfP3JXkKw4bE3yv_ctha-q0uBOj_Deij-R_Q/pubchart?oid=1205619459&amp;format=image" TargetMode="External"/><Relationship Id="rId34" Type="http://schemas.openxmlformats.org/officeDocument/2006/relationships/hyperlink" Target="https://docs.google.com/spreadsheets/d/e/2PACX-1vQQRpSkpCHUtlDlgB6JPpClF-SYXaXE4gk64_4J3iY8bfP3JXkKw4bE3yv_ctha-q0uBOj_Deij-R_Q/pubchart?oid=384976067&amp;format=image" TargetMode="External"/><Relationship Id="rId37" Type="http://schemas.openxmlformats.org/officeDocument/2006/relationships/hyperlink" Target="https://docs.google.com/spreadsheets/d/e/2PACX-1vQQRpSkpCHUtlDlgB6JPpClF-SYXaXE4gk64_4J3iY8bfP3JXkKw4bE3yv_ctha-q0uBOj_Deij-R_Q/pubchart?oid=1606576167&amp;format=image" TargetMode="External"/><Relationship Id="rId36" Type="http://schemas.openxmlformats.org/officeDocument/2006/relationships/hyperlink" Target="https://docs.google.com/spreadsheets/d/e/2PACX-1vQQRpSkpCHUtlDlgB6JPpClF-SYXaXE4gk64_4J3iY8bfP3JXkKw4bE3yv_ctha-q0uBOj_Deij-R_Q/pubchart?oid=1992777098&amp;format=image" TargetMode="External"/><Relationship Id="rId39" Type="http://schemas.openxmlformats.org/officeDocument/2006/relationships/hyperlink" Target="https://docs.google.com/spreadsheets/d/e/2PACX-1vQQRpSkpCHUtlDlgB6JPpClF-SYXaXE4gk64_4J3iY8bfP3JXkKw4bE3yv_ctha-q0uBOj_Deij-R_Q/pubchart?oid=1607785668&amp;format=image" TargetMode="External"/><Relationship Id="rId38" Type="http://schemas.openxmlformats.org/officeDocument/2006/relationships/hyperlink" Target="https://docs.google.com/spreadsheets/d/e/2PACX-1vQQRpSkpCHUtlDlgB6JPpClF-SYXaXE4gk64_4J3iY8bfP3JXkKw4bE3yv_ctha-q0uBOj_Deij-R_Q/pubchart?oid=2041928604&amp;format=image" TargetMode="External"/><Relationship Id="rId62" Type="http://schemas.openxmlformats.org/officeDocument/2006/relationships/hyperlink" Target="https://docs.google.com/spreadsheets/d/e/2PACX-1vQQRpSkpCHUtlDlgB6JPpClF-SYXaXE4gk64_4J3iY8bfP3JXkKw4bE3yv_ctha-q0uBOj_Deij-R_Q/pubchart?oid=1718076855&amp;format=image" TargetMode="External"/><Relationship Id="rId61" Type="http://schemas.openxmlformats.org/officeDocument/2006/relationships/hyperlink" Target="https://docs.google.com/spreadsheets/d/e/2PACX-1vQQRpSkpCHUtlDlgB6JPpClF-SYXaXE4gk64_4J3iY8bfP3JXkKw4bE3yv_ctha-q0uBOj_Deij-R_Q/pubchart?oid=999284679&amp;format=image" TargetMode="External"/><Relationship Id="rId20" Type="http://schemas.openxmlformats.org/officeDocument/2006/relationships/hyperlink" Target="https://docs.google.com/spreadsheets/d/e/2PACX-1vQQRpSkpCHUtlDlgB6JPpClF-SYXaXE4gk64_4J3iY8bfP3JXkKw4bE3yv_ctha-q0uBOj_Deij-R_Q/pubchart?oid=84665268&amp;format=image" TargetMode="External"/><Relationship Id="rId64" Type="http://schemas.openxmlformats.org/officeDocument/2006/relationships/hyperlink" Target="https://docs.google.com/spreadsheets/d/e/2PACX-1vQQRpSkpCHUtlDlgB6JPpClF-SYXaXE4gk64_4J3iY8bfP3JXkKw4bE3yv_ctha-q0uBOj_Deij-R_Q/pubchart?oid=1712398261&amp;format=image" TargetMode="External"/><Relationship Id="rId63" Type="http://schemas.openxmlformats.org/officeDocument/2006/relationships/hyperlink" Target="https://docs.google.com/spreadsheets/d/e/2PACX-1vQQRpSkpCHUtlDlgB6JPpClF-SYXaXE4gk64_4J3iY8bfP3JXkKw4bE3yv_ctha-q0uBOj_Deij-R_Q/pubchart?oid=595438314&amp;format=image" TargetMode="External"/><Relationship Id="rId22" Type="http://schemas.openxmlformats.org/officeDocument/2006/relationships/hyperlink" Target="https://docs.google.com/spreadsheets/d/e/2PACX-1vQQRpSkpCHUtlDlgB6JPpClF-SYXaXE4gk64_4J3iY8bfP3JXkKw4bE3yv_ctha-q0uBOj_Deij-R_Q/pubchart?oid=1933235910&amp;format=image" TargetMode="External"/><Relationship Id="rId66" Type="http://schemas.openxmlformats.org/officeDocument/2006/relationships/drawing" Target="../drawings/drawing9.xml"/><Relationship Id="rId21" Type="http://schemas.openxmlformats.org/officeDocument/2006/relationships/hyperlink" Target="https://docs.google.com/spreadsheets/d/e/2PACX-1vQQRpSkpCHUtlDlgB6JPpClF-SYXaXE4gk64_4J3iY8bfP3JXkKw4bE3yv_ctha-q0uBOj_Deij-R_Q/pubchart?oid=1762940700&amp;format=image" TargetMode="External"/><Relationship Id="rId65" Type="http://schemas.openxmlformats.org/officeDocument/2006/relationships/hyperlink" Target="https://docs.google.com/spreadsheets/d/e/2PACX-1vQQRpSkpCHUtlDlgB6JPpClF-SYXaXE4gk64_4J3iY8bfP3JXkKw4bE3yv_ctha-q0uBOj_Deij-R_Q/pubchart?oid=908381109&amp;format=image" TargetMode="External"/><Relationship Id="rId24" Type="http://schemas.openxmlformats.org/officeDocument/2006/relationships/hyperlink" Target="https://docs.google.com/spreadsheets/d/e/2PACX-1vQQRpSkpCHUtlDlgB6JPpClF-SYXaXE4gk64_4J3iY8bfP3JXkKw4bE3yv_ctha-q0uBOj_Deij-R_Q/pubchart?oid=983599872&amp;format=image" TargetMode="External"/><Relationship Id="rId23" Type="http://schemas.openxmlformats.org/officeDocument/2006/relationships/hyperlink" Target="https://docs.google.com/spreadsheets/d/e/2PACX-1vQQRpSkpCHUtlDlgB6JPpClF-SYXaXE4gk64_4J3iY8bfP3JXkKw4bE3yv_ctha-q0uBOj_Deij-R_Q/pubchart?oid=1486523728&amp;format=image" TargetMode="External"/><Relationship Id="rId60" Type="http://schemas.openxmlformats.org/officeDocument/2006/relationships/hyperlink" Target="https://docs.google.com/spreadsheets/d/e/2PACX-1vQQRpSkpCHUtlDlgB6JPpClF-SYXaXE4gk64_4J3iY8bfP3JXkKw4bE3yv_ctha-q0uBOj_Deij-R_Q/pubchart?oid=106662649&amp;format=image" TargetMode="External"/><Relationship Id="rId26" Type="http://schemas.openxmlformats.org/officeDocument/2006/relationships/hyperlink" Target="https://docs.google.com/spreadsheets/d/e/2PACX-1vQQRpSkpCHUtlDlgB6JPpClF-SYXaXE4gk64_4J3iY8bfP3JXkKw4bE3yv_ctha-q0uBOj_Deij-R_Q/pubchart?oid=1105165938&amp;format=image" TargetMode="External"/><Relationship Id="rId25" Type="http://schemas.openxmlformats.org/officeDocument/2006/relationships/hyperlink" Target="https://docs.google.com/spreadsheets/d/e/2PACX-1vQQRpSkpCHUtlDlgB6JPpClF-SYXaXE4gk64_4J3iY8bfP3JXkKw4bE3yv_ctha-q0uBOj_Deij-R_Q/pubchart?oid=1664165023&amp;format=image" TargetMode="External"/><Relationship Id="rId28" Type="http://schemas.openxmlformats.org/officeDocument/2006/relationships/hyperlink" Target="https://docs.google.com/spreadsheets/d/e/2PACX-1vQQRpSkpCHUtlDlgB6JPpClF-SYXaXE4gk64_4J3iY8bfP3JXkKw4bE3yv_ctha-q0uBOj_Deij-R_Q/pubchart?oid=634872642&amp;format=image" TargetMode="External"/><Relationship Id="rId27" Type="http://schemas.openxmlformats.org/officeDocument/2006/relationships/hyperlink" Target="https://docs.google.com/spreadsheets/d/e/2PACX-1vQQRpSkpCHUtlDlgB6JPpClF-SYXaXE4gk64_4J3iY8bfP3JXkKw4bE3yv_ctha-q0uBOj_Deij-R_Q/pubchart?oid=430039177&amp;format=image" TargetMode="External"/><Relationship Id="rId29" Type="http://schemas.openxmlformats.org/officeDocument/2006/relationships/hyperlink" Target="https://docs.google.com/spreadsheets/d/e/2PACX-1vQQRpSkpCHUtlDlgB6JPpClF-SYXaXE4gk64_4J3iY8bfP3JXkKw4bE3yv_ctha-q0uBOj_Deij-R_Q/pubchart?oid=1058105412&amp;format=image" TargetMode="External"/><Relationship Id="rId51" Type="http://schemas.openxmlformats.org/officeDocument/2006/relationships/hyperlink" Target="https://docs.google.com/spreadsheets/d/e/2PACX-1vQQRpSkpCHUtlDlgB6JPpClF-SYXaXE4gk64_4J3iY8bfP3JXkKw4bE3yv_ctha-q0uBOj_Deij-R_Q/pubchart?oid=1669591533&amp;format=image" TargetMode="External"/><Relationship Id="rId50" Type="http://schemas.openxmlformats.org/officeDocument/2006/relationships/hyperlink" Target="https://docs.google.com/spreadsheets/d/e/2PACX-1vQQRpSkpCHUtlDlgB6JPpClF-SYXaXE4gk64_4J3iY8bfP3JXkKw4bE3yv_ctha-q0uBOj_Deij-R_Q/pubchart?oid=1885989026&amp;format=image" TargetMode="External"/><Relationship Id="rId53" Type="http://schemas.openxmlformats.org/officeDocument/2006/relationships/hyperlink" Target="https://docs.google.com/spreadsheets/d/e/2PACX-1vQQRpSkpCHUtlDlgB6JPpClF-SYXaXE4gk64_4J3iY8bfP3JXkKw4bE3yv_ctha-q0uBOj_Deij-R_Q/pubchart?oid=1212972129&amp;format=image" TargetMode="External"/><Relationship Id="rId52" Type="http://schemas.openxmlformats.org/officeDocument/2006/relationships/hyperlink" Target="https://docs.google.com/spreadsheets/d/e/2PACX-1vQQRpSkpCHUtlDlgB6JPpClF-SYXaXE4gk64_4J3iY8bfP3JXkKw4bE3yv_ctha-q0uBOj_Deij-R_Q/pubchart?oid=1952855175&amp;format=image" TargetMode="External"/><Relationship Id="rId11" Type="http://schemas.openxmlformats.org/officeDocument/2006/relationships/hyperlink" Target="https://docs.google.com/spreadsheets/d/e/2PACX-1vQQRpSkpCHUtlDlgB6JPpClF-SYXaXE4gk64_4J3iY8bfP3JXkKw4bE3yv_ctha-q0uBOj_Deij-R_Q/pubchart?oid=973040081&amp;format=image" TargetMode="External"/><Relationship Id="rId55" Type="http://schemas.openxmlformats.org/officeDocument/2006/relationships/hyperlink" Target="https://docs.google.com/spreadsheets/d/e/2PACX-1vQQRpSkpCHUtlDlgB6JPpClF-SYXaXE4gk64_4J3iY8bfP3JXkKw4bE3yv_ctha-q0uBOj_Deij-R_Q/pubchart?oid=1795817418&amp;format=image" TargetMode="External"/><Relationship Id="rId10" Type="http://schemas.openxmlformats.org/officeDocument/2006/relationships/hyperlink" Target="https://docs.google.com/spreadsheets/d/e/2PACX-1vQQRpSkpCHUtlDlgB6JPpClF-SYXaXE4gk64_4J3iY8bfP3JXkKw4bE3yv_ctha-q0uBOj_Deij-R_Q/pubchart?oid=1947429508&amp;format=image" TargetMode="External"/><Relationship Id="rId54" Type="http://schemas.openxmlformats.org/officeDocument/2006/relationships/hyperlink" Target="https://docs.google.com/spreadsheets/d/e/2PACX-1vQQRpSkpCHUtlDlgB6JPpClF-SYXaXE4gk64_4J3iY8bfP3JXkKw4bE3yv_ctha-q0uBOj_Deij-R_Q/pubchart?oid=1678952808&amp;format=image" TargetMode="External"/><Relationship Id="rId13" Type="http://schemas.openxmlformats.org/officeDocument/2006/relationships/hyperlink" Target="https://docs.google.com/spreadsheets/d/e/2PACX-1vQQRpSkpCHUtlDlgB6JPpClF-SYXaXE4gk64_4J3iY8bfP3JXkKw4bE3yv_ctha-q0uBOj_Deij-R_Q/pubchart?oid=1256384685&amp;format=image" TargetMode="External"/><Relationship Id="rId57" Type="http://schemas.openxmlformats.org/officeDocument/2006/relationships/hyperlink" Target="https://docs.google.com/spreadsheets/d/e/2PACX-1vQQRpSkpCHUtlDlgB6JPpClF-SYXaXE4gk64_4J3iY8bfP3JXkKw4bE3yv_ctha-q0uBOj_Deij-R_Q/pubchart?oid=1703249352&amp;format=image" TargetMode="External"/><Relationship Id="rId12" Type="http://schemas.openxmlformats.org/officeDocument/2006/relationships/hyperlink" Target="https://docs.google.com/spreadsheets/d/e/2PACX-1vQQRpSkpCHUtlDlgB6JPpClF-SYXaXE4gk64_4J3iY8bfP3JXkKw4bE3yv_ctha-q0uBOj_Deij-R_Q/pubchart?oid=586651350&amp;format=image" TargetMode="External"/><Relationship Id="rId56" Type="http://schemas.openxmlformats.org/officeDocument/2006/relationships/hyperlink" Target="https://docs.google.com/spreadsheets/d/e/2PACX-1vQQRpSkpCHUtlDlgB6JPpClF-SYXaXE4gk64_4J3iY8bfP3JXkKw4bE3yv_ctha-q0uBOj_Deij-R_Q/pubchart?oid=2068537194&amp;format=image" TargetMode="External"/><Relationship Id="rId15" Type="http://schemas.openxmlformats.org/officeDocument/2006/relationships/hyperlink" Target="https://docs.google.com/spreadsheets/d/e/2PACX-1vQQRpSkpCHUtlDlgB6JPpClF-SYXaXE4gk64_4J3iY8bfP3JXkKw4bE3yv_ctha-q0uBOj_Deij-R_Q/pubchart?oid=1175751458&amp;format=image" TargetMode="External"/><Relationship Id="rId59" Type="http://schemas.openxmlformats.org/officeDocument/2006/relationships/hyperlink" Target="https://docs.google.com/spreadsheets/d/e/2PACX-1vQQRpSkpCHUtlDlgB6JPpClF-SYXaXE4gk64_4J3iY8bfP3JXkKw4bE3yv_ctha-q0uBOj_Deij-R_Q/pubchart?oid=1252539382&amp;format=image" TargetMode="External"/><Relationship Id="rId14" Type="http://schemas.openxmlformats.org/officeDocument/2006/relationships/hyperlink" Target="https://docs.google.com/spreadsheets/d/e/2PACX-1vQQRpSkpCHUtlDlgB6JPpClF-SYXaXE4gk64_4J3iY8bfP3JXkKw4bE3yv_ctha-q0uBOj_Deij-R_Q/pubchart?oid=769306522&amp;format=image" TargetMode="External"/><Relationship Id="rId58" Type="http://schemas.openxmlformats.org/officeDocument/2006/relationships/hyperlink" Target="https://docs.google.com/spreadsheets/d/e/2PACX-1vQQRpSkpCHUtlDlgB6JPpClF-SYXaXE4gk64_4J3iY8bfP3JXkKw4bE3yv_ctha-q0uBOj_Deij-R_Q/pubchart?oid=1527052795&amp;format=image" TargetMode="External"/><Relationship Id="rId17" Type="http://schemas.openxmlformats.org/officeDocument/2006/relationships/hyperlink" Target="https://docs.google.com/spreadsheets/d/e/2PACX-1vQQRpSkpCHUtlDlgB6JPpClF-SYXaXE4gk64_4J3iY8bfP3JXkKw4bE3yv_ctha-q0uBOj_Deij-R_Q/pubchart?oid=1889685944&amp;format=image" TargetMode="External"/><Relationship Id="rId16" Type="http://schemas.openxmlformats.org/officeDocument/2006/relationships/hyperlink" Target="https://docs.google.com/spreadsheets/d/e/2PACX-1vQQRpSkpCHUtlDlgB6JPpClF-SYXaXE4gk64_4J3iY8bfP3JXkKw4bE3yv_ctha-q0uBOj_Deij-R_Q/pubchart?oid=744482480&amp;format=image" TargetMode="External"/><Relationship Id="rId19" Type="http://schemas.openxmlformats.org/officeDocument/2006/relationships/hyperlink" Target="https://docs.google.com/spreadsheets/d/e/2PACX-1vQQRpSkpCHUtlDlgB6JPpClF-SYXaXE4gk64_4J3iY8bfP3JXkKw4bE3yv_ctha-q0uBOj_Deij-R_Q/pubchart?oid=739218479&amp;format=image" TargetMode="External"/><Relationship Id="rId18" Type="http://schemas.openxmlformats.org/officeDocument/2006/relationships/hyperlink" Target="https://docs.google.com/spreadsheets/d/e/2PACX-1vQQRpSkpCHUtlDlgB6JPpClF-SYXaXE4gk64_4J3iY8bfP3JXkKw4bE3yv_ctha-q0uBOj_Deij-R_Q/pubchart?oid=932303633&amp;format=im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8.29"/>
    <col customWidth="1" min="2" max="2" width="36.0"/>
    <col customWidth="1" min="3" max="3" width="19.43"/>
    <col customWidth="1" min="4" max="4" width="33.29"/>
    <col customWidth="1" min="5" max="5" width="89.57"/>
  </cols>
  <sheetData>
    <row r="1">
      <c r="A1" s="2"/>
      <c r="B1" s="10" t="s">
        <v>5</v>
      </c>
      <c r="C1" s="13"/>
      <c r="D1" s="16" t="str">
        <f>IF(B3&gt;=B4,B3,B4)</f>
        <v>October 25, 2018 - 4:27</v>
      </c>
      <c r="E1" s="18" t="s">
        <v>24</v>
      </c>
    </row>
    <row r="2">
      <c r="B2" s="22"/>
      <c r="E2" s="25" t="str">
        <f>HYPERLINK("http://makeitwave.com","Website")</f>
        <v>Website</v>
      </c>
      <c r="Z2" s="18" t="s">
        <v>39</v>
      </c>
      <c r="AA2" s="18" t="s">
        <v>40</v>
      </c>
      <c r="AB2" s="18" t="s">
        <v>41</v>
      </c>
    </row>
    <row r="3">
      <c r="A3" s="18" t="s">
        <v>42</v>
      </c>
      <c r="B3" s="28" t="str">
        <f>IF('All Devices (Landscape)'!AB2&gt;='All Devices (Portrait)'!AC2,'All Devices (Landscape)'!AB2,'All Devices (Portrait)'!AC2)</f>
        <v/>
      </c>
      <c r="E3" s="25" t="str">
        <f>HYPERLINK("http://makeitwave.com/demo.html","Interactive Demo")</f>
        <v>Interactive Demo</v>
      </c>
    </row>
    <row r="4">
      <c r="A4" s="18" t="s">
        <v>43</v>
      </c>
      <c r="B4" s="28" t="str">
        <f>IF('CSS output (landscape)'!Z2&gt;='CSS output (portrait)'!V2,'CSS output (landscape)'!Z2,'CSS output (portrait)'!V2)</f>
        <v>October 25, 2018 - 4:27</v>
      </c>
      <c r="C4" s="31"/>
      <c r="D4" s="31"/>
      <c r="E4" s="34" t="str">
        <f>HYPERLINK("https://docs.google.com/spreadsheets/d/e/2PACX-1vQQRpSkpCHUtlDlgB6JPpClF-SYXaXE4gk64_4J3iY8bfP3JXkKw4bE3yv_ctha-q0uBOj_Deij-R_Q/pubhtml?gid=2133397183&amp;output=html&amp;gridlines=false&amp;chrome=false","Landscape.css")</f>
        <v>Landscape.css</v>
      </c>
    </row>
    <row r="5">
      <c r="B5" s="35"/>
      <c r="C5" s="31"/>
      <c r="D5" s="31"/>
      <c r="E5" s="25" t="str">
        <f>HYPERLINK("https://docs.google.com/spreadsheets/d/e/2PACX-1vQQRpSkpCHUtlDlgB6JPpClF-SYXaXE4gk64_4J3iY8bfP3JXkKw4bE3yv_ctha-q0uBOj_Deij-R_Q/pubhtml?gid=1177999315&amp;output=html&amp;gridlines=false&amp;chrome=false","Portrait.css")</f>
        <v>Portrait.css</v>
      </c>
    </row>
    <row r="6">
      <c r="B6" s="35"/>
      <c r="E6" s="25" t="str">
        <f>HYPERLINK("https://github.com/unclehowell/WaveOS","GitHub Repo (Software Source Code &amp; Website)")</f>
        <v>GitHub Repo (Software Source Code &amp; Website)</v>
      </c>
    </row>
    <row r="7">
      <c r="B7" s="35"/>
    </row>
    <row r="8">
      <c r="B8" s="35"/>
    </row>
    <row r="11">
      <c r="F11" s="18" t="s">
        <v>46</v>
      </c>
    </row>
    <row r="13">
      <c r="F13" s="37" t="s">
        <v>47</v>
      </c>
    </row>
    <row r="14">
      <c r="F14" s="14" t="s">
        <v>48</v>
      </c>
    </row>
    <row r="15">
      <c r="F15" s="39" t="s">
        <v>44</v>
      </c>
    </row>
    <row r="16">
      <c r="F16" s="41" t="s">
        <v>50</v>
      </c>
    </row>
    <row r="26">
      <c r="B26" s="35"/>
    </row>
    <row r="27">
      <c r="A27" s="43" t="s">
        <v>51</v>
      </c>
      <c r="B27" s="20"/>
      <c r="C27" s="45" t="s">
        <v>52</v>
      </c>
      <c r="D27" s="45" t="s">
        <v>53</v>
      </c>
    </row>
    <row r="28">
      <c r="A28" s="20"/>
      <c r="B28" s="45" t="s">
        <v>54</v>
      </c>
      <c r="C28" s="47">
        <v>-0.5</v>
      </c>
      <c r="D28" s="47">
        <v>-0.5</v>
      </c>
    </row>
    <row r="29">
      <c r="A29" s="20"/>
      <c r="B29" s="45" t="s">
        <v>55</v>
      </c>
      <c r="C29" s="47">
        <v>0.5</v>
      </c>
      <c r="D29" s="47">
        <v>0.5</v>
      </c>
    </row>
    <row r="30">
      <c r="A30" s="20"/>
      <c r="B30" s="45" t="s">
        <v>56</v>
      </c>
      <c r="C30" s="47">
        <v>-5.5</v>
      </c>
      <c r="D30" s="47">
        <v>0.0</v>
      </c>
    </row>
    <row r="31">
      <c r="A31" s="20"/>
      <c r="B31" s="45" t="s">
        <v>57</v>
      </c>
      <c r="C31" s="47">
        <v>-6.5</v>
      </c>
      <c r="D31" s="47">
        <v>-1.0</v>
      </c>
    </row>
    <row r="32">
      <c r="A32" s="20"/>
      <c r="B32" s="45" t="s">
        <v>58</v>
      </c>
      <c r="C32" s="47">
        <v>-13.0</v>
      </c>
      <c r="D32" s="47">
        <v>-6.0</v>
      </c>
    </row>
    <row r="35">
      <c r="A35" s="49" t="s">
        <v>59</v>
      </c>
    </row>
    <row r="36">
      <c r="A36" s="18" t="s">
        <v>60</v>
      </c>
    </row>
    <row r="40">
      <c r="A40" s="18" t="s">
        <v>61</v>
      </c>
    </row>
    <row r="41">
      <c r="A41" s="51" t="str">
        <f>CONCATENATE("only screen and (-o-min-device-pixel-ratio: 13/10)", CHAR(10),
  "only screen and (min-resolution: 120dpi)", CHAR(10),)</f>
        <v>only screen and (-o-min-device-pixel-ratio: 13/10)
only screen and (min-resolution: 120dpi)
</v>
      </c>
    </row>
  </sheetData>
  <mergeCells count="2">
    <mergeCell ref="A36:D36"/>
    <mergeCell ref="A9:D25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8.43"/>
    <col customWidth="1" min="2" max="2" width="18.0"/>
    <col customWidth="1" min="3" max="3" width="20.86"/>
    <col customWidth="1" min="4" max="4" width="15.57"/>
    <col customWidth="1" min="5" max="5" width="23.43"/>
    <col customWidth="1" min="6" max="6" width="5.0"/>
    <col customWidth="1" min="7" max="7" width="27.86"/>
    <col customWidth="1" min="8" max="8" width="56.57"/>
    <col customWidth="1" min="9" max="24" width="20.29"/>
    <col customWidth="1" min="25" max="27" width="17.86"/>
  </cols>
  <sheetData>
    <row r="1" ht="66.0" customHeight="1">
      <c r="A1" s="88" t="s">
        <v>200</v>
      </c>
    </row>
    <row r="2">
      <c r="A2" s="32" t="s">
        <v>201</v>
      </c>
      <c r="B2" s="32" t="s">
        <v>202</v>
      </c>
      <c r="C2" s="32" t="s">
        <v>203</v>
      </c>
      <c r="D2" s="32" t="s">
        <v>202</v>
      </c>
      <c r="E2" s="32" t="s">
        <v>204</v>
      </c>
      <c r="G2" s="32" t="s">
        <v>205</v>
      </c>
      <c r="H2" s="32" t="s">
        <v>206</v>
      </c>
      <c r="Y2" s="18" t="s">
        <v>207</v>
      </c>
      <c r="Z2" s="18" t="s">
        <v>208</v>
      </c>
      <c r="AA2" s="18" t="s">
        <v>209</v>
      </c>
    </row>
    <row r="3" ht="24.0" customHeight="1">
      <c r="A3" s="89" t="str">
        <f>"=IF("</f>
        <v>=IF(</v>
      </c>
      <c r="B3" s="90" t="str">
        <f>"'All Devices (Landscape)'!U2"</f>
        <v>'All Devices (Landscape)'!U2</v>
      </c>
      <c r="C3" s="89"/>
      <c r="D3" s="89"/>
      <c r="E3" s="91" t="s">
        <v>210</v>
      </c>
      <c r="F3" s="92"/>
      <c r="G3" s="93" t="str">
        <f>CONCATENATE(A3&amp;B3&amp;C3&amp;D3&amp;E3&amp;A4&amp;B4&amp;C4&amp;D4&amp;E4&amp;A5&amp;B5&amp;C5&amp;D5&amp;E5&amp;A6&amp;B6&amp;C6&amp;D6&amp;E6)</f>
        <v>=IF('All Devices (Landscape)'!U2           = "", "",        CHAR(10)&amp; (CONCATENATE(("              /*  ----- ----- " &amp; 'All Devices (Landscape)'!A2 &amp; " : ( " &amp; All Devices (Landscape)'!H2 &amp;  " )   ------ ----*/  " &amp;  CHAR(10)&amp; "              /* ----- ----- " &amp;   " PHYSICAL RESOLUTION  "  &amp;  CEILING('All Devices (Landscape)'!C2,1) &amp; " x "  &amp; CEILING( 'All Devices (Landscape)'!B2,1) &amp; " )" &amp; "  ------ ----*/ " ), CHAR(10)</v>
      </c>
      <c r="H3" s="94" t="str">
        <f>'CSS output (landscape)'!A2</f>
        <v>
              /*  ----- ----- Iphone4 : ( landscape )   ------ ----*/  
              /* ----- -----  PHYSICAL RESOLUTION  ( 960 x 640 )  ------ ----*/ 
              /*  ----- ----- LOGICAL RESOLUTION  ( 480 x 320 )  ------ ----*/ 
@media only screen
   and (min-device-width: 479.5px)
   and (max-device-width: 480.5px)
   and (min-device-height: 319.5px)
   and (max-device-height: 320.5px)
   and (-webkit-device-pixel-ratio: 2)
   and (orientation: landscape)   { 
  .demo-iframe-container       { 
        height: 314.5px;
        width: 480px;
 } 
  .demo-iframe                         {
        height: 313.5px;
        width: 479px;
        background-image: url(https://docs.google.com/spreadsheets/d/e/2PACX-1vQQRpSkpCHUtlDlgB6JPpClF-SYXaXE4gk64_4J3iY8bfP3JXkKw4bE3yv_ctha-q0uBOj_Deij-R_Q/pubchart?oid=798668426&amp;format=image);
        filter: invert(100%); /* ----- see frames.css ----*/ 
        -webkit-filter: invert(100%);   /* ----- see frames.css ----*/ 
 } 
  .demo-emby-div                       { 
        height: 314.5px;
        width: 480px;
        background-image: url(../img/demo-content/emby/Landscape-480x320-PR=2-content.png);
 } 
  .demo-solar-div                       { 
        height: 314.5px;
        width: 480px;
        background-image: url(../img/demo-content/emoncms/Landscape-480x320-PR=2-content.png);
 } 
  .demo-motioneye-div                       { 
        height: 314.5px;
        width: 480px;
        background-image: url(../img/demo-content/motioneye/Landscape-480x320-PR=2-content.png);
 } 
  .demo-netstats-div                       { 
        height: 314.5px;
        width: 480px;
        background-image: url(../img/demo-content/netstats/Landscape-480x320-PR=2-content.png);
 } 
  .demo-openhab-div                       { 
        height: 314.5px;
        width: 480px;
        background-image: url(../img/demo-content/openhab/Landscape-480x320-PR=2-content.png);
 } 
 } 
</v>
      </c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</row>
    <row r="4" ht="24.0" customHeight="1">
      <c r="A4" s="95" t="s">
        <v>211</v>
      </c>
      <c r="B4" s="96" t="str">
        <f>CONCATENATE("'All Devices (Landscape)'!A2")</f>
        <v>'All Devices (Landscape)'!A2</v>
      </c>
      <c r="C4" s="95" t="s">
        <v>212</v>
      </c>
      <c r="D4" s="97" t="s">
        <v>213</v>
      </c>
      <c r="E4" s="95" t="s">
        <v>214</v>
      </c>
      <c r="F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</row>
    <row r="5" ht="24.0" customHeight="1">
      <c r="A5" s="95" t="s">
        <v>215</v>
      </c>
      <c r="B5" s="96" t="str">
        <f>CONCATENATE("'All Devices (Landscape)'!C2")</f>
        <v>'All Devices (Landscape)'!C2</v>
      </c>
      <c r="C5" s="95" t="s">
        <v>216</v>
      </c>
      <c r="D5" s="96" t="s">
        <v>217</v>
      </c>
      <c r="E5" s="95" t="s">
        <v>218</v>
      </c>
      <c r="F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</row>
    <row r="6" ht="24.0" customHeight="1">
      <c r="A6" s="99"/>
      <c r="B6" s="99"/>
      <c r="C6" s="99"/>
      <c r="D6" s="99"/>
      <c r="E6" s="99"/>
      <c r="F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</row>
    <row r="7" ht="24.0" customHeight="1">
      <c r="A7" s="99"/>
      <c r="B7" s="99"/>
      <c r="C7" s="99"/>
      <c r="D7" s="99"/>
      <c r="E7" s="99"/>
      <c r="F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</row>
    <row r="8" ht="24.0" customHeight="1">
      <c r="A8" s="99"/>
      <c r="B8" s="99"/>
      <c r="C8" s="99"/>
      <c r="D8" s="99"/>
      <c r="E8" s="99"/>
      <c r="F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</row>
    <row r="9" ht="24.0" customHeight="1">
      <c r="A9" s="99"/>
      <c r="B9" s="99"/>
      <c r="C9" s="99"/>
      <c r="D9" s="99"/>
      <c r="E9" s="99"/>
      <c r="F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</row>
    <row r="10" ht="24.0" customHeight="1">
      <c r="A10" s="99"/>
      <c r="B10" s="99"/>
      <c r="C10" s="99"/>
      <c r="D10" s="99"/>
      <c r="E10" s="99"/>
      <c r="F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</row>
    <row r="11" ht="24.0" customHeight="1">
      <c r="A11" s="99"/>
      <c r="B11" s="99"/>
      <c r="C11" s="99"/>
      <c r="D11" s="99"/>
      <c r="E11" s="99"/>
      <c r="F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</row>
    <row r="12" ht="24.0" customHeight="1">
      <c r="A12" s="99"/>
      <c r="B12" s="99"/>
      <c r="C12" s="99"/>
      <c r="D12" s="99"/>
      <c r="E12" s="99"/>
      <c r="F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</row>
    <row r="13" ht="24.0" customHeight="1">
      <c r="A13" s="99"/>
      <c r="B13" s="99"/>
      <c r="C13" s="99"/>
      <c r="D13" s="99"/>
      <c r="E13" s="99"/>
      <c r="F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</row>
    <row r="14" ht="24.0" customHeight="1">
      <c r="A14" s="99"/>
      <c r="B14" s="99"/>
      <c r="C14" s="99"/>
      <c r="D14" s="99"/>
      <c r="E14" s="99"/>
      <c r="F14" s="98"/>
      <c r="G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</row>
    <row r="15" ht="24.0" customHeight="1">
      <c r="A15" s="84"/>
      <c r="B15" s="84"/>
      <c r="C15" s="84"/>
      <c r="D15" s="84"/>
      <c r="E15" s="84"/>
      <c r="F15" s="100"/>
      <c r="G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</row>
    <row r="16" ht="24.0" customHeight="1">
      <c r="A16" s="84"/>
      <c r="B16" s="84"/>
      <c r="C16" s="84"/>
      <c r="D16" s="84"/>
      <c r="E16" s="84"/>
      <c r="F16" s="100"/>
      <c r="G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</row>
    <row r="17" ht="24.0" customHeight="1">
      <c r="A17" s="84"/>
      <c r="B17" s="84"/>
      <c r="C17" s="84"/>
      <c r="D17" s="84"/>
      <c r="E17" s="84"/>
      <c r="F17" s="100"/>
      <c r="G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</row>
    <row r="18">
      <c r="A18" s="35"/>
      <c r="B18" s="35"/>
      <c r="C18" s="35"/>
      <c r="D18" s="35"/>
      <c r="E18" s="35"/>
    </row>
    <row r="19">
      <c r="A19" s="35"/>
      <c r="B19" s="35"/>
      <c r="C19" s="35"/>
      <c r="D19" s="35"/>
      <c r="E19" s="35"/>
    </row>
    <row r="20">
      <c r="A20" s="35"/>
      <c r="B20" s="35"/>
      <c r="C20" s="35"/>
      <c r="D20" s="35"/>
      <c r="E20" s="35"/>
    </row>
    <row r="21">
      <c r="A21" s="35"/>
      <c r="B21" s="35"/>
      <c r="C21" s="35"/>
      <c r="D21" s="35"/>
      <c r="E21" s="35"/>
    </row>
    <row r="22">
      <c r="A22" s="35"/>
      <c r="B22" s="35"/>
      <c r="C22" s="35"/>
      <c r="D22" s="35"/>
      <c r="E22" s="35"/>
    </row>
    <row r="23">
      <c r="A23" s="35"/>
      <c r="B23" s="35"/>
      <c r="C23" s="35"/>
      <c r="D23" s="35"/>
      <c r="E23" s="35"/>
    </row>
    <row r="24">
      <c r="A24" s="35"/>
      <c r="B24" s="35"/>
      <c r="C24" s="35"/>
      <c r="D24" s="35"/>
      <c r="E24" s="35"/>
    </row>
    <row r="25">
      <c r="A25" s="35"/>
      <c r="B25" s="35"/>
      <c r="C25" s="35"/>
      <c r="D25" s="35"/>
      <c r="E25" s="35"/>
    </row>
    <row r="26">
      <c r="A26" s="35"/>
      <c r="B26" s="35"/>
      <c r="C26" s="35"/>
      <c r="D26" s="35"/>
      <c r="E26" s="35"/>
    </row>
    <row r="27">
      <c r="A27" s="35"/>
      <c r="B27" s="35"/>
      <c r="C27" s="35"/>
      <c r="D27" s="35"/>
      <c r="E27" s="35"/>
    </row>
    <row r="28">
      <c r="A28" s="35"/>
      <c r="B28" s="35"/>
      <c r="C28" s="35"/>
      <c r="D28" s="35"/>
      <c r="E28" s="35"/>
    </row>
    <row r="29">
      <c r="A29" s="35"/>
      <c r="B29" s="35"/>
      <c r="C29" s="35"/>
      <c r="D29" s="35"/>
      <c r="E29" s="35"/>
    </row>
    <row r="30">
      <c r="A30" s="35"/>
      <c r="B30" s="35"/>
      <c r="C30" s="35"/>
      <c r="D30" s="35"/>
      <c r="E30" s="35"/>
    </row>
    <row r="31">
      <c r="A31" s="35"/>
      <c r="B31" s="35"/>
      <c r="C31" s="35"/>
      <c r="D31" s="35"/>
      <c r="E31" s="35"/>
    </row>
    <row r="32">
      <c r="A32" s="35"/>
      <c r="B32" s="35"/>
      <c r="C32" s="35"/>
      <c r="D32" s="35"/>
      <c r="E32" s="35"/>
    </row>
    <row r="33">
      <c r="A33" s="35"/>
      <c r="B33" s="35"/>
      <c r="C33" s="35"/>
      <c r="D33" s="35"/>
      <c r="E33" s="35"/>
    </row>
    <row r="34">
      <c r="A34" s="35"/>
      <c r="B34" s="35"/>
      <c r="C34" s="35"/>
      <c r="D34" s="35"/>
      <c r="E34" s="35"/>
    </row>
    <row r="35">
      <c r="A35" s="35"/>
      <c r="B35" s="35"/>
      <c r="C35" s="35"/>
      <c r="D35" s="35"/>
      <c r="E35" s="35"/>
    </row>
    <row r="36">
      <c r="A36" s="35"/>
      <c r="B36" s="35"/>
      <c r="C36" s="35"/>
      <c r="D36" s="35"/>
      <c r="E36" s="35"/>
    </row>
    <row r="37">
      <c r="A37" s="35"/>
      <c r="B37" s="35"/>
      <c r="C37" s="35"/>
      <c r="D37" s="35"/>
      <c r="E37" s="35"/>
    </row>
    <row r="38">
      <c r="A38" s="35"/>
      <c r="B38" s="35"/>
      <c r="C38" s="35"/>
      <c r="D38" s="35"/>
      <c r="E38" s="35"/>
    </row>
    <row r="39">
      <c r="A39" s="35"/>
      <c r="B39" s="35"/>
      <c r="C39" s="35"/>
      <c r="D39" s="35"/>
      <c r="E39" s="35"/>
    </row>
    <row r="40">
      <c r="A40" s="35"/>
      <c r="B40" s="35"/>
      <c r="C40" s="35"/>
      <c r="D40" s="35"/>
      <c r="E40" s="35"/>
    </row>
    <row r="41">
      <c r="A41" s="35"/>
      <c r="B41" s="35"/>
      <c r="C41" s="35"/>
      <c r="D41" s="35"/>
      <c r="E41" s="35"/>
    </row>
    <row r="42">
      <c r="A42" s="35"/>
      <c r="B42" s="35"/>
      <c r="C42" s="35"/>
      <c r="D42" s="35"/>
      <c r="E42" s="35"/>
    </row>
    <row r="43">
      <c r="A43" s="35"/>
      <c r="B43" s="35"/>
      <c r="C43" s="35"/>
      <c r="D43" s="35"/>
      <c r="E43" s="35"/>
    </row>
    <row r="44">
      <c r="A44" s="35"/>
      <c r="B44" s="35"/>
      <c r="C44" s="35"/>
      <c r="D44" s="35"/>
      <c r="E44" s="35"/>
    </row>
    <row r="45">
      <c r="A45" s="35"/>
      <c r="B45" s="35"/>
      <c r="C45" s="35"/>
      <c r="D45" s="35"/>
      <c r="E45" s="35"/>
    </row>
    <row r="46">
      <c r="A46" s="35"/>
      <c r="B46" s="35"/>
      <c r="C46" s="35"/>
      <c r="D46" s="35"/>
      <c r="E46" s="35"/>
    </row>
    <row r="47">
      <c r="A47" s="35"/>
      <c r="B47" s="35"/>
      <c r="C47" s="35"/>
      <c r="D47" s="35"/>
      <c r="E47" s="35"/>
    </row>
    <row r="48">
      <c r="A48" s="35"/>
      <c r="B48" s="35"/>
      <c r="C48" s="35"/>
      <c r="D48" s="35"/>
      <c r="E48" s="35"/>
    </row>
    <row r="49">
      <c r="A49" s="35"/>
      <c r="B49" s="35"/>
      <c r="C49" s="35"/>
      <c r="D49" s="35"/>
      <c r="E49" s="35"/>
    </row>
    <row r="50">
      <c r="A50" s="35"/>
      <c r="B50" s="35"/>
      <c r="C50" s="35"/>
      <c r="D50" s="35"/>
      <c r="E50" s="35"/>
    </row>
    <row r="51">
      <c r="A51" s="35"/>
      <c r="B51" s="35"/>
      <c r="C51" s="35"/>
      <c r="D51" s="35"/>
      <c r="E51" s="35"/>
    </row>
    <row r="52">
      <c r="A52" s="35"/>
      <c r="B52" s="35"/>
      <c r="C52" s="35"/>
      <c r="D52" s="35"/>
      <c r="E52" s="35"/>
    </row>
    <row r="53">
      <c r="A53" s="35"/>
      <c r="B53" s="35"/>
      <c r="C53" s="35"/>
      <c r="D53" s="35"/>
      <c r="E53" s="35"/>
    </row>
    <row r="54">
      <c r="A54" s="35"/>
      <c r="B54" s="35"/>
      <c r="C54" s="35"/>
      <c r="D54" s="35"/>
      <c r="E54" s="35"/>
    </row>
    <row r="55">
      <c r="A55" s="35"/>
      <c r="B55" s="35"/>
      <c r="C55" s="35"/>
      <c r="D55" s="35"/>
      <c r="E55" s="35"/>
    </row>
    <row r="56">
      <c r="A56" s="35"/>
      <c r="B56" s="35"/>
      <c r="C56" s="35"/>
      <c r="D56" s="35"/>
      <c r="E56" s="35"/>
    </row>
    <row r="57">
      <c r="A57" s="35"/>
      <c r="B57" s="35"/>
      <c r="C57" s="35"/>
      <c r="D57" s="35"/>
      <c r="E57" s="35"/>
    </row>
    <row r="58">
      <c r="A58" s="35"/>
      <c r="B58" s="35"/>
      <c r="C58" s="35"/>
      <c r="D58" s="35"/>
      <c r="E58" s="35"/>
    </row>
    <row r="59">
      <c r="A59" s="35"/>
      <c r="B59" s="35"/>
      <c r="C59" s="35"/>
      <c r="D59" s="35"/>
      <c r="E59" s="35"/>
    </row>
    <row r="60">
      <c r="A60" s="35"/>
      <c r="B60" s="35"/>
      <c r="C60" s="35"/>
      <c r="D60" s="35"/>
      <c r="E60" s="35"/>
    </row>
    <row r="61">
      <c r="A61" s="35"/>
      <c r="B61" s="35"/>
      <c r="C61" s="35"/>
      <c r="D61" s="35"/>
      <c r="E61" s="35"/>
    </row>
    <row r="62">
      <c r="A62" s="35"/>
      <c r="B62" s="35"/>
      <c r="C62" s="35"/>
      <c r="D62" s="35"/>
      <c r="E62" s="35"/>
    </row>
    <row r="63">
      <c r="A63" s="35"/>
      <c r="B63" s="35"/>
      <c r="C63" s="35"/>
      <c r="D63" s="35"/>
      <c r="E63" s="35"/>
    </row>
    <row r="64">
      <c r="A64" s="35"/>
      <c r="B64" s="35"/>
      <c r="C64" s="35"/>
      <c r="D64" s="35"/>
      <c r="E64" s="35"/>
    </row>
    <row r="65">
      <c r="A65" s="35"/>
      <c r="B65" s="35"/>
      <c r="C65" s="35"/>
      <c r="D65" s="35"/>
      <c r="E65" s="35"/>
    </row>
    <row r="66">
      <c r="A66" s="35"/>
      <c r="B66" s="35"/>
      <c r="C66" s="35"/>
      <c r="D66" s="35"/>
      <c r="E66" s="35"/>
    </row>
    <row r="67">
      <c r="A67" s="35"/>
      <c r="B67" s="35"/>
      <c r="C67" s="35"/>
      <c r="D67" s="35"/>
      <c r="E67" s="35"/>
    </row>
    <row r="68">
      <c r="A68" s="35"/>
      <c r="B68" s="35"/>
      <c r="C68" s="35"/>
      <c r="D68" s="35"/>
      <c r="E68" s="35"/>
    </row>
    <row r="69">
      <c r="A69" s="35"/>
      <c r="B69" s="35"/>
      <c r="C69" s="35"/>
      <c r="D69" s="35"/>
      <c r="E69" s="35"/>
    </row>
    <row r="70">
      <c r="A70" s="35"/>
      <c r="B70" s="35"/>
      <c r="C70" s="35"/>
      <c r="D70" s="35"/>
      <c r="E70" s="35"/>
    </row>
    <row r="71">
      <c r="A71" s="35"/>
      <c r="B71" s="35"/>
      <c r="C71" s="35"/>
      <c r="D71" s="35"/>
      <c r="E71" s="35"/>
    </row>
    <row r="72">
      <c r="A72" s="35"/>
      <c r="B72" s="35"/>
      <c r="C72" s="35"/>
      <c r="D72" s="35"/>
      <c r="E72" s="35"/>
    </row>
    <row r="73">
      <c r="A73" s="35"/>
      <c r="B73" s="35"/>
      <c r="C73" s="35"/>
      <c r="D73" s="35"/>
      <c r="E73" s="35"/>
    </row>
    <row r="74">
      <c r="A74" s="35"/>
      <c r="B74" s="35"/>
      <c r="C74" s="35"/>
      <c r="D74" s="35"/>
      <c r="E74" s="35"/>
    </row>
    <row r="75">
      <c r="A75" s="35"/>
      <c r="B75" s="35"/>
      <c r="C75" s="35"/>
      <c r="D75" s="35"/>
      <c r="E75" s="35"/>
    </row>
    <row r="76">
      <c r="A76" s="35"/>
      <c r="B76" s="35"/>
      <c r="C76" s="35"/>
      <c r="D76" s="35"/>
      <c r="E76" s="35"/>
    </row>
    <row r="77">
      <c r="A77" s="35"/>
      <c r="B77" s="35"/>
      <c r="C77" s="35"/>
      <c r="D77" s="35"/>
      <c r="E77" s="35"/>
    </row>
    <row r="78">
      <c r="A78" s="35"/>
      <c r="B78" s="35"/>
      <c r="C78" s="35"/>
      <c r="D78" s="35"/>
      <c r="E78" s="35"/>
    </row>
    <row r="79">
      <c r="A79" s="35"/>
      <c r="B79" s="35"/>
      <c r="C79" s="35"/>
      <c r="D79" s="35"/>
      <c r="E79" s="35"/>
    </row>
    <row r="80">
      <c r="A80" s="35"/>
      <c r="B80" s="35"/>
      <c r="C80" s="35"/>
      <c r="D80" s="35"/>
      <c r="E80" s="35"/>
    </row>
    <row r="81">
      <c r="A81" s="35"/>
      <c r="B81" s="35"/>
      <c r="C81" s="35"/>
      <c r="D81" s="35"/>
      <c r="E81" s="35"/>
    </row>
    <row r="82">
      <c r="A82" s="35"/>
      <c r="B82" s="35"/>
      <c r="C82" s="35"/>
      <c r="D82" s="35"/>
      <c r="E82" s="35"/>
    </row>
    <row r="83">
      <c r="A83" s="35"/>
      <c r="B83" s="35"/>
      <c r="C83" s="35"/>
      <c r="D83" s="35"/>
      <c r="E83" s="35"/>
    </row>
    <row r="84">
      <c r="A84" s="35"/>
      <c r="B84" s="35"/>
      <c r="C84" s="35"/>
      <c r="D84" s="35"/>
      <c r="E84" s="35"/>
    </row>
    <row r="85">
      <c r="A85" s="35"/>
      <c r="B85" s="35"/>
      <c r="C85" s="35"/>
      <c r="D85" s="35"/>
      <c r="E85" s="35"/>
    </row>
    <row r="86">
      <c r="A86" s="35"/>
      <c r="B86" s="35"/>
      <c r="C86" s="35"/>
      <c r="D86" s="35"/>
      <c r="E86" s="35"/>
    </row>
    <row r="87">
      <c r="A87" s="35"/>
      <c r="B87" s="35"/>
      <c r="C87" s="35"/>
      <c r="D87" s="35"/>
      <c r="E87" s="35"/>
    </row>
    <row r="88">
      <c r="A88" s="35"/>
      <c r="B88" s="35"/>
      <c r="C88" s="35"/>
      <c r="D88" s="35"/>
      <c r="E88" s="35"/>
    </row>
    <row r="89">
      <c r="A89" s="35"/>
      <c r="B89" s="35"/>
      <c r="C89" s="35"/>
      <c r="D89" s="35"/>
      <c r="E89" s="35"/>
    </row>
    <row r="90">
      <c r="A90" s="35"/>
      <c r="B90" s="35"/>
      <c r="C90" s="35"/>
      <c r="D90" s="35"/>
      <c r="E90" s="35"/>
    </row>
    <row r="91">
      <c r="A91" s="35"/>
      <c r="B91" s="35"/>
      <c r="C91" s="35"/>
      <c r="D91" s="35"/>
      <c r="E91" s="35"/>
    </row>
    <row r="92">
      <c r="A92" s="35"/>
      <c r="B92" s="35"/>
      <c r="C92" s="35"/>
      <c r="D92" s="35"/>
      <c r="E92" s="35"/>
    </row>
    <row r="93">
      <c r="A93" s="35"/>
      <c r="B93" s="35"/>
      <c r="C93" s="35"/>
      <c r="D93" s="35"/>
      <c r="E93" s="35"/>
    </row>
    <row r="94">
      <c r="A94" s="35"/>
      <c r="B94" s="35"/>
      <c r="C94" s="35"/>
      <c r="D94" s="35"/>
      <c r="E94" s="35"/>
    </row>
    <row r="95">
      <c r="A95" s="35"/>
      <c r="B95" s="35"/>
      <c r="C95" s="35"/>
      <c r="D95" s="35"/>
      <c r="E95" s="35"/>
    </row>
    <row r="96">
      <c r="A96" s="35"/>
      <c r="B96" s="35"/>
      <c r="C96" s="35"/>
      <c r="D96" s="35"/>
      <c r="E96" s="35"/>
    </row>
    <row r="97">
      <c r="A97" s="35"/>
      <c r="B97" s="35"/>
      <c r="C97" s="35"/>
      <c r="D97" s="35"/>
      <c r="E97" s="35"/>
    </row>
    <row r="98">
      <c r="A98" s="35"/>
      <c r="B98" s="35"/>
      <c r="C98" s="35"/>
      <c r="D98" s="35"/>
      <c r="E98" s="35"/>
    </row>
    <row r="99">
      <c r="A99" s="35"/>
      <c r="B99" s="35"/>
      <c r="C99" s="35"/>
      <c r="D99" s="35"/>
      <c r="E99" s="35"/>
    </row>
    <row r="100">
      <c r="A100" s="35"/>
      <c r="B100" s="35"/>
      <c r="C100" s="35"/>
      <c r="D100" s="35"/>
      <c r="E100" s="35"/>
    </row>
    <row r="101">
      <c r="A101" s="35"/>
      <c r="B101" s="35"/>
      <c r="C101" s="35"/>
      <c r="D101" s="35"/>
      <c r="E101" s="35"/>
    </row>
    <row r="102">
      <c r="A102" s="35"/>
      <c r="B102" s="35"/>
      <c r="C102" s="35"/>
      <c r="D102" s="35"/>
      <c r="E102" s="35"/>
    </row>
    <row r="103">
      <c r="A103" s="35"/>
      <c r="B103" s="35"/>
      <c r="C103" s="35"/>
      <c r="D103" s="35"/>
      <c r="E103" s="35"/>
    </row>
    <row r="104">
      <c r="A104" s="35"/>
      <c r="B104" s="35"/>
      <c r="C104" s="35"/>
      <c r="D104" s="35"/>
      <c r="E104" s="35"/>
    </row>
    <row r="105">
      <c r="A105" s="35"/>
      <c r="B105" s="35"/>
      <c r="C105" s="35"/>
      <c r="D105" s="35"/>
      <c r="E105" s="35"/>
    </row>
    <row r="106">
      <c r="A106" s="35"/>
      <c r="B106" s="35"/>
      <c r="C106" s="35"/>
      <c r="D106" s="35"/>
      <c r="E106" s="35"/>
    </row>
    <row r="107">
      <c r="A107" s="35"/>
      <c r="B107" s="35"/>
      <c r="C107" s="35"/>
      <c r="D107" s="35"/>
      <c r="E107" s="35"/>
    </row>
    <row r="108">
      <c r="A108" s="35"/>
      <c r="B108" s="35"/>
      <c r="C108" s="35"/>
      <c r="D108" s="35"/>
      <c r="E108" s="35"/>
    </row>
    <row r="109">
      <c r="A109" s="35"/>
      <c r="B109" s="35"/>
      <c r="C109" s="35"/>
      <c r="D109" s="35"/>
      <c r="E109" s="35"/>
    </row>
    <row r="110">
      <c r="A110" s="35"/>
      <c r="B110" s="35"/>
      <c r="C110" s="35"/>
      <c r="D110" s="35"/>
      <c r="E110" s="35"/>
    </row>
    <row r="111">
      <c r="A111" s="35"/>
      <c r="B111" s="35"/>
      <c r="C111" s="35"/>
      <c r="D111" s="35"/>
      <c r="E111" s="35"/>
    </row>
    <row r="112">
      <c r="A112" s="35"/>
      <c r="B112" s="35"/>
      <c r="C112" s="35"/>
      <c r="D112" s="35"/>
      <c r="E112" s="35"/>
    </row>
    <row r="113">
      <c r="A113" s="35"/>
      <c r="B113" s="35"/>
      <c r="C113" s="35"/>
      <c r="D113" s="35"/>
      <c r="E113" s="35"/>
    </row>
    <row r="114">
      <c r="A114" s="35"/>
      <c r="B114" s="35"/>
      <c r="C114" s="35"/>
      <c r="D114" s="35"/>
      <c r="E114" s="35"/>
    </row>
    <row r="115">
      <c r="A115" s="35"/>
      <c r="B115" s="35"/>
      <c r="C115" s="35"/>
      <c r="D115" s="35"/>
      <c r="E115" s="35"/>
    </row>
    <row r="116">
      <c r="A116" s="35"/>
      <c r="B116" s="35"/>
      <c r="C116" s="35"/>
      <c r="D116" s="35"/>
      <c r="E116" s="35"/>
    </row>
    <row r="117">
      <c r="A117" s="35"/>
      <c r="B117" s="35"/>
      <c r="C117" s="35"/>
      <c r="D117" s="35"/>
      <c r="E117" s="35"/>
    </row>
    <row r="118">
      <c r="A118" s="35"/>
      <c r="B118" s="35"/>
      <c r="C118" s="35"/>
      <c r="D118" s="35"/>
      <c r="E118" s="35"/>
    </row>
    <row r="119">
      <c r="A119" s="35"/>
      <c r="B119" s="35"/>
      <c r="C119" s="35"/>
      <c r="D119" s="35"/>
      <c r="E119" s="35"/>
    </row>
    <row r="120">
      <c r="A120" s="35"/>
      <c r="B120" s="35"/>
      <c r="C120" s="35"/>
      <c r="D120" s="35"/>
      <c r="E120" s="35"/>
    </row>
    <row r="121">
      <c r="A121" s="35"/>
      <c r="B121" s="35"/>
      <c r="C121" s="35"/>
      <c r="D121" s="35"/>
      <c r="E121" s="35"/>
    </row>
    <row r="122">
      <c r="A122" s="35"/>
      <c r="B122" s="35"/>
      <c r="C122" s="35"/>
      <c r="D122" s="35"/>
      <c r="E122" s="35"/>
    </row>
    <row r="123">
      <c r="A123" s="35"/>
      <c r="B123" s="35"/>
      <c r="C123" s="35"/>
      <c r="D123" s="35"/>
      <c r="E123" s="35"/>
    </row>
    <row r="124">
      <c r="A124" s="35"/>
      <c r="B124" s="35"/>
      <c r="C124" s="35"/>
      <c r="D124" s="35"/>
      <c r="E124" s="35"/>
    </row>
    <row r="125">
      <c r="A125" s="35"/>
      <c r="B125" s="35"/>
      <c r="C125" s="35"/>
      <c r="D125" s="35"/>
      <c r="E125" s="35"/>
    </row>
    <row r="126">
      <c r="A126" s="35"/>
      <c r="B126" s="35"/>
      <c r="C126" s="35"/>
      <c r="D126" s="35"/>
      <c r="E126" s="35"/>
    </row>
    <row r="127">
      <c r="A127" s="35"/>
      <c r="B127" s="35"/>
      <c r="C127" s="35"/>
      <c r="D127" s="35"/>
      <c r="E127" s="35"/>
    </row>
    <row r="128">
      <c r="A128" s="35"/>
      <c r="B128" s="35"/>
      <c r="C128" s="35"/>
      <c r="D128" s="35"/>
      <c r="E128" s="35"/>
    </row>
    <row r="129">
      <c r="A129" s="35"/>
      <c r="B129" s="35"/>
      <c r="C129" s="35"/>
      <c r="D129" s="35"/>
      <c r="E129" s="35"/>
    </row>
    <row r="130">
      <c r="A130" s="35"/>
      <c r="B130" s="35"/>
      <c r="C130" s="35"/>
      <c r="D130" s="35"/>
      <c r="E130" s="35"/>
    </row>
    <row r="131">
      <c r="A131" s="35"/>
      <c r="B131" s="35"/>
      <c r="C131" s="35"/>
      <c r="D131" s="35"/>
      <c r="E131" s="35"/>
    </row>
    <row r="132">
      <c r="A132" s="35"/>
      <c r="B132" s="35"/>
      <c r="C132" s="35"/>
      <c r="D132" s="35"/>
      <c r="E132" s="35"/>
    </row>
    <row r="133">
      <c r="A133" s="35"/>
      <c r="B133" s="35"/>
      <c r="C133" s="35"/>
      <c r="D133" s="35"/>
      <c r="E133" s="35"/>
    </row>
    <row r="134">
      <c r="A134" s="35"/>
      <c r="B134" s="35"/>
      <c r="C134" s="35"/>
      <c r="D134" s="35"/>
      <c r="E134" s="35"/>
    </row>
    <row r="135">
      <c r="A135" s="35"/>
      <c r="B135" s="35"/>
      <c r="C135" s="35"/>
      <c r="D135" s="35"/>
      <c r="E135" s="35"/>
    </row>
    <row r="136">
      <c r="A136" s="35"/>
      <c r="B136" s="35"/>
      <c r="C136" s="35"/>
      <c r="D136" s="35"/>
      <c r="E136" s="35"/>
    </row>
    <row r="137">
      <c r="A137" s="35"/>
      <c r="B137" s="35"/>
      <c r="C137" s="35"/>
      <c r="D137" s="35"/>
      <c r="E137" s="35"/>
    </row>
    <row r="138">
      <c r="A138" s="35"/>
      <c r="B138" s="35"/>
      <c r="C138" s="35"/>
      <c r="D138" s="35"/>
      <c r="E138" s="35"/>
    </row>
    <row r="139">
      <c r="A139" s="35"/>
      <c r="B139" s="35"/>
      <c r="C139" s="35"/>
      <c r="D139" s="35"/>
      <c r="E139" s="35"/>
    </row>
    <row r="140">
      <c r="A140" s="35"/>
      <c r="B140" s="35"/>
      <c r="C140" s="35"/>
      <c r="D140" s="35"/>
      <c r="E140" s="35"/>
    </row>
    <row r="141">
      <c r="A141" s="35"/>
      <c r="B141" s="35"/>
      <c r="C141" s="35"/>
      <c r="D141" s="35"/>
      <c r="E141" s="35"/>
    </row>
    <row r="142">
      <c r="A142" s="35"/>
      <c r="B142" s="35"/>
      <c r="C142" s="35"/>
      <c r="D142" s="35"/>
      <c r="E142" s="35"/>
    </row>
    <row r="143">
      <c r="A143" s="35"/>
      <c r="B143" s="35"/>
      <c r="C143" s="35"/>
      <c r="D143" s="35"/>
      <c r="E143" s="35"/>
    </row>
    <row r="144">
      <c r="A144" s="35"/>
      <c r="B144" s="35"/>
      <c r="C144" s="35"/>
      <c r="D144" s="35"/>
      <c r="E144" s="35"/>
    </row>
    <row r="145">
      <c r="A145" s="35"/>
      <c r="B145" s="35"/>
      <c r="C145" s="35"/>
      <c r="D145" s="35"/>
      <c r="E145" s="35"/>
    </row>
    <row r="146">
      <c r="A146" s="35"/>
      <c r="B146" s="35"/>
      <c r="C146" s="35"/>
      <c r="D146" s="35"/>
      <c r="E146" s="35"/>
    </row>
    <row r="147">
      <c r="A147" s="35"/>
      <c r="B147" s="35"/>
      <c r="C147" s="35"/>
      <c r="D147" s="35"/>
      <c r="E147" s="35"/>
    </row>
    <row r="148">
      <c r="A148" s="35"/>
      <c r="B148" s="35"/>
      <c r="C148" s="35"/>
      <c r="D148" s="35"/>
      <c r="E148" s="35"/>
    </row>
    <row r="149">
      <c r="A149" s="35"/>
      <c r="B149" s="35"/>
      <c r="C149" s="35"/>
      <c r="D149" s="35"/>
      <c r="E149" s="35"/>
    </row>
    <row r="150">
      <c r="A150" s="35"/>
      <c r="B150" s="35"/>
      <c r="C150" s="35"/>
      <c r="D150" s="35"/>
      <c r="E150" s="35"/>
    </row>
    <row r="151">
      <c r="A151" s="35"/>
      <c r="B151" s="35"/>
      <c r="C151" s="35"/>
      <c r="D151" s="35"/>
      <c r="E151" s="35"/>
    </row>
    <row r="152">
      <c r="A152" s="35"/>
      <c r="B152" s="35"/>
      <c r="C152" s="35"/>
      <c r="D152" s="35"/>
      <c r="E152" s="35"/>
    </row>
    <row r="153">
      <c r="A153" s="35"/>
      <c r="B153" s="35"/>
      <c r="C153" s="35"/>
      <c r="D153" s="35"/>
      <c r="E153" s="35"/>
    </row>
    <row r="154">
      <c r="A154" s="35"/>
      <c r="B154" s="35"/>
      <c r="C154" s="35"/>
      <c r="D154" s="35"/>
      <c r="E154" s="35"/>
    </row>
    <row r="155">
      <c r="A155" s="35"/>
      <c r="B155" s="35"/>
      <c r="C155" s="35"/>
      <c r="D155" s="35"/>
      <c r="E155" s="35"/>
    </row>
    <row r="156">
      <c r="A156" s="35"/>
      <c r="B156" s="35"/>
      <c r="C156" s="35"/>
      <c r="D156" s="35"/>
      <c r="E156" s="35"/>
    </row>
    <row r="157">
      <c r="A157" s="35"/>
      <c r="B157" s="35"/>
      <c r="C157" s="35"/>
      <c r="D157" s="35"/>
      <c r="E157" s="35"/>
    </row>
    <row r="158">
      <c r="A158" s="35"/>
      <c r="B158" s="35"/>
      <c r="C158" s="35"/>
      <c r="D158" s="35"/>
      <c r="E158" s="35"/>
    </row>
    <row r="159">
      <c r="A159" s="35"/>
      <c r="B159" s="35"/>
      <c r="C159" s="35"/>
      <c r="D159" s="35"/>
      <c r="E159" s="35"/>
    </row>
    <row r="160">
      <c r="A160" s="35"/>
      <c r="B160" s="35"/>
      <c r="C160" s="35"/>
      <c r="D160" s="35"/>
      <c r="E160" s="35"/>
    </row>
    <row r="161">
      <c r="A161" s="35"/>
      <c r="B161" s="35"/>
      <c r="C161" s="35"/>
      <c r="D161" s="35"/>
      <c r="E161" s="35"/>
    </row>
    <row r="162">
      <c r="A162" s="35"/>
      <c r="B162" s="35"/>
      <c r="C162" s="35"/>
      <c r="D162" s="35"/>
      <c r="E162" s="35"/>
    </row>
    <row r="163">
      <c r="A163" s="35"/>
      <c r="B163" s="35"/>
      <c r="C163" s="35"/>
      <c r="D163" s="35"/>
      <c r="E163" s="35"/>
    </row>
    <row r="164">
      <c r="A164" s="35"/>
      <c r="B164" s="35"/>
      <c r="C164" s="35"/>
      <c r="D164" s="35"/>
      <c r="E164" s="35"/>
    </row>
    <row r="165">
      <c r="A165" s="35"/>
      <c r="B165" s="35"/>
      <c r="C165" s="35"/>
      <c r="D165" s="35"/>
      <c r="E165" s="35"/>
    </row>
    <row r="166">
      <c r="A166" s="35"/>
      <c r="B166" s="35"/>
      <c r="C166" s="35"/>
      <c r="D166" s="35"/>
      <c r="E166" s="35"/>
    </row>
    <row r="167">
      <c r="A167" s="35"/>
      <c r="B167" s="35"/>
      <c r="C167" s="35"/>
      <c r="D167" s="35"/>
      <c r="E167" s="35"/>
    </row>
    <row r="168">
      <c r="A168" s="35"/>
      <c r="B168" s="35"/>
      <c r="C168" s="35"/>
      <c r="D168" s="35"/>
      <c r="E168" s="35"/>
    </row>
    <row r="169">
      <c r="A169" s="35"/>
      <c r="B169" s="35"/>
      <c r="C169" s="35"/>
      <c r="D169" s="35"/>
      <c r="E169" s="35"/>
    </row>
    <row r="170">
      <c r="A170" s="35"/>
      <c r="B170" s="35"/>
      <c r="C170" s="35"/>
      <c r="D170" s="35"/>
      <c r="E170" s="35"/>
    </row>
    <row r="171">
      <c r="A171" s="35"/>
      <c r="B171" s="35"/>
      <c r="C171" s="35"/>
      <c r="D171" s="35"/>
      <c r="E171" s="35"/>
    </row>
    <row r="172">
      <c r="A172" s="35"/>
      <c r="B172" s="35"/>
      <c r="C172" s="35"/>
      <c r="D172" s="35"/>
      <c r="E172" s="35"/>
    </row>
    <row r="173">
      <c r="A173" s="35"/>
      <c r="B173" s="35"/>
      <c r="C173" s="35"/>
      <c r="D173" s="35"/>
      <c r="E173" s="35"/>
    </row>
    <row r="174">
      <c r="A174" s="35"/>
      <c r="B174" s="35"/>
      <c r="C174" s="35"/>
      <c r="D174" s="35"/>
      <c r="E174" s="35"/>
    </row>
    <row r="175">
      <c r="A175" s="35"/>
      <c r="B175" s="35"/>
      <c r="C175" s="35"/>
      <c r="D175" s="35"/>
      <c r="E175" s="35"/>
    </row>
    <row r="176">
      <c r="A176" s="35"/>
      <c r="B176" s="35"/>
      <c r="C176" s="35"/>
      <c r="D176" s="35"/>
      <c r="E176" s="35"/>
    </row>
    <row r="177">
      <c r="A177" s="35"/>
      <c r="B177" s="35"/>
      <c r="C177" s="35"/>
      <c r="D177" s="35"/>
      <c r="E177" s="35"/>
    </row>
    <row r="178">
      <c r="A178" s="35"/>
      <c r="B178" s="35"/>
      <c r="C178" s="35"/>
      <c r="D178" s="35"/>
      <c r="E178" s="35"/>
    </row>
    <row r="179">
      <c r="A179" s="35"/>
      <c r="B179" s="35"/>
      <c r="C179" s="35"/>
      <c r="D179" s="35"/>
      <c r="E179" s="35"/>
    </row>
    <row r="180">
      <c r="A180" s="35"/>
      <c r="B180" s="35"/>
      <c r="C180" s="35"/>
      <c r="D180" s="35"/>
      <c r="E180" s="35"/>
    </row>
    <row r="181">
      <c r="A181" s="35"/>
      <c r="B181" s="35"/>
      <c r="C181" s="35"/>
      <c r="D181" s="35"/>
      <c r="E181" s="35"/>
    </row>
    <row r="182">
      <c r="A182" s="35"/>
      <c r="B182" s="35"/>
      <c r="C182" s="35"/>
      <c r="D182" s="35"/>
      <c r="E182" s="35"/>
    </row>
    <row r="183">
      <c r="A183" s="35"/>
      <c r="B183" s="35"/>
      <c r="C183" s="35"/>
      <c r="D183" s="35"/>
      <c r="E183" s="35"/>
    </row>
    <row r="184">
      <c r="A184" s="35"/>
      <c r="B184" s="35"/>
      <c r="C184" s="35"/>
      <c r="D184" s="35"/>
      <c r="E184" s="35"/>
    </row>
    <row r="185">
      <c r="A185" s="35"/>
      <c r="B185" s="35"/>
      <c r="C185" s="35"/>
      <c r="D185" s="35"/>
      <c r="E185" s="35"/>
    </row>
    <row r="186">
      <c r="A186" s="35"/>
      <c r="B186" s="35"/>
      <c r="C186" s="35"/>
      <c r="D186" s="35"/>
      <c r="E186" s="35"/>
    </row>
    <row r="187">
      <c r="A187" s="35"/>
      <c r="B187" s="35"/>
      <c r="C187" s="35"/>
      <c r="D187" s="35"/>
      <c r="E187" s="35"/>
    </row>
    <row r="188">
      <c r="A188" s="35"/>
      <c r="B188" s="35"/>
      <c r="C188" s="35"/>
      <c r="D188" s="35"/>
      <c r="E188" s="35"/>
    </row>
    <row r="189">
      <c r="A189" s="35"/>
      <c r="B189" s="35"/>
      <c r="C189" s="35"/>
      <c r="D189" s="35"/>
      <c r="E189" s="35"/>
    </row>
    <row r="190">
      <c r="A190" s="35"/>
      <c r="B190" s="35"/>
      <c r="C190" s="35"/>
      <c r="D190" s="35"/>
      <c r="E190" s="35"/>
    </row>
    <row r="191">
      <c r="A191" s="35"/>
      <c r="B191" s="35"/>
      <c r="C191" s="35"/>
      <c r="D191" s="35"/>
      <c r="E191" s="35"/>
    </row>
    <row r="192">
      <c r="A192" s="35"/>
      <c r="B192" s="35"/>
      <c r="C192" s="35"/>
      <c r="D192" s="35"/>
      <c r="E192" s="35"/>
    </row>
    <row r="193">
      <c r="A193" s="35"/>
      <c r="B193" s="35"/>
      <c r="C193" s="35"/>
      <c r="D193" s="35"/>
      <c r="E193" s="35"/>
    </row>
    <row r="194">
      <c r="A194" s="35"/>
      <c r="B194" s="35"/>
      <c r="C194" s="35"/>
      <c r="D194" s="35"/>
      <c r="E194" s="35"/>
    </row>
    <row r="195">
      <c r="A195" s="35"/>
      <c r="B195" s="35"/>
      <c r="C195" s="35"/>
      <c r="D195" s="35"/>
      <c r="E195" s="35"/>
    </row>
    <row r="196">
      <c r="A196" s="35"/>
      <c r="B196" s="35"/>
      <c r="C196" s="35"/>
      <c r="D196" s="35"/>
      <c r="E196" s="35"/>
    </row>
    <row r="197">
      <c r="A197" s="35"/>
      <c r="B197" s="35"/>
      <c r="C197" s="35"/>
      <c r="D197" s="35"/>
      <c r="E197" s="35"/>
    </row>
    <row r="198">
      <c r="A198" s="35"/>
      <c r="B198" s="35"/>
      <c r="C198" s="35"/>
      <c r="D198" s="35"/>
      <c r="E198" s="35"/>
    </row>
    <row r="199">
      <c r="A199" s="35"/>
      <c r="B199" s="35"/>
      <c r="C199" s="35"/>
      <c r="D199" s="35"/>
      <c r="E199" s="35"/>
    </row>
    <row r="200">
      <c r="A200" s="35"/>
      <c r="B200" s="35"/>
      <c r="C200" s="35"/>
      <c r="D200" s="35"/>
      <c r="E200" s="35"/>
    </row>
    <row r="201">
      <c r="A201" s="35"/>
      <c r="B201" s="35"/>
      <c r="C201" s="35"/>
      <c r="D201" s="35"/>
      <c r="E201" s="35"/>
    </row>
    <row r="202">
      <c r="A202" s="35"/>
      <c r="B202" s="35"/>
      <c r="C202" s="35"/>
      <c r="D202" s="35"/>
      <c r="E202" s="35"/>
    </row>
    <row r="203">
      <c r="A203" s="35"/>
      <c r="B203" s="35"/>
      <c r="C203" s="35"/>
      <c r="D203" s="35"/>
      <c r="E203" s="35"/>
    </row>
    <row r="204">
      <c r="A204" s="35"/>
      <c r="B204" s="35"/>
      <c r="C204" s="35"/>
      <c r="D204" s="35"/>
      <c r="E204" s="35"/>
    </row>
    <row r="205">
      <c r="A205" s="35"/>
      <c r="B205" s="35"/>
      <c r="C205" s="35"/>
      <c r="D205" s="35"/>
      <c r="E205" s="35"/>
    </row>
    <row r="206">
      <c r="A206" s="35"/>
      <c r="B206" s="35"/>
      <c r="C206" s="35"/>
      <c r="D206" s="35"/>
      <c r="E206" s="35"/>
    </row>
    <row r="207">
      <c r="A207" s="35"/>
      <c r="B207" s="35"/>
      <c r="C207" s="35"/>
      <c r="D207" s="35"/>
      <c r="E207" s="35"/>
    </row>
    <row r="208">
      <c r="A208" s="35"/>
      <c r="B208" s="35"/>
      <c r="C208" s="35"/>
      <c r="D208" s="35"/>
      <c r="E208" s="35"/>
    </row>
    <row r="209">
      <c r="A209" s="35"/>
      <c r="B209" s="35"/>
      <c r="C209" s="35"/>
      <c r="D209" s="35"/>
      <c r="E209" s="35"/>
    </row>
    <row r="210">
      <c r="A210" s="35"/>
      <c r="B210" s="35"/>
      <c r="C210" s="35"/>
      <c r="D210" s="35"/>
      <c r="E210" s="35"/>
    </row>
    <row r="211">
      <c r="A211" s="35"/>
      <c r="B211" s="35"/>
      <c r="C211" s="35"/>
      <c r="D211" s="35"/>
      <c r="E211" s="35"/>
    </row>
    <row r="212">
      <c r="A212" s="35"/>
      <c r="B212" s="35"/>
      <c r="C212" s="35"/>
      <c r="D212" s="35"/>
      <c r="E212" s="35"/>
    </row>
    <row r="213">
      <c r="A213" s="35"/>
      <c r="B213" s="35"/>
      <c r="C213" s="35"/>
      <c r="D213" s="35"/>
      <c r="E213" s="35"/>
    </row>
    <row r="214">
      <c r="A214" s="35"/>
      <c r="B214" s="35"/>
      <c r="C214" s="35"/>
      <c r="D214" s="35"/>
      <c r="E214" s="35"/>
    </row>
    <row r="215">
      <c r="A215" s="35"/>
      <c r="B215" s="35"/>
      <c r="C215" s="35"/>
      <c r="D215" s="35"/>
      <c r="E215" s="35"/>
    </row>
    <row r="216">
      <c r="A216" s="35"/>
      <c r="B216" s="35"/>
      <c r="C216" s="35"/>
      <c r="D216" s="35"/>
      <c r="E216" s="35"/>
    </row>
    <row r="217">
      <c r="A217" s="35"/>
      <c r="B217" s="35"/>
      <c r="C217" s="35"/>
      <c r="D217" s="35"/>
      <c r="E217" s="35"/>
    </row>
    <row r="218">
      <c r="A218" s="35"/>
      <c r="B218" s="35"/>
      <c r="C218" s="35"/>
      <c r="D218" s="35"/>
      <c r="E218" s="35"/>
    </row>
    <row r="219">
      <c r="A219" s="35"/>
      <c r="B219" s="35"/>
      <c r="C219" s="35"/>
      <c r="D219" s="35"/>
      <c r="E219" s="35"/>
    </row>
    <row r="220">
      <c r="A220" s="35"/>
      <c r="B220" s="35"/>
      <c r="C220" s="35"/>
      <c r="D220" s="35"/>
      <c r="E220" s="35"/>
    </row>
    <row r="221">
      <c r="A221" s="35"/>
      <c r="B221" s="35"/>
      <c r="C221" s="35"/>
      <c r="D221" s="35"/>
      <c r="E221" s="35"/>
    </row>
    <row r="222">
      <c r="A222" s="35"/>
      <c r="B222" s="35"/>
      <c r="C222" s="35"/>
      <c r="D222" s="35"/>
      <c r="E222" s="35"/>
    </row>
    <row r="223">
      <c r="A223" s="35"/>
      <c r="B223" s="35"/>
      <c r="C223" s="35"/>
      <c r="D223" s="35"/>
      <c r="E223" s="35"/>
    </row>
    <row r="224">
      <c r="A224" s="35"/>
      <c r="B224" s="35"/>
      <c r="C224" s="35"/>
      <c r="D224" s="35"/>
      <c r="E224" s="35"/>
    </row>
    <row r="225">
      <c r="A225" s="35"/>
      <c r="B225" s="35"/>
      <c r="C225" s="35"/>
      <c r="D225" s="35"/>
      <c r="E225" s="35"/>
    </row>
    <row r="226">
      <c r="A226" s="35"/>
      <c r="B226" s="35"/>
      <c r="C226" s="35"/>
      <c r="D226" s="35"/>
      <c r="E226" s="35"/>
    </row>
    <row r="227">
      <c r="A227" s="35"/>
      <c r="B227" s="35"/>
      <c r="C227" s="35"/>
      <c r="D227" s="35"/>
      <c r="E227" s="35"/>
    </row>
    <row r="228">
      <c r="A228" s="35"/>
      <c r="B228" s="35"/>
      <c r="C228" s="35"/>
      <c r="D228" s="35"/>
      <c r="E228" s="35"/>
    </row>
    <row r="229">
      <c r="A229" s="35"/>
      <c r="B229" s="35"/>
      <c r="C229" s="35"/>
      <c r="D229" s="35"/>
      <c r="E229" s="35"/>
    </row>
    <row r="230">
      <c r="A230" s="35"/>
      <c r="B230" s="35"/>
      <c r="C230" s="35"/>
      <c r="D230" s="35"/>
      <c r="E230" s="35"/>
    </row>
    <row r="231">
      <c r="A231" s="35"/>
      <c r="B231" s="35"/>
      <c r="C231" s="35"/>
      <c r="D231" s="35"/>
      <c r="E231" s="35"/>
    </row>
    <row r="232">
      <c r="A232" s="35"/>
      <c r="B232" s="35"/>
      <c r="C232" s="35"/>
      <c r="D232" s="35"/>
      <c r="E232" s="35"/>
    </row>
    <row r="233">
      <c r="A233" s="35"/>
      <c r="B233" s="35"/>
      <c r="C233" s="35"/>
      <c r="D233" s="35"/>
      <c r="E233" s="35"/>
    </row>
    <row r="234">
      <c r="A234" s="35"/>
      <c r="B234" s="35"/>
      <c r="C234" s="35"/>
      <c r="D234" s="35"/>
      <c r="E234" s="35"/>
    </row>
    <row r="235">
      <c r="A235" s="35"/>
      <c r="B235" s="35"/>
      <c r="C235" s="35"/>
      <c r="D235" s="35"/>
      <c r="E235" s="35"/>
    </row>
    <row r="236">
      <c r="A236" s="35"/>
      <c r="B236" s="35"/>
      <c r="C236" s="35"/>
      <c r="D236" s="35"/>
      <c r="E236" s="35"/>
    </row>
    <row r="237">
      <c r="A237" s="35"/>
      <c r="B237" s="35"/>
      <c r="C237" s="35"/>
      <c r="D237" s="35"/>
      <c r="E237" s="35"/>
    </row>
    <row r="238">
      <c r="A238" s="35"/>
      <c r="B238" s="35"/>
      <c r="C238" s="35"/>
      <c r="D238" s="35"/>
      <c r="E238" s="35"/>
    </row>
    <row r="239">
      <c r="A239" s="35"/>
      <c r="B239" s="35"/>
      <c r="C239" s="35"/>
      <c r="D239" s="35"/>
      <c r="E239" s="35"/>
    </row>
    <row r="240">
      <c r="A240" s="35"/>
      <c r="B240" s="35"/>
      <c r="C240" s="35"/>
      <c r="D240" s="35"/>
      <c r="E240" s="35"/>
    </row>
    <row r="241">
      <c r="A241" s="35"/>
      <c r="B241" s="35"/>
      <c r="C241" s="35"/>
      <c r="D241" s="35"/>
      <c r="E241" s="35"/>
    </row>
    <row r="242">
      <c r="A242" s="35"/>
      <c r="B242" s="35"/>
      <c r="C242" s="35"/>
      <c r="D242" s="35"/>
      <c r="E242" s="35"/>
    </row>
    <row r="243">
      <c r="A243" s="35"/>
      <c r="B243" s="35"/>
      <c r="C243" s="35"/>
      <c r="D243" s="35"/>
      <c r="E243" s="35"/>
    </row>
    <row r="244">
      <c r="A244" s="35"/>
      <c r="B244" s="35"/>
      <c r="C244" s="35"/>
      <c r="D244" s="35"/>
      <c r="E244" s="35"/>
    </row>
    <row r="245">
      <c r="A245" s="35"/>
      <c r="B245" s="35"/>
      <c r="C245" s="35"/>
      <c r="D245" s="35"/>
      <c r="E245" s="35"/>
    </row>
    <row r="246">
      <c r="A246" s="35"/>
      <c r="B246" s="35"/>
      <c r="C246" s="35"/>
      <c r="D246" s="35"/>
      <c r="E246" s="35"/>
    </row>
    <row r="247">
      <c r="A247" s="35"/>
      <c r="B247" s="35"/>
      <c r="C247" s="35"/>
      <c r="D247" s="35"/>
      <c r="E247" s="35"/>
    </row>
    <row r="248">
      <c r="A248" s="35"/>
      <c r="B248" s="35"/>
      <c r="C248" s="35"/>
      <c r="D248" s="35"/>
      <c r="E248" s="35"/>
    </row>
    <row r="249">
      <c r="A249" s="35"/>
      <c r="B249" s="35"/>
      <c r="C249" s="35"/>
      <c r="D249" s="35"/>
      <c r="E249" s="35"/>
    </row>
    <row r="250">
      <c r="A250" s="35"/>
      <c r="B250" s="35"/>
      <c r="C250" s="35"/>
      <c r="D250" s="35"/>
      <c r="E250" s="35"/>
    </row>
    <row r="251">
      <c r="A251" s="35"/>
      <c r="B251" s="35"/>
      <c r="C251" s="35"/>
      <c r="D251" s="35"/>
      <c r="E251" s="35"/>
    </row>
    <row r="252">
      <c r="A252" s="35"/>
      <c r="B252" s="35"/>
      <c r="C252" s="35"/>
      <c r="D252" s="35"/>
      <c r="E252" s="35"/>
    </row>
    <row r="253">
      <c r="A253" s="35"/>
      <c r="B253" s="35"/>
      <c r="C253" s="35"/>
      <c r="D253" s="35"/>
      <c r="E253" s="35"/>
    </row>
    <row r="254">
      <c r="A254" s="35"/>
      <c r="B254" s="35"/>
      <c r="C254" s="35"/>
      <c r="D254" s="35"/>
      <c r="E254" s="35"/>
    </row>
    <row r="255">
      <c r="A255" s="35"/>
      <c r="B255" s="35"/>
      <c r="C255" s="35"/>
      <c r="D255" s="35"/>
      <c r="E255" s="35"/>
    </row>
    <row r="256">
      <c r="A256" s="35"/>
      <c r="B256" s="35"/>
      <c r="C256" s="35"/>
      <c r="D256" s="35"/>
      <c r="E256" s="35"/>
    </row>
    <row r="257">
      <c r="A257" s="35"/>
      <c r="B257" s="35"/>
      <c r="C257" s="35"/>
      <c r="D257" s="35"/>
      <c r="E257" s="35"/>
    </row>
    <row r="258">
      <c r="A258" s="35"/>
      <c r="B258" s="35"/>
      <c r="C258" s="35"/>
      <c r="D258" s="35"/>
      <c r="E258" s="35"/>
    </row>
    <row r="259">
      <c r="A259" s="35"/>
      <c r="B259" s="35"/>
      <c r="C259" s="35"/>
      <c r="D259" s="35"/>
      <c r="E259" s="35"/>
    </row>
    <row r="260">
      <c r="A260" s="35"/>
      <c r="B260" s="35"/>
      <c r="C260" s="35"/>
      <c r="D260" s="35"/>
      <c r="E260" s="35"/>
    </row>
    <row r="261">
      <c r="A261" s="35"/>
      <c r="B261" s="35"/>
      <c r="C261" s="35"/>
      <c r="D261" s="35"/>
      <c r="E261" s="35"/>
    </row>
    <row r="262">
      <c r="A262" s="35"/>
      <c r="B262" s="35"/>
      <c r="C262" s="35"/>
      <c r="D262" s="35"/>
      <c r="E262" s="35"/>
    </row>
    <row r="263">
      <c r="A263" s="35"/>
      <c r="B263" s="35"/>
      <c r="C263" s="35"/>
      <c r="D263" s="35"/>
      <c r="E263" s="35"/>
    </row>
    <row r="264">
      <c r="A264" s="35"/>
      <c r="B264" s="35"/>
      <c r="C264" s="35"/>
      <c r="D264" s="35"/>
      <c r="E264" s="35"/>
    </row>
    <row r="265">
      <c r="A265" s="35"/>
      <c r="B265" s="35"/>
      <c r="C265" s="35"/>
      <c r="D265" s="35"/>
      <c r="E265" s="35"/>
    </row>
    <row r="266">
      <c r="A266" s="35"/>
      <c r="B266" s="35"/>
      <c r="C266" s="35"/>
      <c r="D266" s="35"/>
      <c r="E266" s="35"/>
    </row>
    <row r="267">
      <c r="A267" s="35"/>
      <c r="B267" s="35"/>
      <c r="C267" s="35"/>
      <c r="D267" s="35"/>
      <c r="E267" s="35"/>
    </row>
    <row r="268">
      <c r="A268" s="35"/>
      <c r="B268" s="35"/>
      <c r="C268" s="35"/>
      <c r="D268" s="35"/>
      <c r="E268" s="35"/>
    </row>
    <row r="269">
      <c r="A269" s="35"/>
      <c r="B269" s="35"/>
      <c r="C269" s="35"/>
      <c r="D269" s="35"/>
      <c r="E269" s="35"/>
    </row>
    <row r="270">
      <c r="A270" s="35"/>
      <c r="B270" s="35"/>
      <c r="C270" s="35"/>
      <c r="D270" s="35"/>
      <c r="E270" s="35"/>
    </row>
    <row r="271">
      <c r="A271" s="35"/>
      <c r="B271" s="35"/>
      <c r="C271" s="35"/>
      <c r="D271" s="35"/>
      <c r="E271" s="35"/>
    </row>
    <row r="272">
      <c r="A272" s="35"/>
      <c r="B272" s="35"/>
      <c r="C272" s="35"/>
      <c r="D272" s="35"/>
      <c r="E272" s="35"/>
    </row>
    <row r="273">
      <c r="A273" s="35"/>
      <c r="B273" s="35"/>
      <c r="C273" s="35"/>
      <c r="D273" s="35"/>
      <c r="E273" s="35"/>
    </row>
    <row r="274">
      <c r="A274" s="35"/>
      <c r="B274" s="35"/>
      <c r="C274" s="35"/>
      <c r="D274" s="35"/>
      <c r="E274" s="35"/>
    </row>
    <row r="275">
      <c r="A275" s="35"/>
      <c r="B275" s="35"/>
      <c r="C275" s="35"/>
      <c r="D275" s="35"/>
      <c r="E275" s="35"/>
    </row>
    <row r="276">
      <c r="A276" s="35"/>
      <c r="B276" s="35"/>
      <c r="C276" s="35"/>
      <c r="D276" s="35"/>
      <c r="E276" s="35"/>
    </row>
    <row r="277">
      <c r="A277" s="35"/>
      <c r="B277" s="35"/>
      <c r="C277" s="35"/>
      <c r="D277" s="35"/>
      <c r="E277" s="35"/>
    </row>
    <row r="278">
      <c r="A278" s="35"/>
      <c r="B278" s="35"/>
      <c r="C278" s="35"/>
      <c r="D278" s="35"/>
      <c r="E278" s="35"/>
    </row>
    <row r="279">
      <c r="A279" s="35"/>
      <c r="B279" s="35"/>
      <c r="C279" s="35"/>
      <c r="D279" s="35"/>
      <c r="E279" s="35"/>
    </row>
    <row r="280">
      <c r="A280" s="35"/>
      <c r="B280" s="35"/>
      <c r="C280" s="35"/>
      <c r="D280" s="35"/>
      <c r="E280" s="35"/>
    </row>
    <row r="281">
      <c r="A281" s="35"/>
      <c r="B281" s="35"/>
      <c r="C281" s="35"/>
      <c r="D281" s="35"/>
      <c r="E281" s="35"/>
    </row>
    <row r="282">
      <c r="A282" s="35"/>
      <c r="B282" s="35"/>
      <c r="C282" s="35"/>
      <c r="D282" s="35"/>
      <c r="E282" s="35"/>
    </row>
    <row r="283">
      <c r="A283" s="35"/>
      <c r="B283" s="35"/>
      <c r="C283" s="35"/>
      <c r="D283" s="35"/>
      <c r="E283" s="35"/>
    </row>
    <row r="284">
      <c r="A284" s="35"/>
      <c r="B284" s="35"/>
      <c r="C284" s="35"/>
      <c r="D284" s="35"/>
      <c r="E284" s="35"/>
    </row>
    <row r="285">
      <c r="A285" s="35"/>
      <c r="B285" s="35"/>
      <c r="C285" s="35"/>
      <c r="D285" s="35"/>
      <c r="E285" s="35"/>
    </row>
    <row r="286">
      <c r="A286" s="35"/>
      <c r="B286" s="35"/>
      <c r="C286" s="35"/>
      <c r="D286" s="35"/>
      <c r="E286" s="35"/>
    </row>
    <row r="287">
      <c r="A287" s="35"/>
      <c r="B287" s="35"/>
      <c r="C287" s="35"/>
      <c r="D287" s="35"/>
      <c r="E287" s="35"/>
    </row>
    <row r="288">
      <c r="A288" s="35"/>
      <c r="B288" s="35"/>
      <c r="C288" s="35"/>
      <c r="D288" s="35"/>
      <c r="E288" s="35"/>
    </row>
    <row r="289">
      <c r="A289" s="35"/>
      <c r="B289" s="35"/>
      <c r="C289" s="35"/>
      <c r="D289" s="35"/>
      <c r="E289" s="35"/>
    </row>
    <row r="290">
      <c r="A290" s="35"/>
      <c r="B290" s="35"/>
      <c r="C290" s="35"/>
      <c r="D290" s="35"/>
      <c r="E290" s="35"/>
    </row>
    <row r="291">
      <c r="A291" s="35"/>
      <c r="B291" s="35"/>
      <c r="C291" s="35"/>
      <c r="D291" s="35"/>
      <c r="E291" s="35"/>
    </row>
    <row r="292">
      <c r="A292" s="35"/>
      <c r="B292" s="35"/>
      <c r="C292" s="35"/>
      <c r="D292" s="35"/>
      <c r="E292" s="35"/>
    </row>
    <row r="293">
      <c r="A293" s="35"/>
      <c r="B293" s="35"/>
      <c r="C293" s="35"/>
      <c r="D293" s="35"/>
      <c r="E293" s="35"/>
    </row>
    <row r="294">
      <c r="A294" s="35"/>
      <c r="B294" s="35"/>
      <c r="C294" s="35"/>
      <c r="D294" s="35"/>
      <c r="E294" s="35"/>
    </row>
    <row r="295">
      <c r="A295" s="35"/>
      <c r="B295" s="35"/>
      <c r="C295" s="35"/>
      <c r="D295" s="35"/>
      <c r="E295" s="35"/>
    </row>
    <row r="296">
      <c r="A296" s="35"/>
      <c r="B296" s="35"/>
      <c r="C296" s="35"/>
      <c r="D296" s="35"/>
      <c r="E296" s="35"/>
    </row>
    <row r="297">
      <c r="A297" s="35"/>
      <c r="B297" s="35"/>
      <c r="C297" s="35"/>
      <c r="D297" s="35"/>
      <c r="E297" s="35"/>
    </row>
    <row r="298">
      <c r="A298" s="35"/>
      <c r="B298" s="35"/>
      <c r="C298" s="35"/>
      <c r="D298" s="35"/>
      <c r="E298" s="35"/>
    </row>
    <row r="299">
      <c r="A299" s="35"/>
      <c r="B299" s="35"/>
      <c r="C299" s="35"/>
      <c r="D299" s="35"/>
      <c r="E299" s="35"/>
    </row>
    <row r="300">
      <c r="A300" s="35"/>
      <c r="B300" s="35"/>
      <c r="C300" s="35"/>
      <c r="D300" s="35"/>
      <c r="E300" s="35"/>
    </row>
    <row r="301">
      <c r="A301" s="35"/>
      <c r="B301" s="35"/>
      <c r="C301" s="35"/>
      <c r="D301" s="35"/>
      <c r="E301" s="35"/>
    </row>
    <row r="302">
      <c r="A302" s="35"/>
      <c r="B302" s="35"/>
      <c r="C302" s="35"/>
      <c r="D302" s="35"/>
      <c r="E302" s="35"/>
    </row>
    <row r="303">
      <c r="A303" s="35"/>
      <c r="B303" s="35"/>
      <c r="C303" s="35"/>
      <c r="D303" s="35"/>
      <c r="E303" s="35"/>
    </row>
    <row r="304">
      <c r="A304" s="35"/>
      <c r="B304" s="35"/>
      <c r="C304" s="35"/>
      <c r="D304" s="35"/>
      <c r="E304" s="35"/>
    </row>
    <row r="305">
      <c r="A305" s="35"/>
      <c r="B305" s="35"/>
      <c r="C305" s="35"/>
      <c r="D305" s="35"/>
      <c r="E305" s="35"/>
    </row>
    <row r="306">
      <c r="A306" s="35"/>
      <c r="B306" s="35"/>
      <c r="C306" s="35"/>
      <c r="D306" s="35"/>
      <c r="E306" s="35"/>
    </row>
    <row r="307">
      <c r="A307" s="35"/>
      <c r="B307" s="35"/>
      <c r="C307" s="35"/>
      <c r="D307" s="35"/>
      <c r="E307" s="35"/>
    </row>
    <row r="308">
      <c r="A308" s="35"/>
      <c r="B308" s="35"/>
      <c r="C308" s="35"/>
      <c r="D308" s="35"/>
      <c r="E308" s="35"/>
    </row>
    <row r="309">
      <c r="A309" s="35"/>
      <c r="B309" s="35"/>
      <c r="C309" s="35"/>
      <c r="D309" s="35"/>
      <c r="E309" s="35"/>
    </row>
    <row r="310">
      <c r="A310" s="35"/>
      <c r="B310" s="35"/>
      <c r="C310" s="35"/>
      <c r="D310" s="35"/>
      <c r="E310" s="35"/>
    </row>
    <row r="311">
      <c r="A311" s="35"/>
      <c r="B311" s="35"/>
      <c r="C311" s="35"/>
      <c r="D311" s="35"/>
      <c r="E311" s="35"/>
    </row>
    <row r="312">
      <c r="A312" s="35"/>
      <c r="B312" s="35"/>
      <c r="C312" s="35"/>
      <c r="D312" s="35"/>
      <c r="E312" s="35"/>
    </row>
    <row r="313">
      <c r="A313" s="35"/>
      <c r="B313" s="35"/>
      <c r="C313" s="35"/>
      <c r="D313" s="35"/>
      <c r="E313" s="35"/>
    </row>
    <row r="314">
      <c r="A314" s="35"/>
      <c r="B314" s="35"/>
      <c r="C314" s="35"/>
      <c r="D314" s="35"/>
      <c r="E314" s="35"/>
    </row>
    <row r="315">
      <c r="A315" s="35"/>
      <c r="B315" s="35"/>
      <c r="C315" s="35"/>
      <c r="D315" s="35"/>
      <c r="E315" s="35"/>
    </row>
    <row r="316">
      <c r="A316" s="35"/>
      <c r="B316" s="35"/>
      <c r="C316" s="35"/>
      <c r="D316" s="35"/>
      <c r="E316" s="35"/>
    </row>
    <row r="317">
      <c r="A317" s="35"/>
      <c r="B317" s="35"/>
      <c r="C317" s="35"/>
      <c r="D317" s="35"/>
      <c r="E317" s="35"/>
    </row>
    <row r="318">
      <c r="A318" s="35"/>
      <c r="B318" s="35"/>
      <c r="C318" s="35"/>
      <c r="D318" s="35"/>
      <c r="E318" s="35"/>
    </row>
    <row r="319">
      <c r="A319" s="35"/>
      <c r="B319" s="35"/>
      <c r="C319" s="35"/>
      <c r="D319" s="35"/>
      <c r="E319" s="35"/>
    </row>
    <row r="320">
      <c r="A320" s="35"/>
      <c r="B320" s="35"/>
      <c r="C320" s="35"/>
      <c r="D320" s="35"/>
      <c r="E320" s="35"/>
    </row>
    <row r="321">
      <c r="A321" s="35"/>
      <c r="B321" s="35"/>
      <c r="C321" s="35"/>
      <c r="D321" s="35"/>
      <c r="E321" s="35"/>
    </row>
    <row r="322">
      <c r="A322" s="35"/>
      <c r="B322" s="35"/>
      <c r="C322" s="35"/>
      <c r="D322" s="35"/>
      <c r="E322" s="35"/>
    </row>
    <row r="323">
      <c r="A323" s="35"/>
      <c r="B323" s="35"/>
      <c r="C323" s="35"/>
      <c r="D323" s="35"/>
      <c r="E323" s="35"/>
    </row>
    <row r="324">
      <c r="A324" s="35"/>
      <c r="B324" s="35"/>
      <c r="C324" s="35"/>
      <c r="D324" s="35"/>
      <c r="E324" s="35"/>
    </row>
    <row r="325">
      <c r="A325" s="35"/>
      <c r="B325" s="35"/>
      <c r="C325" s="35"/>
      <c r="D325" s="35"/>
      <c r="E325" s="35"/>
    </row>
    <row r="326">
      <c r="A326" s="35"/>
      <c r="B326" s="35"/>
      <c r="C326" s="35"/>
      <c r="D326" s="35"/>
      <c r="E326" s="35"/>
    </row>
    <row r="327">
      <c r="A327" s="35"/>
      <c r="B327" s="35"/>
      <c r="C327" s="35"/>
      <c r="D327" s="35"/>
      <c r="E327" s="35"/>
    </row>
    <row r="328">
      <c r="A328" s="35"/>
      <c r="B328" s="35"/>
      <c r="C328" s="35"/>
      <c r="D328" s="35"/>
      <c r="E328" s="35"/>
    </row>
    <row r="329">
      <c r="A329" s="35"/>
      <c r="B329" s="35"/>
      <c r="C329" s="35"/>
      <c r="D329" s="35"/>
      <c r="E329" s="35"/>
    </row>
    <row r="330">
      <c r="A330" s="35"/>
      <c r="B330" s="35"/>
      <c r="C330" s="35"/>
      <c r="D330" s="35"/>
      <c r="E330" s="35"/>
    </row>
    <row r="331">
      <c r="A331" s="35"/>
      <c r="B331" s="35"/>
      <c r="C331" s="35"/>
      <c r="D331" s="35"/>
      <c r="E331" s="35"/>
    </row>
    <row r="332">
      <c r="A332" s="35"/>
      <c r="B332" s="35"/>
      <c r="C332" s="35"/>
      <c r="D332" s="35"/>
      <c r="E332" s="35"/>
    </row>
    <row r="333">
      <c r="A333" s="35"/>
      <c r="B333" s="35"/>
      <c r="C333" s="35"/>
      <c r="D333" s="35"/>
      <c r="E333" s="35"/>
    </row>
    <row r="334">
      <c r="A334" s="35"/>
      <c r="B334" s="35"/>
      <c r="C334" s="35"/>
      <c r="D334" s="35"/>
      <c r="E334" s="35"/>
    </row>
    <row r="335">
      <c r="A335" s="35"/>
      <c r="B335" s="35"/>
      <c r="C335" s="35"/>
      <c r="D335" s="35"/>
      <c r="E335" s="35"/>
    </row>
    <row r="336">
      <c r="A336" s="35"/>
      <c r="B336" s="35"/>
      <c r="C336" s="35"/>
      <c r="D336" s="35"/>
      <c r="E336" s="35"/>
    </row>
    <row r="337">
      <c r="A337" s="35"/>
      <c r="B337" s="35"/>
      <c r="C337" s="35"/>
      <c r="D337" s="35"/>
      <c r="E337" s="35"/>
    </row>
    <row r="338">
      <c r="A338" s="35"/>
      <c r="B338" s="35"/>
      <c r="C338" s="35"/>
      <c r="D338" s="35"/>
      <c r="E338" s="35"/>
    </row>
    <row r="339">
      <c r="A339" s="35"/>
      <c r="B339" s="35"/>
      <c r="C339" s="35"/>
      <c r="D339" s="35"/>
      <c r="E339" s="35"/>
    </row>
    <row r="340">
      <c r="A340" s="35"/>
      <c r="B340" s="35"/>
      <c r="C340" s="35"/>
      <c r="D340" s="35"/>
      <c r="E340" s="35"/>
    </row>
    <row r="341">
      <c r="A341" s="35"/>
      <c r="B341" s="35"/>
      <c r="C341" s="35"/>
      <c r="D341" s="35"/>
      <c r="E341" s="35"/>
    </row>
    <row r="342">
      <c r="A342" s="35"/>
      <c r="B342" s="35"/>
      <c r="C342" s="35"/>
      <c r="D342" s="35"/>
      <c r="E342" s="35"/>
    </row>
    <row r="343">
      <c r="A343" s="35"/>
      <c r="B343" s="35"/>
      <c r="C343" s="35"/>
      <c r="D343" s="35"/>
      <c r="E343" s="35"/>
    </row>
    <row r="344">
      <c r="A344" s="35"/>
      <c r="B344" s="35"/>
      <c r="C344" s="35"/>
      <c r="D344" s="35"/>
      <c r="E344" s="35"/>
    </row>
    <row r="345">
      <c r="A345" s="35"/>
      <c r="B345" s="35"/>
      <c r="C345" s="35"/>
      <c r="D345" s="35"/>
      <c r="E345" s="35"/>
    </row>
    <row r="346">
      <c r="A346" s="35"/>
      <c r="B346" s="35"/>
      <c r="C346" s="35"/>
      <c r="D346" s="35"/>
      <c r="E346" s="35"/>
    </row>
    <row r="347">
      <c r="A347" s="35"/>
      <c r="B347" s="35"/>
      <c r="C347" s="35"/>
      <c r="D347" s="35"/>
      <c r="E347" s="35"/>
    </row>
    <row r="348">
      <c r="A348" s="35"/>
      <c r="B348" s="35"/>
      <c r="C348" s="35"/>
      <c r="D348" s="35"/>
      <c r="E348" s="35"/>
    </row>
    <row r="349">
      <c r="A349" s="35"/>
      <c r="B349" s="35"/>
      <c r="C349" s="35"/>
      <c r="D349" s="35"/>
      <c r="E349" s="35"/>
    </row>
    <row r="350">
      <c r="A350" s="35"/>
      <c r="B350" s="35"/>
      <c r="C350" s="35"/>
      <c r="D350" s="35"/>
      <c r="E350" s="35"/>
    </row>
    <row r="351">
      <c r="A351" s="35"/>
      <c r="B351" s="35"/>
      <c r="C351" s="35"/>
      <c r="D351" s="35"/>
      <c r="E351" s="35"/>
    </row>
    <row r="352">
      <c r="A352" s="35"/>
      <c r="B352" s="35"/>
      <c r="C352" s="35"/>
      <c r="D352" s="35"/>
      <c r="E352" s="35"/>
    </row>
    <row r="353">
      <c r="A353" s="35"/>
      <c r="B353" s="35"/>
      <c r="C353" s="35"/>
      <c r="D353" s="35"/>
      <c r="E353" s="35"/>
    </row>
    <row r="354">
      <c r="A354" s="35"/>
      <c r="B354" s="35"/>
      <c r="C354" s="35"/>
      <c r="D354" s="35"/>
      <c r="E354" s="35"/>
    </row>
    <row r="355">
      <c r="A355" s="35"/>
      <c r="B355" s="35"/>
      <c r="C355" s="35"/>
      <c r="D355" s="35"/>
      <c r="E355" s="35"/>
    </row>
    <row r="356">
      <c r="A356" s="35"/>
      <c r="B356" s="35"/>
      <c r="C356" s="35"/>
      <c r="D356" s="35"/>
      <c r="E356" s="35"/>
    </row>
    <row r="357">
      <c r="A357" s="35"/>
      <c r="B357" s="35"/>
      <c r="C357" s="35"/>
      <c r="D357" s="35"/>
      <c r="E357" s="35"/>
    </row>
    <row r="358">
      <c r="A358" s="35"/>
      <c r="B358" s="35"/>
      <c r="C358" s="35"/>
      <c r="D358" s="35"/>
      <c r="E358" s="35"/>
    </row>
    <row r="359">
      <c r="A359" s="35"/>
      <c r="B359" s="35"/>
      <c r="C359" s="35"/>
      <c r="D359" s="35"/>
      <c r="E359" s="35"/>
    </row>
    <row r="360">
      <c r="A360" s="35"/>
      <c r="B360" s="35"/>
      <c r="C360" s="35"/>
      <c r="D360" s="35"/>
      <c r="E360" s="35"/>
    </row>
    <row r="361">
      <c r="A361" s="35"/>
      <c r="B361" s="35"/>
      <c r="C361" s="35"/>
      <c r="D361" s="35"/>
      <c r="E361" s="35"/>
    </row>
    <row r="362">
      <c r="A362" s="35"/>
      <c r="B362" s="35"/>
      <c r="C362" s="35"/>
      <c r="D362" s="35"/>
      <c r="E362" s="35"/>
    </row>
    <row r="363">
      <c r="A363" s="35"/>
      <c r="B363" s="35"/>
      <c r="C363" s="35"/>
      <c r="D363" s="35"/>
      <c r="E363" s="35"/>
    </row>
    <row r="364">
      <c r="A364" s="35"/>
      <c r="B364" s="35"/>
      <c r="C364" s="35"/>
      <c r="D364" s="35"/>
      <c r="E364" s="35"/>
    </row>
    <row r="365">
      <c r="A365" s="35"/>
      <c r="B365" s="35"/>
      <c r="C365" s="35"/>
      <c r="D365" s="35"/>
      <c r="E365" s="35"/>
    </row>
    <row r="366">
      <c r="A366" s="35"/>
      <c r="B366" s="35"/>
      <c r="C366" s="35"/>
      <c r="D366" s="35"/>
      <c r="E366" s="35"/>
    </row>
    <row r="367">
      <c r="A367" s="35"/>
      <c r="B367" s="35"/>
      <c r="C367" s="35"/>
      <c r="D367" s="35"/>
      <c r="E367" s="35"/>
    </row>
    <row r="368">
      <c r="A368" s="35"/>
      <c r="B368" s="35"/>
      <c r="C368" s="35"/>
      <c r="D368" s="35"/>
      <c r="E368" s="35"/>
    </row>
    <row r="369">
      <c r="A369" s="35"/>
      <c r="B369" s="35"/>
      <c r="C369" s="35"/>
      <c r="D369" s="35"/>
      <c r="E369" s="35"/>
    </row>
    <row r="370">
      <c r="A370" s="35"/>
      <c r="B370" s="35"/>
      <c r="C370" s="35"/>
      <c r="D370" s="35"/>
      <c r="E370" s="35"/>
    </row>
    <row r="371">
      <c r="A371" s="35"/>
      <c r="B371" s="35"/>
      <c r="C371" s="35"/>
      <c r="D371" s="35"/>
      <c r="E371" s="35"/>
    </row>
    <row r="372">
      <c r="A372" s="35"/>
      <c r="B372" s="35"/>
      <c r="C372" s="35"/>
      <c r="D372" s="35"/>
      <c r="E372" s="35"/>
    </row>
    <row r="373">
      <c r="A373" s="35"/>
      <c r="B373" s="35"/>
      <c r="C373" s="35"/>
      <c r="D373" s="35"/>
      <c r="E373" s="35"/>
    </row>
    <row r="374">
      <c r="A374" s="35"/>
      <c r="B374" s="35"/>
      <c r="C374" s="35"/>
      <c r="D374" s="35"/>
      <c r="E374" s="35"/>
    </row>
    <row r="375">
      <c r="A375" s="35"/>
      <c r="B375" s="35"/>
      <c r="C375" s="35"/>
      <c r="D375" s="35"/>
      <c r="E375" s="35"/>
    </row>
    <row r="376">
      <c r="A376" s="35"/>
      <c r="B376" s="35"/>
      <c r="C376" s="35"/>
      <c r="D376" s="35"/>
      <c r="E376" s="35"/>
    </row>
    <row r="377">
      <c r="A377" s="35"/>
      <c r="B377" s="35"/>
      <c r="C377" s="35"/>
      <c r="D377" s="35"/>
      <c r="E377" s="35"/>
    </row>
    <row r="378">
      <c r="A378" s="35"/>
      <c r="B378" s="35"/>
      <c r="C378" s="35"/>
      <c r="D378" s="35"/>
      <c r="E378" s="35"/>
    </row>
    <row r="379">
      <c r="A379" s="35"/>
      <c r="B379" s="35"/>
      <c r="C379" s="35"/>
      <c r="D379" s="35"/>
      <c r="E379" s="35"/>
    </row>
    <row r="380">
      <c r="A380" s="35"/>
      <c r="B380" s="35"/>
      <c r="C380" s="35"/>
      <c r="D380" s="35"/>
      <c r="E380" s="35"/>
    </row>
    <row r="381">
      <c r="A381" s="35"/>
      <c r="B381" s="35"/>
      <c r="C381" s="35"/>
      <c r="D381" s="35"/>
      <c r="E381" s="35"/>
    </row>
    <row r="382">
      <c r="A382" s="35"/>
      <c r="B382" s="35"/>
      <c r="C382" s="35"/>
      <c r="D382" s="35"/>
      <c r="E382" s="35"/>
    </row>
    <row r="383">
      <c r="A383" s="35"/>
      <c r="B383" s="35"/>
      <c r="C383" s="35"/>
      <c r="D383" s="35"/>
      <c r="E383" s="35"/>
    </row>
    <row r="384">
      <c r="A384" s="35"/>
      <c r="B384" s="35"/>
      <c r="C384" s="35"/>
      <c r="D384" s="35"/>
      <c r="E384" s="35"/>
    </row>
    <row r="385">
      <c r="A385" s="35"/>
      <c r="B385" s="35"/>
      <c r="C385" s="35"/>
      <c r="D385" s="35"/>
      <c r="E385" s="35"/>
    </row>
    <row r="386">
      <c r="A386" s="35"/>
      <c r="B386" s="35"/>
      <c r="C386" s="35"/>
      <c r="D386" s="35"/>
      <c r="E386" s="35"/>
    </row>
    <row r="387">
      <c r="A387" s="35"/>
      <c r="B387" s="35"/>
      <c r="C387" s="35"/>
      <c r="D387" s="35"/>
      <c r="E387" s="35"/>
    </row>
    <row r="388">
      <c r="A388" s="35"/>
      <c r="B388" s="35"/>
      <c r="C388" s="35"/>
      <c r="D388" s="35"/>
      <c r="E388" s="35"/>
    </row>
    <row r="389">
      <c r="A389" s="35"/>
      <c r="B389" s="35"/>
      <c r="C389" s="35"/>
      <c r="D389" s="35"/>
      <c r="E389" s="35"/>
    </row>
    <row r="390">
      <c r="A390" s="35"/>
      <c r="B390" s="35"/>
      <c r="C390" s="35"/>
      <c r="D390" s="35"/>
      <c r="E390" s="35"/>
    </row>
    <row r="391">
      <c r="A391" s="35"/>
      <c r="B391" s="35"/>
      <c r="C391" s="35"/>
      <c r="D391" s="35"/>
      <c r="E391" s="35"/>
    </row>
    <row r="392">
      <c r="A392" s="35"/>
      <c r="B392" s="35"/>
      <c r="C392" s="35"/>
      <c r="D392" s="35"/>
      <c r="E392" s="35"/>
    </row>
    <row r="393">
      <c r="A393" s="35"/>
      <c r="B393" s="35"/>
      <c r="C393" s="35"/>
      <c r="D393" s="35"/>
      <c r="E393" s="35"/>
    </row>
    <row r="394">
      <c r="A394" s="35"/>
      <c r="B394" s="35"/>
      <c r="C394" s="35"/>
      <c r="D394" s="35"/>
      <c r="E394" s="35"/>
    </row>
    <row r="395">
      <c r="A395" s="35"/>
      <c r="B395" s="35"/>
      <c r="C395" s="35"/>
      <c r="D395" s="35"/>
      <c r="E395" s="35"/>
    </row>
    <row r="396">
      <c r="A396" s="35"/>
      <c r="B396" s="35"/>
      <c r="C396" s="35"/>
      <c r="D396" s="35"/>
      <c r="E396" s="35"/>
    </row>
    <row r="397">
      <c r="A397" s="35"/>
      <c r="B397" s="35"/>
      <c r="C397" s="35"/>
      <c r="D397" s="35"/>
      <c r="E397" s="35"/>
    </row>
    <row r="398">
      <c r="A398" s="35"/>
      <c r="B398" s="35"/>
      <c r="C398" s="35"/>
      <c r="D398" s="35"/>
      <c r="E398" s="35"/>
    </row>
    <row r="399">
      <c r="A399" s="35"/>
      <c r="B399" s="35"/>
      <c r="C399" s="35"/>
      <c r="D399" s="35"/>
      <c r="E399" s="35"/>
    </row>
    <row r="400">
      <c r="A400" s="35"/>
      <c r="B400" s="35"/>
      <c r="C400" s="35"/>
      <c r="D400" s="35"/>
      <c r="E400" s="35"/>
    </row>
    <row r="401">
      <c r="A401" s="35"/>
      <c r="B401" s="35"/>
      <c r="C401" s="35"/>
      <c r="D401" s="35"/>
      <c r="E401" s="35"/>
    </row>
    <row r="402">
      <c r="A402" s="35"/>
      <c r="B402" s="35"/>
      <c r="C402" s="35"/>
      <c r="D402" s="35"/>
      <c r="E402" s="35"/>
    </row>
    <row r="403">
      <c r="A403" s="35"/>
      <c r="B403" s="35"/>
      <c r="C403" s="35"/>
      <c r="D403" s="35"/>
      <c r="E403" s="35"/>
    </row>
    <row r="404">
      <c r="A404" s="35"/>
      <c r="B404" s="35"/>
      <c r="C404" s="35"/>
      <c r="D404" s="35"/>
      <c r="E404" s="35"/>
    </row>
    <row r="405">
      <c r="A405" s="35"/>
      <c r="B405" s="35"/>
      <c r="C405" s="35"/>
      <c r="D405" s="35"/>
      <c r="E405" s="35"/>
    </row>
    <row r="406">
      <c r="A406" s="35"/>
      <c r="B406" s="35"/>
      <c r="C406" s="35"/>
      <c r="D406" s="35"/>
      <c r="E406" s="35"/>
    </row>
    <row r="407">
      <c r="A407" s="35"/>
      <c r="B407" s="35"/>
      <c r="C407" s="35"/>
      <c r="D407" s="35"/>
      <c r="E407" s="35"/>
    </row>
    <row r="408">
      <c r="A408" s="35"/>
      <c r="B408" s="35"/>
      <c r="C408" s="35"/>
      <c r="D408" s="35"/>
      <c r="E408" s="35"/>
    </row>
    <row r="409">
      <c r="A409" s="35"/>
      <c r="B409" s="35"/>
      <c r="C409" s="35"/>
      <c r="D409" s="35"/>
      <c r="E409" s="35"/>
    </row>
    <row r="410">
      <c r="A410" s="35"/>
      <c r="B410" s="35"/>
      <c r="C410" s="35"/>
      <c r="D410" s="35"/>
      <c r="E410" s="35"/>
    </row>
    <row r="411">
      <c r="A411" s="35"/>
      <c r="B411" s="35"/>
      <c r="C411" s="35"/>
      <c r="D411" s="35"/>
      <c r="E411" s="35"/>
    </row>
    <row r="412">
      <c r="A412" s="35"/>
      <c r="B412" s="35"/>
      <c r="C412" s="35"/>
      <c r="D412" s="35"/>
      <c r="E412" s="35"/>
    </row>
    <row r="413">
      <c r="A413" s="35"/>
      <c r="B413" s="35"/>
      <c r="C413" s="35"/>
      <c r="D413" s="35"/>
      <c r="E413" s="35"/>
    </row>
    <row r="414">
      <c r="A414" s="35"/>
      <c r="B414" s="35"/>
      <c r="C414" s="35"/>
      <c r="D414" s="35"/>
      <c r="E414" s="35"/>
    </row>
    <row r="415">
      <c r="A415" s="35"/>
      <c r="B415" s="35"/>
      <c r="C415" s="35"/>
      <c r="D415" s="35"/>
      <c r="E415" s="35"/>
    </row>
    <row r="416">
      <c r="A416" s="35"/>
      <c r="B416" s="35"/>
      <c r="C416" s="35"/>
      <c r="D416" s="35"/>
      <c r="E416" s="35"/>
    </row>
    <row r="417">
      <c r="A417" s="35"/>
      <c r="B417" s="35"/>
      <c r="C417" s="35"/>
      <c r="D417" s="35"/>
      <c r="E417" s="35"/>
    </row>
    <row r="418">
      <c r="A418" s="35"/>
      <c r="B418" s="35"/>
      <c r="C418" s="35"/>
      <c r="D418" s="35"/>
      <c r="E418" s="35"/>
    </row>
    <row r="419">
      <c r="A419" s="35"/>
      <c r="B419" s="35"/>
      <c r="C419" s="35"/>
      <c r="D419" s="35"/>
      <c r="E419" s="35"/>
    </row>
    <row r="420">
      <c r="A420" s="35"/>
      <c r="B420" s="35"/>
      <c r="C420" s="35"/>
      <c r="D420" s="35"/>
      <c r="E420" s="35"/>
    </row>
    <row r="421">
      <c r="A421" s="35"/>
      <c r="B421" s="35"/>
      <c r="C421" s="35"/>
      <c r="D421" s="35"/>
      <c r="E421" s="35"/>
    </row>
    <row r="422">
      <c r="A422" s="35"/>
      <c r="B422" s="35"/>
      <c r="C422" s="35"/>
      <c r="D422" s="35"/>
      <c r="E422" s="35"/>
    </row>
    <row r="423">
      <c r="A423" s="35"/>
      <c r="B423" s="35"/>
      <c r="C423" s="35"/>
      <c r="D423" s="35"/>
      <c r="E423" s="35"/>
    </row>
    <row r="424">
      <c r="A424" s="35"/>
      <c r="B424" s="35"/>
      <c r="C424" s="35"/>
      <c r="D424" s="35"/>
      <c r="E424" s="35"/>
    </row>
    <row r="425">
      <c r="A425" s="35"/>
      <c r="B425" s="35"/>
      <c r="C425" s="35"/>
      <c r="D425" s="35"/>
      <c r="E425" s="35"/>
    </row>
    <row r="426">
      <c r="A426" s="35"/>
      <c r="B426" s="35"/>
      <c r="C426" s="35"/>
      <c r="D426" s="35"/>
      <c r="E426" s="35"/>
    </row>
    <row r="427">
      <c r="A427" s="35"/>
      <c r="B427" s="35"/>
      <c r="C427" s="35"/>
      <c r="D427" s="35"/>
      <c r="E427" s="35"/>
    </row>
    <row r="428">
      <c r="A428" s="35"/>
      <c r="B428" s="35"/>
      <c r="C428" s="35"/>
      <c r="D428" s="35"/>
      <c r="E428" s="35"/>
    </row>
    <row r="429">
      <c r="A429" s="35"/>
      <c r="B429" s="35"/>
      <c r="C429" s="35"/>
      <c r="D429" s="35"/>
      <c r="E429" s="35"/>
    </row>
    <row r="430">
      <c r="A430" s="35"/>
      <c r="B430" s="35"/>
      <c r="C430" s="35"/>
      <c r="D430" s="35"/>
      <c r="E430" s="35"/>
    </row>
    <row r="431">
      <c r="A431" s="35"/>
      <c r="B431" s="35"/>
      <c r="C431" s="35"/>
      <c r="D431" s="35"/>
      <c r="E431" s="35"/>
    </row>
    <row r="432">
      <c r="A432" s="35"/>
      <c r="B432" s="35"/>
      <c r="C432" s="35"/>
      <c r="D432" s="35"/>
      <c r="E432" s="35"/>
    </row>
    <row r="433">
      <c r="A433" s="35"/>
      <c r="B433" s="35"/>
      <c r="C433" s="35"/>
      <c r="D433" s="35"/>
      <c r="E433" s="35"/>
    </row>
    <row r="434">
      <c r="A434" s="35"/>
      <c r="B434" s="35"/>
      <c r="C434" s="35"/>
      <c r="D434" s="35"/>
      <c r="E434" s="35"/>
    </row>
    <row r="435">
      <c r="A435" s="35"/>
      <c r="B435" s="35"/>
      <c r="C435" s="35"/>
      <c r="D435" s="35"/>
      <c r="E435" s="35"/>
    </row>
    <row r="436">
      <c r="A436" s="35"/>
      <c r="B436" s="35"/>
      <c r="C436" s="35"/>
      <c r="D436" s="35"/>
      <c r="E436" s="35"/>
    </row>
    <row r="437">
      <c r="A437" s="35"/>
      <c r="B437" s="35"/>
      <c r="C437" s="35"/>
      <c r="D437" s="35"/>
      <c r="E437" s="35"/>
    </row>
    <row r="438">
      <c r="A438" s="35"/>
      <c r="B438" s="35"/>
      <c r="C438" s="35"/>
      <c r="D438" s="35"/>
      <c r="E438" s="35"/>
    </row>
    <row r="439">
      <c r="A439" s="35"/>
      <c r="B439" s="35"/>
      <c r="C439" s="35"/>
      <c r="D439" s="35"/>
      <c r="E439" s="35"/>
    </row>
    <row r="440">
      <c r="A440" s="35"/>
      <c r="B440" s="35"/>
      <c r="C440" s="35"/>
      <c r="D440" s="35"/>
      <c r="E440" s="35"/>
    </row>
    <row r="441">
      <c r="A441" s="35"/>
      <c r="B441" s="35"/>
      <c r="C441" s="35"/>
      <c r="D441" s="35"/>
      <c r="E441" s="35"/>
    </row>
    <row r="442">
      <c r="A442" s="35"/>
      <c r="B442" s="35"/>
      <c r="C442" s="35"/>
      <c r="D442" s="35"/>
      <c r="E442" s="35"/>
    </row>
    <row r="443">
      <c r="A443" s="35"/>
      <c r="B443" s="35"/>
      <c r="C443" s="35"/>
      <c r="D443" s="35"/>
      <c r="E443" s="35"/>
    </row>
    <row r="444">
      <c r="A444" s="35"/>
      <c r="B444" s="35"/>
      <c r="C444" s="35"/>
      <c r="D444" s="35"/>
      <c r="E444" s="35"/>
    </row>
    <row r="445">
      <c r="A445" s="35"/>
      <c r="B445" s="35"/>
      <c r="C445" s="35"/>
      <c r="D445" s="35"/>
      <c r="E445" s="35"/>
    </row>
    <row r="446">
      <c r="A446" s="35"/>
      <c r="B446" s="35"/>
      <c r="C446" s="35"/>
      <c r="D446" s="35"/>
      <c r="E446" s="35"/>
    </row>
    <row r="447">
      <c r="A447" s="35"/>
      <c r="B447" s="35"/>
      <c r="C447" s="35"/>
      <c r="D447" s="35"/>
      <c r="E447" s="35"/>
    </row>
    <row r="448">
      <c r="A448" s="35"/>
      <c r="B448" s="35"/>
      <c r="C448" s="35"/>
      <c r="D448" s="35"/>
      <c r="E448" s="35"/>
    </row>
    <row r="449">
      <c r="A449" s="35"/>
      <c r="B449" s="35"/>
      <c r="C449" s="35"/>
      <c r="D449" s="35"/>
      <c r="E449" s="35"/>
    </row>
    <row r="450">
      <c r="A450" s="35"/>
      <c r="B450" s="35"/>
      <c r="C450" s="35"/>
      <c r="D450" s="35"/>
      <c r="E450" s="35"/>
    </row>
    <row r="451">
      <c r="A451" s="35"/>
      <c r="B451" s="35"/>
      <c r="C451" s="35"/>
      <c r="D451" s="35"/>
      <c r="E451" s="35"/>
    </row>
    <row r="452">
      <c r="A452" s="35"/>
      <c r="B452" s="35"/>
      <c r="C452" s="35"/>
      <c r="D452" s="35"/>
      <c r="E452" s="35"/>
    </row>
    <row r="453">
      <c r="A453" s="35"/>
      <c r="B453" s="35"/>
      <c r="C453" s="35"/>
      <c r="D453" s="35"/>
      <c r="E453" s="35"/>
    </row>
    <row r="454">
      <c r="A454" s="35"/>
      <c r="B454" s="35"/>
      <c r="C454" s="35"/>
      <c r="D454" s="35"/>
      <c r="E454" s="35"/>
    </row>
    <row r="455">
      <c r="A455" s="35"/>
      <c r="B455" s="35"/>
      <c r="C455" s="35"/>
      <c r="D455" s="35"/>
      <c r="E455" s="35"/>
    </row>
    <row r="456">
      <c r="A456" s="35"/>
      <c r="B456" s="35"/>
      <c r="C456" s="35"/>
      <c r="D456" s="35"/>
      <c r="E456" s="35"/>
    </row>
    <row r="457">
      <c r="A457" s="35"/>
      <c r="B457" s="35"/>
      <c r="C457" s="35"/>
      <c r="D457" s="35"/>
      <c r="E457" s="35"/>
    </row>
    <row r="458">
      <c r="A458" s="35"/>
      <c r="B458" s="35"/>
      <c r="C458" s="35"/>
      <c r="D458" s="35"/>
      <c r="E458" s="35"/>
    </row>
    <row r="459">
      <c r="A459" s="35"/>
      <c r="B459" s="35"/>
      <c r="C459" s="35"/>
      <c r="D459" s="35"/>
      <c r="E459" s="35"/>
    </row>
    <row r="460">
      <c r="A460" s="35"/>
      <c r="B460" s="35"/>
      <c r="C460" s="35"/>
      <c r="D460" s="35"/>
      <c r="E460" s="35"/>
    </row>
    <row r="461">
      <c r="A461" s="35"/>
      <c r="B461" s="35"/>
      <c r="C461" s="35"/>
      <c r="D461" s="35"/>
      <c r="E461" s="35"/>
    </row>
    <row r="462">
      <c r="A462" s="35"/>
      <c r="B462" s="35"/>
      <c r="C462" s="35"/>
      <c r="D462" s="35"/>
      <c r="E462" s="35"/>
    </row>
    <row r="463">
      <c r="A463" s="35"/>
      <c r="B463" s="35"/>
      <c r="C463" s="35"/>
      <c r="D463" s="35"/>
      <c r="E463" s="35"/>
    </row>
    <row r="464">
      <c r="A464" s="35"/>
      <c r="B464" s="35"/>
      <c r="C464" s="35"/>
      <c r="D464" s="35"/>
      <c r="E464" s="35"/>
    </row>
    <row r="465">
      <c r="A465" s="35"/>
      <c r="B465" s="35"/>
      <c r="C465" s="35"/>
      <c r="D465" s="35"/>
      <c r="E465" s="35"/>
    </row>
    <row r="466">
      <c r="A466" s="35"/>
      <c r="B466" s="35"/>
      <c r="C466" s="35"/>
      <c r="D466" s="35"/>
      <c r="E466" s="35"/>
    </row>
    <row r="467">
      <c r="A467" s="35"/>
      <c r="B467" s="35"/>
      <c r="C467" s="35"/>
      <c r="D467" s="35"/>
      <c r="E467" s="35"/>
    </row>
    <row r="468">
      <c r="A468" s="35"/>
      <c r="B468" s="35"/>
      <c r="C468" s="35"/>
      <c r="D468" s="35"/>
      <c r="E468" s="35"/>
    </row>
    <row r="469">
      <c r="A469" s="35"/>
      <c r="B469" s="35"/>
      <c r="C469" s="35"/>
      <c r="D469" s="35"/>
      <c r="E469" s="35"/>
    </row>
    <row r="470">
      <c r="A470" s="35"/>
      <c r="B470" s="35"/>
      <c r="C470" s="35"/>
      <c r="D470" s="35"/>
      <c r="E470" s="35"/>
    </row>
    <row r="471">
      <c r="A471" s="35"/>
      <c r="B471" s="35"/>
      <c r="C471" s="35"/>
      <c r="D471" s="35"/>
      <c r="E471" s="35"/>
    </row>
    <row r="472">
      <c r="A472" s="35"/>
      <c r="B472" s="35"/>
      <c r="C472" s="35"/>
      <c r="D472" s="35"/>
      <c r="E472" s="35"/>
    </row>
    <row r="473">
      <c r="A473" s="35"/>
      <c r="B473" s="35"/>
      <c r="C473" s="35"/>
      <c r="D473" s="35"/>
      <c r="E473" s="35"/>
    </row>
    <row r="474">
      <c r="A474" s="35"/>
      <c r="B474" s="35"/>
      <c r="C474" s="35"/>
      <c r="D474" s="35"/>
      <c r="E474" s="35"/>
    </row>
    <row r="475">
      <c r="A475" s="35"/>
      <c r="B475" s="35"/>
      <c r="C475" s="35"/>
      <c r="D475" s="35"/>
      <c r="E475" s="35"/>
    </row>
    <row r="476">
      <c r="A476" s="35"/>
      <c r="B476" s="35"/>
      <c r="C476" s="35"/>
      <c r="D476" s="35"/>
      <c r="E476" s="35"/>
    </row>
    <row r="477">
      <c r="A477" s="35"/>
      <c r="B477" s="35"/>
      <c r="C477" s="35"/>
      <c r="D477" s="35"/>
      <c r="E477" s="35"/>
    </row>
    <row r="478">
      <c r="A478" s="35"/>
      <c r="B478" s="35"/>
      <c r="C478" s="35"/>
      <c r="D478" s="35"/>
      <c r="E478" s="35"/>
    </row>
    <row r="479">
      <c r="A479" s="35"/>
      <c r="B479" s="35"/>
      <c r="C479" s="35"/>
      <c r="D479" s="35"/>
      <c r="E479" s="35"/>
    </row>
    <row r="480">
      <c r="A480" s="35"/>
      <c r="B480" s="35"/>
      <c r="C480" s="35"/>
      <c r="D480" s="35"/>
      <c r="E480" s="35"/>
    </row>
    <row r="481">
      <c r="A481" s="35"/>
      <c r="B481" s="35"/>
      <c r="C481" s="35"/>
      <c r="D481" s="35"/>
      <c r="E481" s="35"/>
    </row>
    <row r="482">
      <c r="A482" s="35"/>
      <c r="B482" s="35"/>
      <c r="C482" s="35"/>
      <c r="D482" s="35"/>
      <c r="E482" s="35"/>
    </row>
    <row r="483">
      <c r="A483" s="35"/>
      <c r="B483" s="35"/>
      <c r="C483" s="35"/>
      <c r="D483" s="35"/>
      <c r="E483" s="35"/>
    </row>
    <row r="484">
      <c r="A484" s="35"/>
      <c r="B484" s="35"/>
      <c r="C484" s="35"/>
      <c r="D484" s="35"/>
      <c r="E484" s="35"/>
    </row>
    <row r="485">
      <c r="A485" s="35"/>
      <c r="B485" s="35"/>
      <c r="C485" s="35"/>
      <c r="D485" s="35"/>
      <c r="E485" s="35"/>
    </row>
    <row r="486">
      <c r="A486" s="35"/>
      <c r="B486" s="35"/>
      <c r="C486" s="35"/>
      <c r="D486" s="35"/>
      <c r="E486" s="35"/>
    </row>
    <row r="487">
      <c r="A487" s="35"/>
      <c r="B487" s="35"/>
      <c r="C487" s="35"/>
      <c r="D487" s="35"/>
      <c r="E487" s="35"/>
    </row>
    <row r="488">
      <c r="A488" s="35"/>
      <c r="B488" s="35"/>
      <c r="C488" s="35"/>
      <c r="D488" s="35"/>
      <c r="E488" s="35"/>
    </row>
    <row r="489">
      <c r="A489" s="35"/>
      <c r="B489" s="35"/>
      <c r="C489" s="35"/>
      <c r="D489" s="35"/>
      <c r="E489" s="35"/>
    </row>
    <row r="490">
      <c r="A490" s="35"/>
      <c r="B490" s="35"/>
      <c r="C490" s="35"/>
      <c r="D490" s="35"/>
      <c r="E490" s="35"/>
    </row>
    <row r="491">
      <c r="A491" s="35"/>
      <c r="B491" s="35"/>
      <c r="C491" s="35"/>
      <c r="D491" s="35"/>
      <c r="E491" s="35"/>
    </row>
    <row r="492">
      <c r="A492" s="35"/>
      <c r="B492" s="35"/>
      <c r="C492" s="35"/>
      <c r="D492" s="35"/>
      <c r="E492" s="35"/>
    </row>
    <row r="493">
      <c r="A493" s="35"/>
      <c r="B493" s="35"/>
      <c r="C493" s="35"/>
      <c r="D493" s="35"/>
      <c r="E493" s="35"/>
    </row>
    <row r="494">
      <c r="A494" s="35"/>
      <c r="B494" s="35"/>
      <c r="C494" s="35"/>
      <c r="D494" s="35"/>
      <c r="E494" s="35"/>
    </row>
    <row r="495">
      <c r="A495" s="35"/>
      <c r="B495" s="35"/>
      <c r="C495" s="35"/>
      <c r="D495" s="35"/>
      <c r="E495" s="35"/>
    </row>
    <row r="496">
      <c r="A496" s="35"/>
      <c r="B496" s="35"/>
      <c r="C496" s="35"/>
      <c r="D496" s="35"/>
      <c r="E496" s="35"/>
    </row>
    <row r="497">
      <c r="A497" s="35"/>
      <c r="B497" s="35"/>
      <c r="C497" s="35"/>
      <c r="D497" s="35"/>
      <c r="E497" s="35"/>
    </row>
    <row r="498">
      <c r="A498" s="35"/>
      <c r="B498" s="35"/>
      <c r="C498" s="35"/>
      <c r="D498" s="35"/>
      <c r="E498" s="35"/>
    </row>
    <row r="499">
      <c r="A499" s="35"/>
      <c r="B499" s="35"/>
      <c r="C499" s="35"/>
      <c r="D499" s="35"/>
      <c r="E499" s="35"/>
    </row>
    <row r="500">
      <c r="A500" s="35"/>
      <c r="B500" s="35"/>
      <c r="C500" s="35"/>
      <c r="D500" s="35"/>
      <c r="E500" s="35"/>
    </row>
    <row r="501">
      <c r="A501" s="35"/>
      <c r="B501" s="35"/>
      <c r="C501" s="35"/>
      <c r="D501" s="35"/>
      <c r="E501" s="35"/>
    </row>
    <row r="502">
      <c r="A502" s="35"/>
      <c r="B502" s="35"/>
      <c r="C502" s="35"/>
      <c r="D502" s="35"/>
      <c r="E502" s="35"/>
    </row>
    <row r="503">
      <c r="A503" s="35"/>
      <c r="B503" s="35"/>
      <c r="C503" s="35"/>
      <c r="D503" s="35"/>
      <c r="E503" s="35"/>
    </row>
    <row r="504">
      <c r="A504" s="35"/>
      <c r="B504" s="35"/>
      <c r="C504" s="35"/>
      <c r="D504" s="35"/>
      <c r="E504" s="35"/>
    </row>
    <row r="505">
      <c r="A505" s="35"/>
      <c r="B505" s="35"/>
      <c r="C505" s="35"/>
      <c r="D505" s="35"/>
      <c r="E505" s="35"/>
    </row>
    <row r="506">
      <c r="A506" s="35"/>
      <c r="B506" s="35"/>
      <c r="C506" s="35"/>
      <c r="D506" s="35"/>
      <c r="E506" s="35"/>
    </row>
    <row r="507">
      <c r="A507" s="35"/>
      <c r="B507" s="35"/>
      <c r="C507" s="35"/>
      <c r="D507" s="35"/>
      <c r="E507" s="35"/>
    </row>
    <row r="508">
      <c r="A508" s="35"/>
      <c r="B508" s="35"/>
      <c r="C508" s="35"/>
      <c r="D508" s="35"/>
      <c r="E508" s="35"/>
    </row>
    <row r="509">
      <c r="A509" s="35"/>
      <c r="B509" s="35"/>
      <c r="C509" s="35"/>
      <c r="D509" s="35"/>
      <c r="E509" s="35"/>
    </row>
    <row r="510">
      <c r="A510" s="35"/>
      <c r="B510" s="35"/>
      <c r="C510" s="35"/>
      <c r="D510" s="35"/>
      <c r="E510" s="35"/>
    </row>
    <row r="511">
      <c r="A511" s="35"/>
      <c r="B511" s="35"/>
      <c r="C511" s="35"/>
      <c r="D511" s="35"/>
      <c r="E511" s="35"/>
    </row>
    <row r="512">
      <c r="A512" s="35"/>
      <c r="B512" s="35"/>
      <c r="C512" s="35"/>
      <c r="D512" s="35"/>
      <c r="E512" s="35"/>
    </row>
    <row r="513">
      <c r="A513" s="35"/>
      <c r="B513" s="35"/>
      <c r="C513" s="35"/>
      <c r="D513" s="35"/>
      <c r="E513" s="35"/>
    </row>
    <row r="514">
      <c r="A514" s="35"/>
      <c r="B514" s="35"/>
      <c r="C514" s="35"/>
      <c r="D514" s="35"/>
      <c r="E514" s="35"/>
    </row>
    <row r="515">
      <c r="A515" s="35"/>
      <c r="B515" s="35"/>
      <c r="C515" s="35"/>
      <c r="D515" s="35"/>
      <c r="E515" s="35"/>
    </row>
    <row r="516">
      <c r="A516" s="35"/>
      <c r="B516" s="35"/>
      <c r="C516" s="35"/>
      <c r="D516" s="35"/>
      <c r="E516" s="35"/>
    </row>
    <row r="517">
      <c r="A517" s="35"/>
      <c r="B517" s="35"/>
      <c r="C517" s="35"/>
      <c r="D517" s="35"/>
      <c r="E517" s="35"/>
    </row>
    <row r="518">
      <c r="A518" s="35"/>
      <c r="B518" s="35"/>
      <c r="C518" s="35"/>
      <c r="D518" s="35"/>
      <c r="E518" s="35"/>
    </row>
    <row r="519">
      <c r="A519" s="35"/>
      <c r="B519" s="35"/>
      <c r="C519" s="35"/>
      <c r="D519" s="35"/>
      <c r="E519" s="35"/>
    </row>
    <row r="520">
      <c r="A520" s="35"/>
      <c r="B520" s="35"/>
      <c r="C520" s="35"/>
      <c r="D520" s="35"/>
      <c r="E520" s="35"/>
    </row>
    <row r="521">
      <c r="A521" s="35"/>
      <c r="B521" s="35"/>
      <c r="C521" s="35"/>
      <c r="D521" s="35"/>
      <c r="E521" s="35"/>
    </row>
    <row r="522">
      <c r="A522" s="35"/>
      <c r="B522" s="35"/>
      <c r="C522" s="35"/>
      <c r="D522" s="35"/>
      <c r="E522" s="35"/>
    </row>
    <row r="523">
      <c r="A523" s="35"/>
      <c r="B523" s="35"/>
      <c r="C523" s="35"/>
      <c r="D523" s="35"/>
      <c r="E523" s="35"/>
    </row>
    <row r="524">
      <c r="A524" s="35"/>
      <c r="B524" s="35"/>
      <c r="C524" s="35"/>
      <c r="D524" s="35"/>
      <c r="E524" s="35"/>
    </row>
    <row r="525">
      <c r="A525" s="35"/>
      <c r="B525" s="35"/>
      <c r="C525" s="35"/>
      <c r="D525" s="35"/>
      <c r="E525" s="35"/>
    </row>
    <row r="526">
      <c r="A526" s="35"/>
      <c r="B526" s="35"/>
      <c r="C526" s="35"/>
      <c r="D526" s="35"/>
      <c r="E526" s="35"/>
    </row>
    <row r="527">
      <c r="A527" s="35"/>
      <c r="B527" s="35"/>
      <c r="C527" s="35"/>
      <c r="D527" s="35"/>
      <c r="E527" s="35"/>
    </row>
    <row r="528">
      <c r="A528" s="35"/>
      <c r="B528" s="35"/>
      <c r="C528" s="35"/>
      <c r="D528" s="35"/>
      <c r="E528" s="35"/>
    </row>
    <row r="529">
      <c r="A529" s="35"/>
      <c r="B529" s="35"/>
      <c r="C529" s="35"/>
      <c r="D529" s="35"/>
      <c r="E529" s="35"/>
    </row>
    <row r="530">
      <c r="A530" s="35"/>
      <c r="B530" s="35"/>
      <c r="C530" s="35"/>
      <c r="D530" s="35"/>
      <c r="E530" s="35"/>
    </row>
    <row r="531">
      <c r="A531" s="35"/>
      <c r="B531" s="35"/>
      <c r="C531" s="35"/>
      <c r="D531" s="35"/>
      <c r="E531" s="35"/>
    </row>
    <row r="532">
      <c r="A532" s="35"/>
      <c r="B532" s="35"/>
      <c r="C532" s="35"/>
      <c r="D532" s="35"/>
      <c r="E532" s="35"/>
    </row>
    <row r="533">
      <c r="A533" s="35"/>
      <c r="B533" s="35"/>
      <c r="C533" s="35"/>
      <c r="D533" s="35"/>
      <c r="E533" s="35"/>
    </row>
    <row r="534">
      <c r="A534" s="35"/>
      <c r="B534" s="35"/>
      <c r="C534" s="35"/>
      <c r="D534" s="35"/>
      <c r="E534" s="35"/>
    </row>
    <row r="535">
      <c r="A535" s="35"/>
      <c r="B535" s="35"/>
      <c r="C535" s="35"/>
      <c r="D535" s="35"/>
      <c r="E535" s="35"/>
    </row>
    <row r="536">
      <c r="A536" s="35"/>
      <c r="B536" s="35"/>
      <c r="C536" s="35"/>
      <c r="D536" s="35"/>
      <c r="E536" s="35"/>
    </row>
    <row r="537">
      <c r="A537" s="35"/>
      <c r="B537" s="35"/>
      <c r="C537" s="35"/>
      <c r="D537" s="35"/>
      <c r="E537" s="35"/>
    </row>
    <row r="538">
      <c r="A538" s="35"/>
      <c r="B538" s="35"/>
      <c r="C538" s="35"/>
      <c r="D538" s="35"/>
      <c r="E538" s="35"/>
    </row>
    <row r="539">
      <c r="A539" s="35"/>
      <c r="B539" s="35"/>
      <c r="C539" s="35"/>
      <c r="D539" s="35"/>
      <c r="E539" s="35"/>
    </row>
    <row r="540">
      <c r="A540" s="35"/>
      <c r="B540" s="35"/>
      <c r="C540" s="35"/>
      <c r="D540" s="35"/>
      <c r="E540" s="35"/>
    </row>
    <row r="541">
      <c r="A541" s="35"/>
      <c r="B541" s="35"/>
      <c r="C541" s="35"/>
      <c r="D541" s="35"/>
      <c r="E541" s="35"/>
    </row>
    <row r="542">
      <c r="A542" s="35"/>
      <c r="B542" s="35"/>
      <c r="C542" s="35"/>
      <c r="D542" s="35"/>
      <c r="E542" s="35"/>
    </row>
    <row r="543">
      <c r="A543" s="35"/>
      <c r="B543" s="35"/>
      <c r="C543" s="35"/>
      <c r="D543" s="35"/>
      <c r="E543" s="35"/>
    </row>
    <row r="544">
      <c r="A544" s="35"/>
      <c r="B544" s="35"/>
      <c r="C544" s="35"/>
      <c r="D544" s="35"/>
      <c r="E544" s="35"/>
    </row>
    <row r="545">
      <c r="A545" s="35"/>
      <c r="B545" s="35"/>
      <c r="C545" s="35"/>
      <c r="D545" s="35"/>
      <c r="E545" s="35"/>
    </row>
    <row r="546">
      <c r="A546" s="35"/>
      <c r="B546" s="35"/>
      <c r="C546" s="35"/>
      <c r="D546" s="35"/>
      <c r="E546" s="35"/>
    </row>
    <row r="547">
      <c r="A547" s="35"/>
      <c r="B547" s="35"/>
      <c r="C547" s="35"/>
      <c r="D547" s="35"/>
      <c r="E547" s="35"/>
    </row>
    <row r="548">
      <c r="A548" s="35"/>
      <c r="B548" s="35"/>
      <c r="C548" s="35"/>
      <c r="D548" s="35"/>
      <c r="E548" s="35"/>
    </row>
    <row r="549">
      <c r="A549" s="35"/>
      <c r="B549" s="35"/>
      <c r="C549" s="35"/>
      <c r="D549" s="35"/>
      <c r="E549" s="35"/>
    </row>
    <row r="550">
      <c r="A550" s="35"/>
      <c r="B550" s="35"/>
      <c r="C550" s="35"/>
      <c r="D550" s="35"/>
      <c r="E550" s="35"/>
    </row>
    <row r="551">
      <c r="A551" s="35"/>
      <c r="B551" s="35"/>
      <c r="C551" s="35"/>
      <c r="D551" s="35"/>
      <c r="E551" s="35"/>
    </row>
    <row r="552">
      <c r="A552" s="35"/>
      <c r="B552" s="35"/>
      <c r="C552" s="35"/>
      <c r="D552" s="35"/>
      <c r="E552" s="35"/>
    </row>
    <row r="553">
      <c r="A553" s="35"/>
      <c r="B553" s="35"/>
      <c r="C553" s="35"/>
      <c r="D553" s="35"/>
      <c r="E553" s="35"/>
    </row>
    <row r="554">
      <c r="A554" s="35"/>
      <c r="B554" s="35"/>
      <c r="C554" s="35"/>
      <c r="D554" s="35"/>
      <c r="E554" s="35"/>
    </row>
    <row r="555">
      <c r="A555" s="35"/>
      <c r="B555" s="35"/>
      <c r="C555" s="35"/>
      <c r="D555" s="35"/>
      <c r="E555" s="35"/>
    </row>
    <row r="556">
      <c r="A556" s="35"/>
      <c r="B556" s="35"/>
      <c r="C556" s="35"/>
      <c r="D556" s="35"/>
      <c r="E556" s="35"/>
    </row>
    <row r="557">
      <c r="A557" s="35"/>
      <c r="B557" s="35"/>
      <c r="C557" s="35"/>
      <c r="D557" s="35"/>
      <c r="E557" s="35"/>
    </row>
    <row r="558">
      <c r="A558" s="35"/>
      <c r="B558" s="35"/>
      <c r="C558" s="35"/>
      <c r="D558" s="35"/>
      <c r="E558" s="35"/>
    </row>
    <row r="559">
      <c r="A559" s="35"/>
      <c r="B559" s="35"/>
      <c r="C559" s="35"/>
      <c r="D559" s="35"/>
      <c r="E559" s="35"/>
    </row>
    <row r="560">
      <c r="A560" s="35"/>
      <c r="B560" s="35"/>
      <c r="C560" s="35"/>
      <c r="D560" s="35"/>
      <c r="E560" s="35"/>
    </row>
    <row r="561">
      <c r="A561" s="35"/>
      <c r="B561" s="35"/>
      <c r="C561" s="35"/>
      <c r="D561" s="35"/>
      <c r="E561" s="35"/>
    </row>
    <row r="562">
      <c r="A562" s="35"/>
      <c r="B562" s="35"/>
      <c r="C562" s="35"/>
      <c r="D562" s="35"/>
      <c r="E562" s="35"/>
    </row>
    <row r="563">
      <c r="A563" s="35"/>
      <c r="B563" s="35"/>
      <c r="C563" s="35"/>
      <c r="D563" s="35"/>
      <c r="E563" s="35"/>
    </row>
    <row r="564">
      <c r="A564" s="35"/>
      <c r="B564" s="35"/>
      <c r="C564" s="35"/>
      <c r="D564" s="35"/>
      <c r="E564" s="35"/>
    </row>
    <row r="565">
      <c r="A565" s="35"/>
      <c r="B565" s="35"/>
      <c r="C565" s="35"/>
      <c r="D565" s="35"/>
      <c r="E565" s="35"/>
    </row>
    <row r="566">
      <c r="A566" s="35"/>
      <c r="B566" s="35"/>
      <c r="C566" s="35"/>
      <c r="D566" s="35"/>
      <c r="E566" s="35"/>
    </row>
    <row r="567">
      <c r="A567" s="35"/>
      <c r="B567" s="35"/>
      <c r="C567" s="35"/>
      <c r="D567" s="35"/>
      <c r="E567" s="35"/>
    </row>
    <row r="568">
      <c r="A568" s="35"/>
      <c r="B568" s="35"/>
      <c r="C568" s="35"/>
      <c r="D568" s="35"/>
      <c r="E568" s="35"/>
    </row>
    <row r="569">
      <c r="A569" s="35"/>
      <c r="B569" s="35"/>
      <c r="C569" s="35"/>
      <c r="D569" s="35"/>
      <c r="E569" s="35"/>
    </row>
    <row r="570">
      <c r="A570" s="35"/>
      <c r="B570" s="35"/>
      <c r="C570" s="35"/>
      <c r="D570" s="35"/>
      <c r="E570" s="35"/>
    </row>
    <row r="571">
      <c r="A571" s="35"/>
      <c r="B571" s="35"/>
      <c r="C571" s="35"/>
      <c r="D571" s="35"/>
      <c r="E571" s="35"/>
    </row>
    <row r="572">
      <c r="A572" s="35"/>
      <c r="B572" s="35"/>
      <c r="C572" s="35"/>
      <c r="D572" s="35"/>
      <c r="E572" s="35"/>
    </row>
    <row r="573">
      <c r="A573" s="35"/>
      <c r="B573" s="35"/>
      <c r="C573" s="35"/>
      <c r="D573" s="35"/>
      <c r="E573" s="35"/>
    </row>
    <row r="574">
      <c r="A574" s="35"/>
      <c r="B574" s="35"/>
      <c r="C574" s="35"/>
      <c r="D574" s="35"/>
      <c r="E574" s="35"/>
    </row>
    <row r="575">
      <c r="A575" s="35"/>
      <c r="B575" s="35"/>
      <c r="C575" s="35"/>
      <c r="D575" s="35"/>
      <c r="E575" s="35"/>
    </row>
    <row r="576">
      <c r="A576" s="35"/>
      <c r="B576" s="35"/>
      <c r="C576" s="35"/>
      <c r="D576" s="35"/>
      <c r="E576" s="35"/>
    </row>
    <row r="577">
      <c r="A577" s="35"/>
      <c r="B577" s="35"/>
      <c r="C577" s="35"/>
      <c r="D577" s="35"/>
      <c r="E577" s="35"/>
    </row>
    <row r="578">
      <c r="A578" s="35"/>
      <c r="B578" s="35"/>
      <c r="C578" s="35"/>
      <c r="D578" s="35"/>
      <c r="E578" s="35"/>
    </row>
    <row r="579">
      <c r="A579" s="35"/>
      <c r="B579" s="35"/>
      <c r="C579" s="35"/>
      <c r="D579" s="35"/>
      <c r="E579" s="35"/>
    </row>
    <row r="580">
      <c r="A580" s="35"/>
      <c r="B580" s="35"/>
      <c r="C580" s="35"/>
      <c r="D580" s="35"/>
      <c r="E580" s="35"/>
    </row>
    <row r="581">
      <c r="A581" s="35"/>
      <c r="B581" s="35"/>
      <c r="C581" s="35"/>
      <c r="D581" s="35"/>
      <c r="E581" s="35"/>
    </row>
    <row r="582">
      <c r="A582" s="35"/>
      <c r="B582" s="35"/>
      <c r="C582" s="35"/>
      <c r="D582" s="35"/>
      <c r="E582" s="35"/>
    </row>
    <row r="583">
      <c r="A583" s="35"/>
      <c r="B583" s="35"/>
      <c r="C583" s="35"/>
      <c r="D583" s="35"/>
      <c r="E583" s="35"/>
    </row>
    <row r="584">
      <c r="A584" s="35"/>
      <c r="B584" s="35"/>
      <c r="C584" s="35"/>
      <c r="D584" s="35"/>
      <c r="E584" s="35"/>
    </row>
    <row r="585">
      <c r="A585" s="35"/>
      <c r="B585" s="35"/>
      <c r="C585" s="35"/>
      <c r="D585" s="35"/>
      <c r="E585" s="35"/>
    </row>
    <row r="586">
      <c r="A586" s="35"/>
      <c r="B586" s="35"/>
      <c r="C586" s="35"/>
      <c r="D586" s="35"/>
      <c r="E586" s="35"/>
    </row>
    <row r="587">
      <c r="A587" s="35"/>
      <c r="B587" s="35"/>
      <c r="C587" s="35"/>
      <c r="D587" s="35"/>
      <c r="E587" s="35"/>
    </row>
    <row r="588">
      <c r="A588" s="35"/>
      <c r="B588" s="35"/>
      <c r="C588" s="35"/>
      <c r="D588" s="35"/>
      <c r="E588" s="35"/>
    </row>
    <row r="589">
      <c r="A589" s="35"/>
      <c r="B589" s="35"/>
      <c r="C589" s="35"/>
      <c r="D589" s="35"/>
      <c r="E589" s="35"/>
    </row>
    <row r="590">
      <c r="A590" s="35"/>
      <c r="B590" s="35"/>
      <c r="C590" s="35"/>
      <c r="D590" s="35"/>
      <c r="E590" s="35"/>
    </row>
    <row r="591">
      <c r="A591" s="35"/>
      <c r="B591" s="35"/>
      <c r="C591" s="35"/>
      <c r="D591" s="35"/>
      <c r="E591" s="35"/>
    </row>
    <row r="592">
      <c r="A592" s="35"/>
      <c r="B592" s="35"/>
      <c r="C592" s="35"/>
      <c r="D592" s="35"/>
      <c r="E592" s="35"/>
    </row>
    <row r="593">
      <c r="A593" s="35"/>
      <c r="B593" s="35"/>
      <c r="C593" s="35"/>
      <c r="D593" s="35"/>
      <c r="E593" s="35"/>
    </row>
    <row r="594">
      <c r="A594" s="35"/>
      <c r="B594" s="35"/>
      <c r="C594" s="35"/>
      <c r="D594" s="35"/>
      <c r="E594" s="35"/>
    </row>
    <row r="595">
      <c r="A595" s="35"/>
      <c r="B595" s="35"/>
      <c r="C595" s="35"/>
      <c r="D595" s="35"/>
      <c r="E595" s="35"/>
    </row>
    <row r="596">
      <c r="A596" s="35"/>
      <c r="B596" s="35"/>
      <c r="C596" s="35"/>
      <c r="D596" s="35"/>
      <c r="E596" s="35"/>
    </row>
    <row r="597">
      <c r="A597" s="35"/>
      <c r="B597" s="35"/>
      <c r="C597" s="35"/>
      <c r="D597" s="35"/>
      <c r="E597" s="35"/>
    </row>
    <row r="598">
      <c r="A598" s="35"/>
      <c r="B598" s="35"/>
      <c r="C598" s="35"/>
      <c r="D598" s="35"/>
      <c r="E598" s="35"/>
    </row>
    <row r="599">
      <c r="A599" s="35"/>
      <c r="B599" s="35"/>
      <c r="C599" s="35"/>
      <c r="D599" s="35"/>
      <c r="E599" s="35"/>
    </row>
    <row r="600">
      <c r="A600" s="35"/>
      <c r="B600" s="35"/>
      <c r="C600" s="35"/>
      <c r="D600" s="35"/>
      <c r="E600" s="35"/>
    </row>
    <row r="601">
      <c r="A601" s="35"/>
      <c r="B601" s="35"/>
      <c r="C601" s="35"/>
      <c r="D601" s="35"/>
      <c r="E601" s="35"/>
    </row>
    <row r="602">
      <c r="A602" s="35"/>
      <c r="B602" s="35"/>
      <c r="C602" s="35"/>
      <c r="D602" s="35"/>
      <c r="E602" s="35"/>
    </row>
    <row r="603">
      <c r="A603" s="35"/>
      <c r="B603" s="35"/>
      <c r="C603" s="35"/>
      <c r="D603" s="35"/>
      <c r="E603" s="35"/>
    </row>
    <row r="604">
      <c r="A604" s="35"/>
      <c r="B604" s="35"/>
      <c r="C604" s="35"/>
      <c r="D604" s="35"/>
      <c r="E604" s="35"/>
    </row>
    <row r="605">
      <c r="A605" s="35"/>
      <c r="B605" s="35"/>
      <c r="C605" s="35"/>
      <c r="D605" s="35"/>
      <c r="E605" s="35"/>
    </row>
    <row r="606">
      <c r="A606" s="35"/>
      <c r="B606" s="35"/>
      <c r="C606" s="35"/>
      <c r="D606" s="35"/>
      <c r="E606" s="35"/>
    </row>
    <row r="607">
      <c r="A607" s="35"/>
      <c r="B607" s="35"/>
      <c r="C607" s="35"/>
      <c r="D607" s="35"/>
      <c r="E607" s="35"/>
    </row>
    <row r="608">
      <c r="A608" s="35"/>
      <c r="B608" s="35"/>
      <c r="C608" s="35"/>
      <c r="D608" s="35"/>
      <c r="E608" s="35"/>
    </row>
    <row r="609">
      <c r="A609" s="35"/>
      <c r="B609" s="35"/>
      <c r="C609" s="35"/>
      <c r="D609" s="35"/>
      <c r="E609" s="35"/>
    </row>
    <row r="610">
      <c r="A610" s="35"/>
      <c r="B610" s="35"/>
      <c r="C610" s="35"/>
      <c r="D610" s="35"/>
      <c r="E610" s="35"/>
    </row>
    <row r="611">
      <c r="A611" s="35"/>
      <c r="B611" s="35"/>
      <c r="C611" s="35"/>
      <c r="D611" s="35"/>
      <c r="E611" s="35"/>
    </row>
    <row r="612">
      <c r="A612" s="35"/>
      <c r="B612" s="35"/>
      <c r="C612" s="35"/>
      <c r="D612" s="35"/>
      <c r="E612" s="35"/>
    </row>
    <row r="613">
      <c r="A613" s="35"/>
      <c r="B613" s="35"/>
      <c r="C613" s="35"/>
      <c r="D613" s="35"/>
      <c r="E613" s="35"/>
    </row>
    <row r="614">
      <c r="A614" s="35"/>
      <c r="B614" s="35"/>
      <c r="C614" s="35"/>
      <c r="D614" s="35"/>
      <c r="E614" s="35"/>
    </row>
    <row r="615">
      <c r="A615" s="35"/>
      <c r="B615" s="35"/>
      <c r="C615" s="35"/>
      <c r="D615" s="35"/>
      <c r="E615" s="35"/>
    </row>
    <row r="616">
      <c r="A616" s="35"/>
      <c r="B616" s="35"/>
      <c r="C616" s="35"/>
      <c r="D616" s="35"/>
      <c r="E616" s="35"/>
    </row>
    <row r="617">
      <c r="A617" s="35"/>
      <c r="B617" s="35"/>
      <c r="C617" s="35"/>
      <c r="D617" s="35"/>
      <c r="E617" s="35"/>
    </row>
    <row r="618">
      <c r="A618" s="35"/>
      <c r="B618" s="35"/>
      <c r="C618" s="35"/>
      <c r="D618" s="35"/>
      <c r="E618" s="35"/>
    </row>
    <row r="619">
      <c r="A619" s="35"/>
      <c r="B619" s="35"/>
      <c r="C619" s="35"/>
      <c r="D619" s="35"/>
      <c r="E619" s="35"/>
    </row>
    <row r="620">
      <c r="A620" s="35"/>
      <c r="B620" s="35"/>
      <c r="C620" s="35"/>
      <c r="D620" s="35"/>
      <c r="E620" s="35"/>
    </row>
    <row r="621">
      <c r="A621" s="35"/>
      <c r="B621" s="35"/>
      <c r="C621" s="35"/>
      <c r="D621" s="35"/>
      <c r="E621" s="35"/>
    </row>
    <row r="622">
      <c r="A622" s="35"/>
      <c r="B622" s="35"/>
      <c r="C622" s="35"/>
      <c r="D622" s="35"/>
      <c r="E622" s="35"/>
    </row>
    <row r="623">
      <c r="A623" s="35"/>
      <c r="B623" s="35"/>
      <c r="C623" s="35"/>
      <c r="D623" s="35"/>
      <c r="E623" s="35"/>
    </row>
    <row r="624">
      <c r="A624" s="35"/>
      <c r="B624" s="35"/>
      <c r="C624" s="35"/>
      <c r="D624" s="35"/>
      <c r="E624" s="35"/>
    </row>
    <row r="625">
      <c r="A625" s="35"/>
      <c r="B625" s="35"/>
      <c r="C625" s="35"/>
      <c r="D625" s="35"/>
      <c r="E625" s="35"/>
    </row>
    <row r="626">
      <c r="A626" s="35"/>
      <c r="B626" s="35"/>
      <c r="C626" s="35"/>
      <c r="D626" s="35"/>
      <c r="E626" s="35"/>
    </row>
    <row r="627">
      <c r="A627" s="35"/>
      <c r="B627" s="35"/>
      <c r="C627" s="35"/>
      <c r="D627" s="35"/>
      <c r="E627" s="35"/>
    </row>
    <row r="628">
      <c r="A628" s="35"/>
      <c r="B628" s="35"/>
      <c r="C628" s="35"/>
      <c r="D628" s="35"/>
      <c r="E628" s="35"/>
    </row>
    <row r="629">
      <c r="A629" s="35"/>
      <c r="B629" s="35"/>
      <c r="C629" s="35"/>
      <c r="D629" s="35"/>
      <c r="E629" s="35"/>
    </row>
    <row r="630">
      <c r="A630" s="35"/>
      <c r="B630" s="35"/>
      <c r="C630" s="35"/>
      <c r="D630" s="35"/>
      <c r="E630" s="35"/>
    </row>
    <row r="631">
      <c r="A631" s="35"/>
      <c r="B631" s="35"/>
      <c r="C631" s="35"/>
      <c r="D631" s="35"/>
      <c r="E631" s="35"/>
    </row>
    <row r="632">
      <c r="A632" s="35"/>
      <c r="B632" s="35"/>
      <c r="C632" s="35"/>
      <c r="D632" s="35"/>
      <c r="E632" s="35"/>
    </row>
    <row r="633">
      <c r="A633" s="35"/>
      <c r="B633" s="35"/>
      <c r="C633" s="35"/>
      <c r="D633" s="35"/>
      <c r="E633" s="35"/>
    </row>
    <row r="634">
      <c r="A634" s="35"/>
      <c r="B634" s="35"/>
      <c r="C634" s="35"/>
      <c r="D634" s="35"/>
      <c r="E634" s="35"/>
    </row>
    <row r="635">
      <c r="A635" s="35"/>
      <c r="B635" s="35"/>
      <c r="C635" s="35"/>
      <c r="D635" s="35"/>
      <c r="E635" s="35"/>
    </row>
    <row r="636">
      <c r="A636" s="35"/>
      <c r="B636" s="35"/>
      <c r="C636" s="35"/>
      <c r="D636" s="35"/>
      <c r="E636" s="35"/>
    </row>
    <row r="637">
      <c r="A637" s="35"/>
      <c r="B637" s="35"/>
      <c r="C637" s="35"/>
      <c r="D637" s="35"/>
      <c r="E637" s="35"/>
    </row>
    <row r="638">
      <c r="A638" s="35"/>
      <c r="B638" s="35"/>
      <c r="C638" s="35"/>
      <c r="D638" s="35"/>
      <c r="E638" s="35"/>
    </row>
    <row r="639">
      <c r="A639" s="35"/>
      <c r="B639" s="35"/>
      <c r="C639" s="35"/>
      <c r="D639" s="35"/>
      <c r="E639" s="35"/>
    </row>
    <row r="640">
      <c r="A640" s="35"/>
      <c r="B640" s="35"/>
      <c r="C640" s="35"/>
      <c r="D640" s="35"/>
      <c r="E640" s="35"/>
    </row>
    <row r="641">
      <c r="A641" s="35"/>
      <c r="B641" s="35"/>
      <c r="C641" s="35"/>
      <c r="D641" s="35"/>
      <c r="E641" s="35"/>
    </row>
    <row r="642">
      <c r="A642" s="35"/>
      <c r="B642" s="35"/>
      <c r="C642" s="35"/>
      <c r="D642" s="35"/>
      <c r="E642" s="35"/>
    </row>
    <row r="643">
      <c r="A643" s="35"/>
      <c r="B643" s="35"/>
      <c r="C643" s="35"/>
      <c r="D643" s="35"/>
      <c r="E643" s="35"/>
    </row>
    <row r="644">
      <c r="A644" s="35"/>
      <c r="B644" s="35"/>
      <c r="C644" s="35"/>
      <c r="D644" s="35"/>
      <c r="E644" s="35"/>
    </row>
    <row r="645">
      <c r="A645" s="35"/>
      <c r="B645" s="35"/>
      <c r="C645" s="35"/>
      <c r="D645" s="35"/>
      <c r="E645" s="35"/>
    </row>
    <row r="646">
      <c r="A646" s="35"/>
      <c r="B646" s="35"/>
      <c r="C646" s="35"/>
      <c r="D646" s="35"/>
      <c r="E646" s="35"/>
    </row>
    <row r="647">
      <c r="A647" s="35"/>
      <c r="B647" s="35"/>
      <c r="C647" s="35"/>
      <c r="D647" s="35"/>
      <c r="E647" s="35"/>
    </row>
    <row r="648">
      <c r="A648" s="35"/>
      <c r="B648" s="35"/>
      <c r="C648" s="35"/>
      <c r="D648" s="35"/>
      <c r="E648" s="35"/>
    </row>
    <row r="649">
      <c r="A649" s="35"/>
      <c r="B649" s="35"/>
      <c r="C649" s="35"/>
      <c r="D649" s="35"/>
      <c r="E649" s="35"/>
    </row>
    <row r="650">
      <c r="A650" s="35"/>
      <c r="B650" s="35"/>
      <c r="C650" s="35"/>
      <c r="D650" s="35"/>
      <c r="E650" s="35"/>
    </row>
    <row r="651">
      <c r="A651" s="35"/>
      <c r="B651" s="35"/>
      <c r="C651" s="35"/>
      <c r="D651" s="35"/>
      <c r="E651" s="35"/>
    </row>
    <row r="652">
      <c r="A652" s="35"/>
      <c r="B652" s="35"/>
      <c r="C652" s="35"/>
      <c r="D652" s="35"/>
      <c r="E652" s="35"/>
    </row>
    <row r="653">
      <c r="A653" s="35"/>
      <c r="B653" s="35"/>
      <c r="C653" s="35"/>
      <c r="D653" s="35"/>
      <c r="E653" s="35"/>
    </row>
    <row r="654">
      <c r="A654" s="35"/>
      <c r="B654" s="35"/>
      <c r="C654" s="35"/>
      <c r="D654" s="35"/>
      <c r="E654" s="35"/>
    </row>
    <row r="655">
      <c r="A655" s="35"/>
      <c r="B655" s="35"/>
      <c r="C655" s="35"/>
      <c r="D655" s="35"/>
      <c r="E655" s="35"/>
    </row>
    <row r="656">
      <c r="A656" s="35"/>
      <c r="B656" s="35"/>
      <c r="C656" s="35"/>
      <c r="D656" s="35"/>
      <c r="E656" s="35"/>
    </row>
    <row r="657">
      <c r="A657" s="35"/>
      <c r="B657" s="35"/>
      <c r="C657" s="35"/>
      <c r="D657" s="35"/>
      <c r="E657" s="35"/>
    </row>
    <row r="658">
      <c r="A658" s="35"/>
      <c r="B658" s="35"/>
      <c r="C658" s="35"/>
      <c r="D658" s="35"/>
      <c r="E658" s="35"/>
    </row>
    <row r="659">
      <c r="A659" s="35"/>
      <c r="B659" s="35"/>
      <c r="C659" s="35"/>
      <c r="D659" s="35"/>
      <c r="E659" s="35"/>
    </row>
    <row r="660">
      <c r="A660" s="35"/>
      <c r="B660" s="35"/>
      <c r="C660" s="35"/>
      <c r="D660" s="35"/>
      <c r="E660" s="35"/>
    </row>
    <row r="661">
      <c r="A661" s="35"/>
      <c r="B661" s="35"/>
      <c r="C661" s="35"/>
      <c r="D661" s="35"/>
      <c r="E661" s="35"/>
    </row>
    <row r="662">
      <c r="A662" s="35"/>
      <c r="B662" s="35"/>
      <c r="C662" s="35"/>
      <c r="D662" s="35"/>
      <c r="E662" s="35"/>
    </row>
    <row r="663">
      <c r="A663" s="35"/>
      <c r="B663" s="35"/>
      <c r="C663" s="35"/>
      <c r="D663" s="35"/>
      <c r="E663" s="35"/>
    </row>
    <row r="664">
      <c r="A664" s="35"/>
      <c r="B664" s="35"/>
      <c r="C664" s="35"/>
      <c r="D664" s="35"/>
      <c r="E664" s="35"/>
    </row>
    <row r="665">
      <c r="A665" s="35"/>
      <c r="B665" s="35"/>
      <c r="C665" s="35"/>
      <c r="D665" s="35"/>
      <c r="E665" s="35"/>
    </row>
    <row r="666">
      <c r="A666" s="35"/>
      <c r="B666" s="35"/>
      <c r="C666" s="35"/>
      <c r="D666" s="35"/>
      <c r="E666" s="35"/>
    </row>
    <row r="667">
      <c r="A667" s="35"/>
      <c r="B667" s="35"/>
      <c r="C667" s="35"/>
      <c r="D667" s="35"/>
      <c r="E667" s="35"/>
    </row>
    <row r="668">
      <c r="A668" s="35"/>
      <c r="B668" s="35"/>
      <c r="C668" s="35"/>
      <c r="D668" s="35"/>
      <c r="E668" s="35"/>
    </row>
    <row r="669">
      <c r="A669" s="35"/>
      <c r="B669" s="35"/>
      <c r="C669" s="35"/>
      <c r="D669" s="35"/>
      <c r="E669" s="35"/>
    </row>
    <row r="670">
      <c r="A670" s="35"/>
      <c r="B670" s="35"/>
      <c r="C670" s="35"/>
      <c r="D670" s="35"/>
      <c r="E670" s="35"/>
    </row>
    <row r="671">
      <c r="A671" s="35"/>
      <c r="B671" s="35"/>
      <c r="C671" s="35"/>
      <c r="D671" s="35"/>
      <c r="E671" s="35"/>
    </row>
    <row r="672">
      <c r="A672" s="35"/>
      <c r="B672" s="35"/>
      <c r="C672" s="35"/>
      <c r="D672" s="35"/>
      <c r="E672" s="35"/>
    </row>
    <row r="673">
      <c r="A673" s="35"/>
      <c r="B673" s="35"/>
      <c r="C673" s="35"/>
      <c r="D673" s="35"/>
      <c r="E673" s="35"/>
    </row>
    <row r="674">
      <c r="A674" s="35"/>
      <c r="B674" s="35"/>
      <c r="C674" s="35"/>
      <c r="D674" s="35"/>
      <c r="E674" s="35"/>
    </row>
    <row r="675">
      <c r="A675" s="35"/>
      <c r="B675" s="35"/>
      <c r="C675" s="35"/>
      <c r="D675" s="35"/>
      <c r="E675" s="35"/>
    </row>
    <row r="676">
      <c r="A676" s="35"/>
      <c r="B676" s="35"/>
      <c r="C676" s="35"/>
      <c r="D676" s="35"/>
      <c r="E676" s="35"/>
    </row>
    <row r="677">
      <c r="A677" s="35"/>
      <c r="B677" s="35"/>
      <c r="C677" s="35"/>
      <c r="D677" s="35"/>
      <c r="E677" s="35"/>
    </row>
    <row r="678">
      <c r="A678" s="35"/>
      <c r="B678" s="35"/>
      <c r="C678" s="35"/>
      <c r="D678" s="35"/>
      <c r="E678" s="35"/>
    </row>
    <row r="679">
      <c r="A679" s="35"/>
      <c r="B679" s="35"/>
      <c r="C679" s="35"/>
      <c r="D679" s="35"/>
      <c r="E679" s="35"/>
    </row>
    <row r="680">
      <c r="A680" s="35"/>
      <c r="B680" s="35"/>
      <c r="C680" s="35"/>
      <c r="D680" s="35"/>
      <c r="E680" s="35"/>
    </row>
    <row r="681">
      <c r="A681" s="35"/>
      <c r="B681" s="35"/>
      <c r="C681" s="35"/>
      <c r="D681" s="35"/>
      <c r="E681" s="35"/>
    </row>
    <row r="682">
      <c r="A682" s="35"/>
      <c r="B682" s="35"/>
      <c r="C682" s="35"/>
      <c r="D682" s="35"/>
      <c r="E682" s="35"/>
    </row>
    <row r="683">
      <c r="A683" s="35"/>
      <c r="B683" s="35"/>
      <c r="C683" s="35"/>
      <c r="D683" s="35"/>
      <c r="E683" s="35"/>
    </row>
    <row r="684">
      <c r="A684" s="35"/>
      <c r="B684" s="35"/>
      <c r="C684" s="35"/>
      <c r="D684" s="35"/>
      <c r="E684" s="35"/>
    </row>
    <row r="685">
      <c r="A685" s="35"/>
      <c r="B685" s="35"/>
      <c r="C685" s="35"/>
      <c r="D685" s="35"/>
      <c r="E685" s="35"/>
    </row>
    <row r="686">
      <c r="A686" s="35"/>
      <c r="B686" s="35"/>
      <c r="C686" s="35"/>
      <c r="D686" s="35"/>
      <c r="E686" s="35"/>
    </row>
    <row r="687">
      <c r="A687" s="35"/>
      <c r="B687" s="35"/>
      <c r="C687" s="35"/>
      <c r="D687" s="35"/>
      <c r="E687" s="35"/>
    </row>
    <row r="688">
      <c r="A688" s="35"/>
      <c r="B688" s="35"/>
      <c r="C688" s="35"/>
      <c r="D688" s="35"/>
      <c r="E688" s="35"/>
    </row>
    <row r="689">
      <c r="A689" s="35"/>
      <c r="B689" s="35"/>
      <c r="C689" s="35"/>
      <c r="D689" s="35"/>
      <c r="E689" s="35"/>
    </row>
    <row r="690">
      <c r="A690" s="35"/>
      <c r="B690" s="35"/>
      <c r="C690" s="35"/>
      <c r="D690" s="35"/>
      <c r="E690" s="35"/>
    </row>
    <row r="691">
      <c r="A691" s="35"/>
      <c r="B691" s="35"/>
      <c r="C691" s="35"/>
      <c r="D691" s="35"/>
      <c r="E691" s="35"/>
    </row>
    <row r="692">
      <c r="A692" s="35"/>
      <c r="B692" s="35"/>
      <c r="C692" s="35"/>
      <c r="D692" s="35"/>
      <c r="E692" s="35"/>
    </row>
    <row r="693">
      <c r="A693" s="35"/>
      <c r="B693" s="35"/>
      <c r="C693" s="35"/>
      <c r="D693" s="35"/>
      <c r="E693" s="35"/>
    </row>
    <row r="694">
      <c r="A694" s="35"/>
      <c r="B694" s="35"/>
      <c r="C694" s="35"/>
      <c r="D694" s="35"/>
      <c r="E694" s="35"/>
    </row>
    <row r="695">
      <c r="A695" s="35"/>
      <c r="B695" s="35"/>
      <c r="C695" s="35"/>
      <c r="D695" s="35"/>
      <c r="E695" s="35"/>
    </row>
    <row r="696">
      <c r="A696" s="35"/>
      <c r="B696" s="35"/>
      <c r="C696" s="35"/>
      <c r="D696" s="35"/>
      <c r="E696" s="35"/>
    </row>
    <row r="697">
      <c r="A697" s="35"/>
      <c r="B697" s="35"/>
      <c r="C697" s="35"/>
      <c r="D697" s="35"/>
      <c r="E697" s="35"/>
    </row>
    <row r="698">
      <c r="A698" s="35"/>
      <c r="B698" s="35"/>
      <c r="C698" s="35"/>
      <c r="D698" s="35"/>
      <c r="E698" s="35"/>
    </row>
    <row r="699">
      <c r="A699" s="35"/>
      <c r="B699" s="35"/>
      <c r="C699" s="35"/>
      <c r="D699" s="35"/>
      <c r="E699" s="35"/>
    </row>
    <row r="700">
      <c r="A700" s="35"/>
      <c r="B700" s="35"/>
      <c r="C700" s="35"/>
      <c r="D700" s="35"/>
      <c r="E700" s="35"/>
    </row>
    <row r="701">
      <c r="A701" s="35"/>
      <c r="B701" s="35"/>
      <c r="C701" s="35"/>
      <c r="D701" s="35"/>
      <c r="E701" s="35"/>
    </row>
    <row r="702">
      <c r="A702" s="35"/>
      <c r="B702" s="35"/>
      <c r="C702" s="35"/>
      <c r="D702" s="35"/>
      <c r="E702" s="35"/>
    </row>
    <row r="703">
      <c r="A703" s="35"/>
      <c r="B703" s="35"/>
      <c r="C703" s="35"/>
      <c r="D703" s="35"/>
      <c r="E703" s="35"/>
    </row>
    <row r="704">
      <c r="A704" s="35"/>
      <c r="B704" s="35"/>
      <c r="C704" s="35"/>
      <c r="D704" s="35"/>
      <c r="E704" s="35"/>
    </row>
    <row r="705">
      <c r="A705" s="35"/>
      <c r="B705" s="35"/>
      <c r="C705" s="35"/>
      <c r="D705" s="35"/>
      <c r="E705" s="35"/>
    </row>
    <row r="706">
      <c r="A706" s="35"/>
      <c r="B706" s="35"/>
      <c r="C706" s="35"/>
      <c r="D706" s="35"/>
      <c r="E706" s="35"/>
    </row>
    <row r="707">
      <c r="A707" s="35"/>
      <c r="B707" s="35"/>
      <c r="C707" s="35"/>
      <c r="D707" s="35"/>
      <c r="E707" s="35"/>
    </row>
    <row r="708">
      <c r="A708" s="35"/>
      <c r="B708" s="35"/>
      <c r="C708" s="35"/>
      <c r="D708" s="35"/>
      <c r="E708" s="35"/>
    </row>
    <row r="709">
      <c r="A709" s="35"/>
      <c r="B709" s="35"/>
      <c r="C709" s="35"/>
      <c r="D709" s="35"/>
      <c r="E709" s="35"/>
    </row>
    <row r="710">
      <c r="A710" s="35"/>
      <c r="B710" s="35"/>
      <c r="C710" s="35"/>
      <c r="D710" s="35"/>
      <c r="E710" s="35"/>
    </row>
    <row r="711">
      <c r="A711" s="35"/>
      <c r="B711" s="35"/>
      <c r="C711" s="35"/>
      <c r="D711" s="35"/>
      <c r="E711" s="35"/>
    </row>
    <row r="712">
      <c r="A712" s="35"/>
      <c r="B712" s="35"/>
      <c r="C712" s="35"/>
      <c r="D712" s="35"/>
      <c r="E712" s="35"/>
    </row>
    <row r="713">
      <c r="A713" s="35"/>
      <c r="B713" s="35"/>
      <c r="C713" s="35"/>
      <c r="D713" s="35"/>
      <c r="E713" s="35"/>
    </row>
    <row r="714">
      <c r="A714" s="35"/>
      <c r="B714" s="35"/>
      <c r="C714" s="35"/>
      <c r="D714" s="35"/>
      <c r="E714" s="35"/>
    </row>
    <row r="715">
      <c r="A715" s="35"/>
      <c r="B715" s="35"/>
      <c r="C715" s="35"/>
      <c r="D715" s="35"/>
      <c r="E715" s="35"/>
    </row>
    <row r="716">
      <c r="A716" s="35"/>
      <c r="B716" s="35"/>
      <c r="C716" s="35"/>
      <c r="D716" s="35"/>
      <c r="E716" s="35"/>
    </row>
    <row r="717">
      <c r="A717" s="35"/>
      <c r="B717" s="35"/>
      <c r="C717" s="35"/>
      <c r="D717" s="35"/>
      <c r="E717" s="35"/>
    </row>
    <row r="718">
      <c r="A718" s="35"/>
      <c r="B718" s="35"/>
      <c r="C718" s="35"/>
      <c r="D718" s="35"/>
      <c r="E718" s="35"/>
    </row>
    <row r="719">
      <c r="A719" s="35"/>
      <c r="B719" s="35"/>
      <c r="C719" s="35"/>
      <c r="D719" s="35"/>
      <c r="E719" s="35"/>
    </row>
    <row r="720">
      <c r="A720" s="35"/>
      <c r="B720" s="35"/>
      <c r="C720" s="35"/>
      <c r="D720" s="35"/>
      <c r="E720" s="35"/>
    </row>
    <row r="721">
      <c r="A721" s="35"/>
      <c r="B721" s="35"/>
      <c r="C721" s="35"/>
      <c r="D721" s="35"/>
      <c r="E721" s="35"/>
    </row>
    <row r="722">
      <c r="A722" s="35"/>
      <c r="B722" s="35"/>
      <c r="C722" s="35"/>
      <c r="D722" s="35"/>
      <c r="E722" s="35"/>
    </row>
    <row r="723">
      <c r="A723" s="35"/>
      <c r="B723" s="35"/>
      <c r="C723" s="35"/>
      <c r="D723" s="35"/>
      <c r="E723" s="35"/>
    </row>
    <row r="724">
      <c r="A724" s="35"/>
      <c r="B724" s="35"/>
      <c r="C724" s="35"/>
      <c r="D724" s="35"/>
      <c r="E724" s="35"/>
    </row>
    <row r="725">
      <c r="A725" s="35"/>
      <c r="B725" s="35"/>
      <c r="C725" s="35"/>
      <c r="D725" s="35"/>
      <c r="E725" s="35"/>
    </row>
    <row r="726">
      <c r="A726" s="35"/>
      <c r="B726" s="35"/>
      <c r="C726" s="35"/>
      <c r="D726" s="35"/>
      <c r="E726" s="35"/>
    </row>
    <row r="727">
      <c r="A727" s="35"/>
      <c r="B727" s="35"/>
      <c r="C727" s="35"/>
      <c r="D727" s="35"/>
      <c r="E727" s="35"/>
    </row>
    <row r="728">
      <c r="A728" s="35"/>
      <c r="B728" s="35"/>
      <c r="C728" s="35"/>
      <c r="D728" s="35"/>
      <c r="E728" s="35"/>
    </row>
    <row r="729">
      <c r="A729" s="35"/>
      <c r="B729" s="35"/>
      <c r="C729" s="35"/>
      <c r="D729" s="35"/>
      <c r="E729" s="35"/>
    </row>
    <row r="730">
      <c r="A730" s="35"/>
      <c r="B730" s="35"/>
      <c r="C730" s="35"/>
      <c r="D730" s="35"/>
      <c r="E730" s="35"/>
    </row>
    <row r="731">
      <c r="A731" s="35"/>
      <c r="B731" s="35"/>
      <c r="C731" s="35"/>
      <c r="D731" s="35"/>
      <c r="E731" s="35"/>
    </row>
    <row r="732">
      <c r="A732" s="35"/>
      <c r="B732" s="35"/>
      <c r="C732" s="35"/>
      <c r="D732" s="35"/>
      <c r="E732" s="35"/>
    </row>
    <row r="733">
      <c r="A733" s="35"/>
      <c r="B733" s="35"/>
      <c r="C733" s="35"/>
      <c r="D733" s="35"/>
      <c r="E733" s="35"/>
    </row>
    <row r="734">
      <c r="A734" s="35"/>
      <c r="B734" s="35"/>
      <c r="C734" s="35"/>
      <c r="D734" s="35"/>
      <c r="E734" s="35"/>
    </row>
    <row r="735">
      <c r="A735" s="35"/>
      <c r="B735" s="35"/>
      <c r="C735" s="35"/>
      <c r="D735" s="35"/>
      <c r="E735" s="35"/>
    </row>
    <row r="736">
      <c r="A736" s="35"/>
      <c r="B736" s="35"/>
      <c r="C736" s="35"/>
      <c r="D736" s="35"/>
      <c r="E736" s="35"/>
    </row>
    <row r="737">
      <c r="A737" s="35"/>
      <c r="B737" s="35"/>
      <c r="C737" s="35"/>
      <c r="D737" s="35"/>
      <c r="E737" s="35"/>
    </row>
    <row r="738">
      <c r="A738" s="35"/>
      <c r="B738" s="35"/>
      <c r="C738" s="35"/>
      <c r="D738" s="35"/>
      <c r="E738" s="35"/>
    </row>
    <row r="739">
      <c r="A739" s="35"/>
      <c r="B739" s="35"/>
      <c r="C739" s="35"/>
      <c r="D739" s="35"/>
      <c r="E739" s="35"/>
    </row>
    <row r="740">
      <c r="A740" s="35"/>
      <c r="B740" s="35"/>
      <c r="C740" s="35"/>
      <c r="D740" s="35"/>
      <c r="E740" s="35"/>
    </row>
    <row r="741">
      <c r="A741" s="35"/>
      <c r="B741" s="35"/>
      <c r="C741" s="35"/>
      <c r="D741" s="35"/>
      <c r="E741" s="35"/>
    </row>
    <row r="742">
      <c r="A742" s="35"/>
      <c r="B742" s="35"/>
      <c r="C742" s="35"/>
      <c r="D742" s="35"/>
      <c r="E742" s="35"/>
    </row>
    <row r="743">
      <c r="A743" s="35"/>
      <c r="B743" s="35"/>
      <c r="C743" s="35"/>
      <c r="D743" s="35"/>
      <c r="E743" s="35"/>
    </row>
    <row r="744">
      <c r="A744" s="35"/>
      <c r="B744" s="35"/>
      <c r="C744" s="35"/>
      <c r="D744" s="35"/>
      <c r="E744" s="35"/>
    </row>
    <row r="745">
      <c r="A745" s="35"/>
      <c r="B745" s="35"/>
      <c r="C745" s="35"/>
      <c r="D745" s="35"/>
      <c r="E745" s="35"/>
    </row>
    <row r="746">
      <c r="A746" s="35"/>
      <c r="B746" s="35"/>
      <c r="C746" s="35"/>
      <c r="D746" s="35"/>
      <c r="E746" s="35"/>
    </row>
    <row r="747">
      <c r="A747" s="35"/>
      <c r="B747" s="35"/>
      <c r="C747" s="35"/>
      <c r="D747" s="35"/>
      <c r="E747" s="35"/>
    </row>
    <row r="748">
      <c r="A748" s="35"/>
      <c r="B748" s="35"/>
      <c r="C748" s="35"/>
      <c r="D748" s="35"/>
      <c r="E748" s="35"/>
    </row>
    <row r="749">
      <c r="A749" s="35"/>
      <c r="B749" s="35"/>
      <c r="C749" s="35"/>
      <c r="D749" s="35"/>
      <c r="E749" s="35"/>
    </row>
    <row r="750">
      <c r="A750" s="35"/>
      <c r="B750" s="35"/>
      <c r="C750" s="35"/>
      <c r="D750" s="35"/>
      <c r="E750" s="35"/>
    </row>
    <row r="751">
      <c r="A751" s="35"/>
      <c r="B751" s="35"/>
      <c r="C751" s="35"/>
      <c r="D751" s="35"/>
      <c r="E751" s="35"/>
    </row>
    <row r="752">
      <c r="A752" s="35"/>
      <c r="B752" s="35"/>
      <c r="C752" s="35"/>
      <c r="D752" s="35"/>
      <c r="E752" s="35"/>
    </row>
    <row r="753">
      <c r="A753" s="35"/>
      <c r="B753" s="35"/>
      <c r="C753" s="35"/>
      <c r="D753" s="35"/>
      <c r="E753" s="35"/>
    </row>
    <row r="754">
      <c r="A754" s="35"/>
      <c r="B754" s="35"/>
      <c r="C754" s="35"/>
      <c r="D754" s="35"/>
      <c r="E754" s="35"/>
    </row>
    <row r="755">
      <c r="A755" s="35"/>
      <c r="B755" s="35"/>
      <c r="C755" s="35"/>
      <c r="D755" s="35"/>
      <c r="E755" s="35"/>
    </row>
    <row r="756">
      <c r="A756" s="35"/>
      <c r="B756" s="35"/>
      <c r="C756" s="35"/>
      <c r="D756" s="35"/>
      <c r="E756" s="35"/>
    </row>
    <row r="757">
      <c r="A757" s="35"/>
      <c r="B757" s="35"/>
      <c r="C757" s="35"/>
      <c r="D757" s="35"/>
      <c r="E757" s="35"/>
    </row>
    <row r="758">
      <c r="A758" s="35"/>
      <c r="B758" s="35"/>
      <c r="C758" s="35"/>
      <c r="D758" s="35"/>
      <c r="E758" s="35"/>
    </row>
    <row r="759">
      <c r="A759" s="35"/>
      <c r="B759" s="35"/>
      <c r="C759" s="35"/>
      <c r="D759" s="35"/>
      <c r="E759" s="35"/>
    </row>
    <row r="760">
      <c r="A760" s="35"/>
      <c r="B760" s="35"/>
      <c r="C760" s="35"/>
      <c r="D760" s="35"/>
      <c r="E760" s="35"/>
    </row>
    <row r="761">
      <c r="A761" s="35"/>
      <c r="B761" s="35"/>
      <c r="C761" s="35"/>
      <c r="D761" s="35"/>
      <c r="E761" s="35"/>
    </row>
    <row r="762">
      <c r="A762" s="35"/>
      <c r="B762" s="35"/>
      <c r="C762" s="35"/>
      <c r="D762" s="35"/>
      <c r="E762" s="35"/>
    </row>
    <row r="763">
      <c r="A763" s="35"/>
      <c r="B763" s="35"/>
      <c r="C763" s="35"/>
      <c r="D763" s="35"/>
      <c r="E763" s="35"/>
    </row>
    <row r="764">
      <c r="A764" s="35"/>
      <c r="B764" s="35"/>
      <c r="C764" s="35"/>
      <c r="D764" s="35"/>
      <c r="E764" s="35"/>
    </row>
    <row r="765">
      <c r="A765" s="35"/>
      <c r="B765" s="35"/>
      <c r="C765" s="35"/>
      <c r="D765" s="35"/>
      <c r="E765" s="35"/>
    </row>
    <row r="766">
      <c r="A766" s="35"/>
      <c r="B766" s="35"/>
      <c r="C766" s="35"/>
      <c r="D766" s="35"/>
      <c r="E766" s="35"/>
    </row>
    <row r="767">
      <c r="A767" s="35"/>
      <c r="B767" s="35"/>
      <c r="C767" s="35"/>
      <c r="D767" s="35"/>
      <c r="E767" s="35"/>
    </row>
    <row r="768">
      <c r="A768" s="35"/>
      <c r="B768" s="35"/>
      <c r="C768" s="35"/>
      <c r="D768" s="35"/>
      <c r="E768" s="35"/>
    </row>
    <row r="769">
      <c r="A769" s="35"/>
      <c r="B769" s="35"/>
      <c r="C769" s="35"/>
      <c r="D769" s="35"/>
      <c r="E769" s="35"/>
    </row>
    <row r="770">
      <c r="A770" s="35"/>
      <c r="B770" s="35"/>
      <c r="C770" s="35"/>
      <c r="D770" s="35"/>
      <c r="E770" s="35"/>
    </row>
    <row r="771">
      <c r="A771" s="35"/>
      <c r="B771" s="35"/>
      <c r="C771" s="35"/>
      <c r="D771" s="35"/>
      <c r="E771" s="35"/>
    </row>
    <row r="772">
      <c r="A772" s="35"/>
      <c r="B772" s="35"/>
      <c r="C772" s="35"/>
      <c r="D772" s="35"/>
      <c r="E772" s="35"/>
    </row>
    <row r="773">
      <c r="A773" s="35"/>
      <c r="B773" s="35"/>
      <c r="C773" s="35"/>
      <c r="D773" s="35"/>
      <c r="E773" s="35"/>
    </row>
    <row r="774">
      <c r="A774" s="35"/>
      <c r="B774" s="35"/>
      <c r="C774" s="35"/>
      <c r="D774" s="35"/>
      <c r="E774" s="35"/>
    </row>
    <row r="775">
      <c r="A775" s="35"/>
      <c r="B775" s="35"/>
      <c r="C775" s="35"/>
      <c r="D775" s="35"/>
      <c r="E775" s="35"/>
    </row>
    <row r="776">
      <c r="A776" s="35"/>
      <c r="B776" s="35"/>
      <c r="C776" s="35"/>
      <c r="D776" s="35"/>
      <c r="E776" s="35"/>
    </row>
    <row r="777">
      <c r="A777" s="35"/>
      <c r="B777" s="35"/>
      <c r="C777" s="35"/>
      <c r="D777" s="35"/>
      <c r="E777" s="35"/>
    </row>
    <row r="778">
      <c r="A778" s="35"/>
      <c r="B778" s="35"/>
      <c r="C778" s="35"/>
      <c r="D778" s="35"/>
      <c r="E778" s="35"/>
    </row>
    <row r="779">
      <c r="A779" s="35"/>
      <c r="B779" s="35"/>
      <c r="C779" s="35"/>
      <c r="D779" s="35"/>
      <c r="E779" s="35"/>
    </row>
    <row r="780">
      <c r="A780" s="35"/>
      <c r="B780" s="35"/>
      <c r="C780" s="35"/>
      <c r="D780" s="35"/>
      <c r="E780" s="35"/>
    </row>
    <row r="781">
      <c r="A781" s="35"/>
      <c r="B781" s="35"/>
      <c r="C781" s="35"/>
      <c r="D781" s="35"/>
      <c r="E781" s="35"/>
    </row>
    <row r="782">
      <c r="A782" s="35"/>
      <c r="B782" s="35"/>
      <c r="C782" s="35"/>
      <c r="D782" s="35"/>
      <c r="E782" s="35"/>
    </row>
    <row r="783">
      <c r="A783" s="35"/>
      <c r="B783" s="35"/>
      <c r="C783" s="35"/>
      <c r="D783" s="35"/>
      <c r="E783" s="35"/>
    </row>
    <row r="784">
      <c r="A784" s="35"/>
      <c r="B784" s="35"/>
      <c r="C784" s="35"/>
      <c r="D784" s="35"/>
      <c r="E784" s="35"/>
    </row>
    <row r="785">
      <c r="A785" s="35"/>
      <c r="B785" s="35"/>
      <c r="C785" s="35"/>
      <c r="D785" s="35"/>
      <c r="E785" s="35"/>
    </row>
    <row r="786">
      <c r="A786" s="35"/>
      <c r="B786" s="35"/>
      <c r="C786" s="35"/>
      <c r="D786" s="35"/>
      <c r="E786" s="35"/>
    </row>
    <row r="787">
      <c r="A787" s="35"/>
      <c r="B787" s="35"/>
      <c r="C787" s="35"/>
      <c r="D787" s="35"/>
      <c r="E787" s="35"/>
    </row>
    <row r="788">
      <c r="A788" s="35"/>
      <c r="B788" s="35"/>
      <c r="C788" s="35"/>
      <c r="D788" s="35"/>
      <c r="E788" s="35"/>
    </row>
    <row r="789">
      <c r="A789" s="35"/>
      <c r="B789" s="35"/>
      <c r="C789" s="35"/>
      <c r="D789" s="35"/>
      <c r="E789" s="35"/>
    </row>
    <row r="790">
      <c r="A790" s="35"/>
      <c r="B790" s="35"/>
      <c r="C790" s="35"/>
      <c r="D790" s="35"/>
      <c r="E790" s="35"/>
    </row>
    <row r="791">
      <c r="A791" s="35"/>
      <c r="B791" s="35"/>
      <c r="C791" s="35"/>
      <c r="D791" s="35"/>
      <c r="E791" s="35"/>
    </row>
    <row r="792">
      <c r="A792" s="35"/>
      <c r="B792" s="35"/>
      <c r="C792" s="35"/>
      <c r="D792" s="35"/>
      <c r="E792" s="35"/>
    </row>
    <row r="793">
      <c r="A793" s="35"/>
      <c r="B793" s="35"/>
      <c r="C793" s="35"/>
      <c r="D793" s="35"/>
      <c r="E793" s="35"/>
    </row>
    <row r="794">
      <c r="A794" s="35"/>
      <c r="B794" s="35"/>
      <c r="C794" s="35"/>
      <c r="D794" s="35"/>
      <c r="E794" s="35"/>
    </row>
    <row r="795">
      <c r="A795" s="35"/>
      <c r="B795" s="35"/>
      <c r="C795" s="35"/>
      <c r="D795" s="35"/>
      <c r="E795" s="35"/>
    </row>
    <row r="796">
      <c r="A796" s="35"/>
      <c r="B796" s="35"/>
      <c r="C796" s="35"/>
      <c r="D796" s="35"/>
      <c r="E796" s="35"/>
    </row>
    <row r="797">
      <c r="A797" s="35"/>
      <c r="B797" s="35"/>
      <c r="C797" s="35"/>
      <c r="D797" s="35"/>
      <c r="E797" s="35"/>
    </row>
    <row r="798">
      <c r="A798" s="35"/>
      <c r="B798" s="35"/>
      <c r="C798" s="35"/>
      <c r="D798" s="35"/>
      <c r="E798" s="35"/>
    </row>
    <row r="799">
      <c r="A799" s="35"/>
      <c r="B799" s="35"/>
      <c r="C799" s="35"/>
      <c r="D799" s="35"/>
      <c r="E799" s="35"/>
    </row>
    <row r="800">
      <c r="A800" s="35"/>
      <c r="B800" s="35"/>
      <c r="C800" s="35"/>
      <c r="D800" s="35"/>
      <c r="E800" s="35"/>
    </row>
    <row r="801">
      <c r="A801" s="35"/>
      <c r="B801" s="35"/>
      <c r="C801" s="35"/>
      <c r="D801" s="35"/>
      <c r="E801" s="35"/>
    </row>
    <row r="802">
      <c r="A802" s="35"/>
      <c r="B802" s="35"/>
      <c r="C802" s="35"/>
      <c r="D802" s="35"/>
      <c r="E802" s="35"/>
    </row>
    <row r="803">
      <c r="A803" s="35"/>
      <c r="B803" s="35"/>
      <c r="C803" s="35"/>
      <c r="D803" s="35"/>
      <c r="E803" s="35"/>
    </row>
    <row r="804">
      <c r="A804" s="35"/>
      <c r="B804" s="35"/>
      <c r="C804" s="35"/>
      <c r="D804" s="35"/>
      <c r="E804" s="35"/>
    </row>
    <row r="805">
      <c r="A805" s="35"/>
      <c r="B805" s="35"/>
      <c r="C805" s="35"/>
      <c r="D805" s="35"/>
      <c r="E805" s="35"/>
    </row>
    <row r="806">
      <c r="A806" s="35"/>
      <c r="B806" s="35"/>
      <c r="C806" s="35"/>
      <c r="D806" s="35"/>
      <c r="E806" s="35"/>
    </row>
    <row r="807">
      <c r="A807" s="35"/>
      <c r="B807" s="35"/>
      <c r="C807" s="35"/>
      <c r="D807" s="35"/>
      <c r="E807" s="35"/>
    </row>
    <row r="808">
      <c r="A808" s="35"/>
      <c r="B808" s="35"/>
      <c r="C808" s="35"/>
      <c r="D808" s="35"/>
      <c r="E808" s="35"/>
    </row>
    <row r="809">
      <c r="A809" s="35"/>
      <c r="B809" s="35"/>
      <c r="C809" s="35"/>
      <c r="D809" s="35"/>
      <c r="E809" s="35"/>
    </row>
    <row r="810">
      <c r="A810" s="35"/>
      <c r="B810" s="35"/>
      <c r="C810" s="35"/>
      <c r="D810" s="35"/>
      <c r="E810" s="35"/>
    </row>
    <row r="811">
      <c r="A811" s="35"/>
      <c r="B811" s="35"/>
      <c r="C811" s="35"/>
      <c r="D811" s="35"/>
      <c r="E811" s="35"/>
    </row>
    <row r="812">
      <c r="A812" s="35"/>
      <c r="B812" s="35"/>
      <c r="C812" s="35"/>
      <c r="D812" s="35"/>
      <c r="E812" s="35"/>
    </row>
    <row r="813">
      <c r="A813" s="35"/>
      <c r="B813" s="35"/>
      <c r="C813" s="35"/>
      <c r="D813" s="35"/>
      <c r="E813" s="35"/>
    </row>
    <row r="814">
      <c r="A814" s="35"/>
      <c r="B814" s="35"/>
      <c r="C814" s="35"/>
      <c r="D814" s="35"/>
      <c r="E814" s="35"/>
    </row>
    <row r="815">
      <c r="A815" s="35"/>
      <c r="B815" s="35"/>
      <c r="C815" s="35"/>
      <c r="D815" s="35"/>
      <c r="E815" s="35"/>
    </row>
    <row r="816">
      <c r="A816" s="35"/>
      <c r="B816" s="35"/>
      <c r="C816" s="35"/>
      <c r="D816" s="35"/>
      <c r="E816" s="35"/>
    </row>
    <row r="817">
      <c r="A817" s="35"/>
      <c r="B817" s="35"/>
      <c r="C817" s="35"/>
      <c r="D817" s="35"/>
      <c r="E817" s="35"/>
    </row>
    <row r="818">
      <c r="A818" s="35"/>
      <c r="B818" s="35"/>
      <c r="C818" s="35"/>
      <c r="D818" s="35"/>
      <c r="E818" s="35"/>
    </row>
    <row r="819">
      <c r="A819" s="35"/>
      <c r="B819" s="35"/>
      <c r="C819" s="35"/>
      <c r="D819" s="35"/>
      <c r="E819" s="35"/>
    </row>
    <row r="820">
      <c r="A820" s="35"/>
      <c r="B820" s="35"/>
      <c r="C820" s="35"/>
      <c r="D820" s="35"/>
      <c r="E820" s="35"/>
    </row>
    <row r="821">
      <c r="A821" s="35"/>
      <c r="B821" s="35"/>
      <c r="C821" s="35"/>
      <c r="D821" s="35"/>
      <c r="E821" s="35"/>
    </row>
    <row r="822">
      <c r="A822" s="35"/>
      <c r="B822" s="35"/>
      <c r="C822" s="35"/>
      <c r="D822" s="35"/>
      <c r="E822" s="35"/>
    </row>
    <row r="823">
      <c r="A823" s="35"/>
      <c r="B823" s="35"/>
      <c r="C823" s="35"/>
      <c r="D823" s="35"/>
      <c r="E823" s="35"/>
    </row>
    <row r="824">
      <c r="A824" s="35"/>
      <c r="B824" s="35"/>
      <c r="C824" s="35"/>
      <c r="D824" s="35"/>
      <c r="E824" s="35"/>
    </row>
    <row r="825">
      <c r="A825" s="35"/>
      <c r="B825" s="35"/>
      <c r="C825" s="35"/>
      <c r="D825" s="35"/>
      <c r="E825" s="35"/>
    </row>
    <row r="826">
      <c r="A826" s="35"/>
      <c r="B826" s="35"/>
      <c r="C826" s="35"/>
      <c r="D826" s="35"/>
      <c r="E826" s="35"/>
    </row>
    <row r="827">
      <c r="A827" s="35"/>
      <c r="B827" s="35"/>
      <c r="C827" s="35"/>
      <c r="D827" s="35"/>
      <c r="E827" s="35"/>
    </row>
    <row r="828">
      <c r="A828" s="35"/>
      <c r="B828" s="35"/>
      <c r="C828" s="35"/>
      <c r="D828" s="35"/>
      <c r="E828" s="35"/>
    </row>
    <row r="829">
      <c r="A829" s="35"/>
      <c r="B829" s="35"/>
      <c r="C829" s="35"/>
      <c r="D829" s="35"/>
      <c r="E829" s="35"/>
    </row>
    <row r="830">
      <c r="A830" s="35"/>
      <c r="B830" s="35"/>
      <c r="C830" s="35"/>
      <c r="D830" s="35"/>
      <c r="E830" s="35"/>
    </row>
    <row r="831">
      <c r="A831" s="35"/>
      <c r="B831" s="35"/>
      <c r="C831" s="35"/>
      <c r="D831" s="35"/>
      <c r="E831" s="35"/>
    </row>
    <row r="832">
      <c r="A832" s="35"/>
      <c r="B832" s="35"/>
      <c r="C832" s="35"/>
      <c r="D832" s="35"/>
      <c r="E832" s="35"/>
    </row>
    <row r="833">
      <c r="A833" s="35"/>
      <c r="B833" s="35"/>
      <c r="C833" s="35"/>
      <c r="D833" s="35"/>
      <c r="E833" s="35"/>
    </row>
    <row r="834">
      <c r="A834" s="35"/>
      <c r="B834" s="35"/>
      <c r="C834" s="35"/>
      <c r="D834" s="35"/>
      <c r="E834" s="35"/>
    </row>
    <row r="835">
      <c r="A835" s="35"/>
      <c r="B835" s="35"/>
      <c r="C835" s="35"/>
      <c r="D835" s="35"/>
      <c r="E835" s="35"/>
    </row>
    <row r="836">
      <c r="A836" s="35"/>
      <c r="B836" s="35"/>
      <c r="C836" s="35"/>
      <c r="D836" s="35"/>
      <c r="E836" s="35"/>
    </row>
    <row r="837">
      <c r="A837" s="35"/>
      <c r="B837" s="35"/>
      <c r="C837" s="35"/>
      <c r="D837" s="35"/>
      <c r="E837" s="35"/>
    </row>
    <row r="838">
      <c r="A838" s="35"/>
      <c r="B838" s="35"/>
      <c r="C838" s="35"/>
      <c r="D838" s="35"/>
      <c r="E838" s="35"/>
    </row>
    <row r="839">
      <c r="A839" s="35"/>
      <c r="B839" s="35"/>
      <c r="C839" s="35"/>
      <c r="D839" s="35"/>
      <c r="E839" s="35"/>
    </row>
    <row r="840">
      <c r="A840" s="35"/>
      <c r="B840" s="35"/>
      <c r="C840" s="35"/>
      <c r="D840" s="35"/>
      <c r="E840" s="35"/>
    </row>
    <row r="841">
      <c r="A841" s="35"/>
      <c r="B841" s="35"/>
      <c r="C841" s="35"/>
      <c r="D841" s="35"/>
      <c r="E841" s="35"/>
    </row>
    <row r="842">
      <c r="A842" s="35"/>
      <c r="B842" s="35"/>
      <c r="C842" s="35"/>
      <c r="D842" s="35"/>
      <c r="E842" s="35"/>
    </row>
    <row r="843">
      <c r="A843" s="35"/>
      <c r="B843" s="35"/>
      <c r="C843" s="35"/>
      <c r="D843" s="35"/>
      <c r="E843" s="35"/>
    </row>
    <row r="844">
      <c r="A844" s="35"/>
      <c r="B844" s="35"/>
      <c r="C844" s="35"/>
      <c r="D844" s="35"/>
      <c r="E844" s="35"/>
    </row>
    <row r="845">
      <c r="A845" s="35"/>
      <c r="B845" s="35"/>
      <c r="C845" s="35"/>
      <c r="D845" s="35"/>
      <c r="E845" s="35"/>
    </row>
    <row r="846">
      <c r="A846" s="35"/>
      <c r="B846" s="35"/>
      <c r="C846" s="35"/>
      <c r="D846" s="35"/>
      <c r="E846" s="35"/>
    </row>
    <row r="847">
      <c r="A847" s="35"/>
      <c r="B847" s="35"/>
      <c r="C847" s="35"/>
      <c r="D847" s="35"/>
      <c r="E847" s="35"/>
    </row>
    <row r="848">
      <c r="A848" s="35"/>
      <c r="B848" s="35"/>
      <c r="C848" s="35"/>
      <c r="D848" s="35"/>
      <c r="E848" s="35"/>
    </row>
    <row r="849">
      <c r="A849" s="35"/>
      <c r="B849" s="35"/>
      <c r="C849" s="35"/>
      <c r="D849" s="35"/>
      <c r="E849" s="35"/>
    </row>
    <row r="850">
      <c r="A850" s="35"/>
      <c r="B850" s="35"/>
      <c r="C850" s="35"/>
      <c r="D850" s="35"/>
      <c r="E850" s="35"/>
    </row>
    <row r="851">
      <c r="A851" s="35"/>
      <c r="B851" s="35"/>
      <c r="C851" s="35"/>
      <c r="D851" s="35"/>
      <c r="E851" s="35"/>
    </row>
    <row r="852">
      <c r="A852" s="35"/>
      <c r="B852" s="35"/>
      <c r="C852" s="35"/>
      <c r="D852" s="35"/>
      <c r="E852" s="35"/>
    </row>
    <row r="853">
      <c r="A853" s="35"/>
      <c r="B853" s="35"/>
      <c r="C853" s="35"/>
      <c r="D853" s="35"/>
      <c r="E853" s="35"/>
    </row>
    <row r="854">
      <c r="A854" s="35"/>
      <c r="B854" s="35"/>
      <c r="C854" s="35"/>
      <c r="D854" s="35"/>
      <c r="E854" s="35"/>
    </row>
    <row r="855">
      <c r="A855" s="35"/>
      <c r="B855" s="35"/>
      <c r="C855" s="35"/>
      <c r="D855" s="35"/>
      <c r="E855" s="35"/>
    </row>
    <row r="856">
      <c r="A856" s="35"/>
      <c r="B856" s="35"/>
      <c r="C856" s="35"/>
      <c r="D856" s="35"/>
      <c r="E856" s="35"/>
    </row>
    <row r="857">
      <c r="A857" s="35"/>
      <c r="B857" s="35"/>
      <c r="C857" s="35"/>
      <c r="D857" s="35"/>
      <c r="E857" s="35"/>
    </row>
    <row r="858">
      <c r="A858" s="35"/>
      <c r="B858" s="35"/>
      <c r="C858" s="35"/>
      <c r="D858" s="35"/>
      <c r="E858" s="35"/>
    </row>
    <row r="859">
      <c r="A859" s="35"/>
      <c r="B859" s="35"/>
      <c r="C859" s="35"/>
      <c r="D859" s="35"/>
      <c r="E859" s="35"/>
    </row>
    <row r="860">
      <c r="A860" s="35"/>
      <c r="B860" s="35"/>
      <c r="C860" s="35"/>
      <c r="D860" s="35"/>
      <c r="E860" s="35"/>
    </row>
    <row r="861">
      <c r="A861" s="35"/>
      <c r="B861" s="35"/>
      <c r="C861" s="35"/>
      <c r="D861" s="35"/>
      <c r="E861" s="35"/>
    </row>
    <row r="862">
      <c r="A862" s="35"/>
      <c r="B862" s="35"/>
      <c r="C862" s="35"/>
      <c r="D862" s="35"/>
      <c r="E862" s="35"/>
    </row>
    <row r="863">
      <c r="A863" s="35"/>
      <c r="B863" s="35"/>
      <c r="C863" s="35"/>
      <c r="D863" s="35"/>
      <c r="E863" s="35"/>
    </row>
    <row r="864">
      <c r="A864" s="35"/>
      <c r="B864" s="35"/>
      <c r="C864" s="35"/>
      <c r="D864" s="35"/>
      <c r="E864" s="35"/>
    </row>
    <row r="865">
      <c r="A865" s="35"/>
      <c r="B865" s="35"/>
      <c r="C865" s="35"/>
      <c r="D865" s="35"/>
      <c r="E865" s="35"/>
    </row>
    <row r="866">
      <c r="A866" s="35"/>
      <c r="B866" s="35"/>
      <c r="C866" s="35"/>
      <c r="D866" s="35"/>
      <c r="E866" s="35"/>
    </row>
    <row r="867">
      <c r="A867" s="35"/>
      <c r="B867" s="35"/>
      <c r="C867" s="35"/>
      <c r="D867" s="35"/>
      <c r="E867" s="35"/>
    </row>
    <row r="868">
      <c r="A868" s="35"/>
      <c r="B868" s="35"/>
      <c r="C868" s="35"/>
      <c r="D868" s="35"/>
      <c r="E868" s="35"/>
    </row>
    <row r="869">
      <c r="A869" s="35"/>
      <c r="B869" s="35"/>
      <c r="C869" s="35"/>
      <c r="D869" s="35"/>
      <c r="E869" s="35"/>
    </row>
    <row r="870">
      <c r="A870" s="35"/>
      <c r="B870" s="35"/>
      <c r="C870" s="35"/>
      <c r="D870" s="35"/>
      <c r="E870" s="35"/>
    </row>
    <row r="871">
      <c r="A871" s="35"/>
      <c r="B871" s="35"/>
      <c r="C871" s="35"/>
      <c r="D871" s="35"/>
      <c r="E871" s="35"/>
    </row>
    <row r="872">
      <c r="A872" s="35"/>
      <c r="B872" s="35"/>
      <c r="C872" s="35"/>
      <c r="D872" s="35"/>
      <c r="E872" s="35"/>
    </row>
    <row r="873">
      <c r="A873" s="35"/>
      <c r="B873" s="35"/>
      <c r="C873" s="35"/>
      <c r="D873" s="35"/>
      <c r="E873" s="35"/>
    </row>
    <row r="874">
      <c r="A874" s="35"/>
      <c r="B874" s="35"/>
      <c r="C874" s="35"/>
      <c r="D874" s="35"/>
      <c r="E874" s="35"/>
    </row>
    <row r="875">
      <c r="A875" s="35"/>
      <c r="B875" s="35"/>
      <c r="C875" s="35"/>
      <c r="D875" s="35"/>
      <c r="E875" s="35"/>
    </row>
    <row r="876">
      <c r="A876" s="35"/>
      <c r="B876" s="35"/>
      <c r="C876" s="35"/>
      <c r="D876" s="35"/>
      <c r="E876" s="35"/>
    </row>
    <row r="877">
      <c r="A877" s="35"/>
      <c r="B877" s="35"/>
      <c r="C877" s="35"/>
      <c r="D877" s="35"/>
      <c r="E877" s="35"/>
    </row>
    <row r="878">
      <c r="A878" s="35"/>
      <c r="B878" s="35"/>
      <c r="C878" s="35"/>
      <c r="D878" s="35"/>
      <c r="E878" s="35"/>
    </row>
    <row r="879">
      <c r="A879" s="35"/>
      <c r="B879" s="35"/>
      <c r="C879" s="35"/>
      <c r="D879" s="35"/>
      <c r="E879" s="35"/>
    </row>
    <row r="880">
      <c r="A880" s="35"/>
      <c r="B880" s="35"/>
      <c r="C880" s="35"/>
      <c r="D880" s="35"/>
      <c r="E880" s="35"/>
    </row>
    <row r="881">
      <c r="A881" s="35"/>
      <c r="B881" s="35"/>
      <c r="C881" s="35"/>
      <c r="D881" s="35"/>
      <c r="E881" s="35"/>
    </row>
    <row r="882">
      <c r="A882" s="35"/>
      <c r="B882" s="35"/>
      <c r="C882" s="35"/>
      <c r="D882" s="35"/>
      <c r="E882" s="35"/>
    </row>
    <row r="883">
      <c r="A883" s="35"/>
      <c r="B883" s="35"/>
      <c r="C883" s="35"/>
      <c r="D883" s="35"/>
      <c r="E883" s="35"/>
    </row>
    <row r="884">
      <c r="A884" s="35"/>
      <c r="B884" s="35"/>
      <c r="C884" s="35"/>
      <c r="D884" s="35"/>
      <c r="E884" s="35"/>
    </row>
    <row r="885">
      <c r="A885" s="35"/>
      <c r="B885" s="35"/>
      <c r="C885" s="35"/>
      <c r="D885" s="35"/>
      <c r="E885" s="35"/>
    </row>
    <row r="886">
      <c r="A886" s="35"/>
      <c r="B886" s="35"/>
      <c r="C886" s="35"/>
      <c r="D886" s="35"/>
      <c r="E886" s="35"/>
    </row>
    <row r="887">
      <c r="A887" s="35"/>
      <c r="B887" s="35"/>
      <c r="C887" s="35"/>
      <c r="D887" s="35"/>
      <c r="E887" s="35"/>
    </row>
    <row r="888">
      <c r="A888" s="35"/>
      <c r="B888" s="35"/>
      <c r="C888" s="35"/>
      <c r="D888" s="35"/>
      <c r="E888" s="35"/>
    </row>
    <row r="889">
      <c r="A889" s="35"/>
      <c r="B889" s="35"/>
      <c r="C889" s="35"/>
      <c r="D889" s="35"/>
      <c r="E889" s="35"/>
    </row>
    <row r="890">
      <c r="A890" s="35"/>
      <c r="B890" s="35"/>
      <c r="C890" s="35"/>
      <c r="D890" s="35"/>
      <c r="E890" s="35"/>
    </row>
    <row r="891">
      <c r="A891" s="35"/>
      <c r="B891" s="35"/>
      <c r="C891" s="35"/>
      <c r="D891" s="35"/>
      <c r="E891" s="35"/>
    </row>
    <row r="892">
      <c r="A892" s="35"/>
      <c r="B892" s="35"/>
      <c r="C892" s="35"/>
      <c r="D892" s="35"/>
      <c r="E892" s="35"/>
    </row>
    <row r="893">
      <c r="A893" s="35"/>
      <c r="B893" s="35"/>
      <c r="C893" s="35"/>
      <c r="D893" s="35"/>
      <c r="E893" s="35"/>
    </row>
    <row r="894">
      <c r="A894" s="35"/>
      <c r="B894" s="35"/>
      <c r="C894" s="35"/>
      <c r="D894" s="35"/>
      <c r="E894" s="35"/>
    </row>
    <row r="895">
      <c r="A895" s="35"/>
      <c r="B895" s="35"/>
      <c r="C895" s="35"/>
      <c r="D895" s="35"/>
      <c r="E895" s="35"/>
    </row>
    <row r="896">
      <c r="A896" s="35"/>
      <c r="B896" s="35"/>
      <c r="C896" s="35"/>
      <c r="D896" s="35"/>
      <c r="E896" s="35"/>
    </row>
    <row r="897">
      <c r="A897" s="35"/>
      <c r="B897" s="35"/>
      <c r="C897" s="35"/>
      <c r="D897" s="35"/>
      <c r="E897" s="35"/>
    </row>
    <row r="898">
      <c r="A898" s="35"/>
      <c r="B898" s="35"/>
      <c r="C898" s="35"/>
      <c r="D898" s="35"/>
      <c r="E898" s="35"/>
    </row>
    <row r="899">
      <c r="A899" s="35"/>
      <c r="B899" s="35"/>
      <c r="C899" s="35"/>
      <c r="D899" s="35"/>
      <c r="E899" s="35"/>
    </row>
    <row r="900">
      <c r="A900" s="35"/>
      <c r="B900" s="35"/>
      <c r="C900" s="35"/>
      <c r="D900" s="35"/>
      <c r="E900" s="35"/>
    </row>
    <row r="901">
      <c r="A901" s="35"/>
      <c r="B901" s="35"/>
      <c r="C901" s="35"/>
      <c r="D901" s="35"/>
      <c r="E901" s="35"/>
    </row>
    <row r="902">
      <c r="A902" s="35"/>
      <c r="B902" s="35"/>
      <c r="C902" s="35"/>
      <c r="D902" s="35"/>
      <c r="E902" s="35"/>
    </row>
    <row r="903">
      <c r="A903" s="35"/>
      <c r="B903" s="35"/>
      <c r="C903" s="35"/>
      <c r="D903" s="35"/>
      <c r="E903" s="35"/>
    </row>
    <row r="904">
      <c r="A904" s="35"/>
      <c r="B904" s="35"/>
      <c r="C904" s="35"/>
      <c r="D904" s="35"/>
      <c r="E904" s="35"/>
    </row>
    <row r="905">
      <c r="A905" s="35"/>
      <c r="B905" s="35"/>
      <c r="C905" s="35"/>
      <c r="D905" s="35"/>
      <c r="E905" s="35"/>
    </row>
    <row r="906">
      <c r="A906" s="35"/>
      <c r="B906" s="35"/>
      <c r="C906" s="35"/>
      <c r="D906" s="35"/>
      <c r="E906" s="35"/>
    </row>
    <row r="907">
      <c r="A907" s="35"/>
      <c r="B907" s="35"/>
      <c r="C907" s="35"/>
      <c r="D907" s="35"/>
      <c r="E907" s="35"/>
    </row>
    <row r="908">
      <c r="A908" s="35"/>
      <c r="B908" s="35"/>
      <c r="C908" s="35"/>
      <c r="D908" s="35"/>
      <c r="E908" s="35"/>
    </row>
    <row r="909">
      <c r="A909" s="35"/>
      <c r="B909" s="35"/>
      <c r="C909" s="35"/>
      <c r="D909" s="35"/>
      <c r="E909" s="35"/>
    </row>
    <row r="910">
      <c r="A910" s="35"/>
      <c r="B910" s="35"/>
      <c r="C910" s="35"/>
      <c r="D910" s="35"/>
      <c r="E910" s="35"/>
    </row>
    <row r="911">
      <c r="A911" s="35"/>
      <c r="B911" s="35"/>
      <c r="C911" s="35"/>
      <c r="D911" s="35"/>
      <c r="E911" s="35"/>
    </row>
    <row r="912">
      <c r="A912" s="35"/>
      <c r="B912" s="35"/>
      <c r="C912" s="35"/>
      <c r="D912" s="35"/>
      <c r="E912" s="35"/>
    </row>
    <row r="913">
      <c r="A913" s="35"/>
      <c r="B913" s="35"/>
      <c r="C913" s="35"/>
      <c r="D913" s="35"/>
      <c r="E913" s="35"/>
    </row>
    <row r="914">
      <c r="A914" s="35"/>
      <c r="B914" s="35"/>
      <c r="C914" s="35"/>
      <c r="D914" s="35"/>
      <c r="E914" s="35"/>
    </row>
    <row r="915">
      <c r="A915" s="35"/>
      <c r="B915" s="35"/>
      <c r="C915" s="35"/>
      <c r="D915" s="35"/>
      <c r="E915" s="35"/>
    </row>
    <row r="916">
      <c r="A916" s="35"/>
      <c r="B916" s="35"/>
      <c r="C916" s="35"/>
      <c r="D916" s="35"/>
      <c r="E916" s="35"/>
    </row>
    <row r="917">
      <c r="A917" s="35"/>
      <c r="B917" s="35"/>
      <c r="C917" s="35"/>
      <c r="D917" s="35"/>
      <c r="E917" s="35"/>
    </row>
    <row r="918">
      <c r="A918" s="35"/>
      <c r="B918" s="35"/>
      <c r="C918" s="35"/>
      <c r="D918" s="35"/>
      <c r="E918" s="35"/>
    </row>
    <row r="919">
      <c r="A919" s="35"/>
      <c r="B919" s="35"/>
      <c r="C919" s="35"/>
      <c r="D919" s="35"/>
      <c r="E919" s="35"/>
    </row>
    <row r="920">
      <c r="A920" s="35"/>
      <c r="B920" s="35"/>
      <c r="C920" s="35"/>
      <c r="D920" s="35"/>
      <c r="E920" s="35"/>
    </row>
    <row r="921">
      <c r="A921" s="35"/>
      <c r="B921" s="35"/>
      <c r="C921" s="35"/>
      <c r="D921" s="35"/>
      <c r="E921" s="35"/>
    </row>
    <row r="922">
      <c r="A922" s="35"/>
      <c r="B922" s="35"/>
      <c r="C922" s="35"/>
      <c r="D922" s="35"/>
      <c r="E922" s="35"/>
    </row>
    <row r="923">
      <c r="A923" s="35"/>
      <c r="B923" s="35"/>
      <c r="C923" s="35"/>
      <c r="D923" s="35"/>
      <c r="E923" s="35"/>
    </row>
    <row r="924">
      <c r="A924" s="35"/>
      <c r="B924" s="35"/>
      <c r="C924" s="35"/>
      <c r="D924" s="35"/>
      <c r="E924" s="35"/>
    </row>
    <row r="925">
      <c r="A925" s="35"/>
      <c r="B925" s="35"/>
      <c r="C925" s="35"/>
      <c r="D925" s="35"/>
      <c r="E925" s="35"/>
    </row>
    <row r="926">
      <c r="A926" s="35"/>
      <c r="B926" s="35"/>
      <c r="C926" s="35"/>
      <c r="D926" s="35"/>
      <c r="E926" s="35"/>
    </row>
    <row r="927">
      <c r="A927" s="35"/>
      <c r="B927" s="35"/>
      <c r="C927" s="35"/>
      <c r="D927" s="35"/>
      <c r="E927" s="35"/>
    </row>
    <row r="928">
      <c r="A928" s="35"/>
      <c r="B928" s="35"/>
      <c r="C928" s="35"/>
      <c r="D928" s="35"/>
      <c r="E928" s="35"/>
    </row>
    <row r="929">
      <c r="A929" s="35"/>
      <c r="B929" s="35"/>
      <c r="C929" s="35"/>
      <c r="D929" s="35"/>
      <c r="E929" s="35"/>
    </row>
    <row r="930">
      <c r="A930" s="35"/>
      <c r="B930" s="35"/>
      <c r="C930" s="35"/>
      <c r="D930" s="35"/>
      <c r="E930" s="35"/>
    </row>
    <row r="931">
      <c r="A931" s="35"/>
      <c r="B931" s="35"/>
      <c r="C931" s="35"/>
      <c r="D931" s="35"/>
      <c r="E931" s="35"/>
    </row>
    <row r="932">
      <c r="A932" s="35"/>
      <c r="B932" s="35"/>
      <c r="C932" s="35"/>
      <c r="D932" s="35"/>
      <c r="E932" s="35"/>
    </row>
    <row r="933">
      <c r="A933" s="35"/>
      <c r="B933" s="35"/>
      <c r="C933" s="35"/>
      <c r="D933" s="35"/>
      <c r="E933" s="35"/>
    </row>
    <row r="934">
      <c r="A934" s="35"/>
      <c r="B934" s="35"/>
      <c r="C934" s="35"/>
      <c r="D934" s="35"/>
      <c r="E934" s="35"/>
    </row>
    <row r="935">
      <c r="A935" s="35"/>
      <c r="B935" s="35"/>
      <c r="C935" s="35"/>
      <c r="D935" s="35"/>
      <c r="E935" s="35"/>
    </row>
    <row r="936">
      <c r="A936" s="35"/>
      <c r="B936" s="35"/>
      <c r="C936" s="35"/>
      <c r="D936" s="35"/>
      <c r="E936" s="35"/>
    </row>
    <row r="937">
      <c r="A937" s="35"/>
      <c r="B937" s="35"/>
      <c r="C937" s="35"/>
      <c r="D937" s="35"/>
      <c r="E937" s="35"/>
    </row>
    <row r="938">
      <c r="A938" s="35"/>
      <c r="B938" s="35"/>
      <c r="C938" s="35"/>
      <c r="D938" s="35"/>
      <c r="E938" s="35"/>
    </row>
    <row r="939">
      <c r="A939" s="35"/>
      <c r="B939" s="35"/>
      <c r="C939" s="35"/>
      <c r="D939" s="35"/>
      <c r="E939" s="35"/>
    </row>
    <row r="940">
      <c r="A940" s="35"/>
      <c r="B940" s="35"/>
      <c r="C940" s="35"/>
      <c r="D940" s="35"/>
      <c r="E940" s="35"/>
    </row>
    <row r="941">
      <c r="A941" s="35"/>
      <c r="B941" s="35"/>
      <c r="C941" s="35"/>
      <c r="D941" s="35"/>
      <c r="E941" s="35"/>
    </row>
    <row r="942">
      <c r="A942" s="35"/>
      <c r="B942" s="35"/>
      <c r="C942" s="35"/>
      <c r="D942" s="35"/>
      <c r="E942" s="35"/>
    </row>
    <row r="943">
      <c r="A943" s="35"/>
      <c r="B943" s="35"/>
      <c r="C943" s="35"/>
      <c r="D943" s="35"/>
      <c r="E943" s="35"/>
    </row>
    <row r="944">
      <c r="A944" s="35"/>
      <c r="B944" s="35"/>
      <c r="C944" s="35"/>
      <c r="D944" s="35"/>
      <c r="E944" s="35"/>
    </row>
    <row r="945">
      <c r="A945" s="35"/>
      <c r="B945" s="35"/>
      <c r="C945" s="35"/>
      <c r="D945" s="35"/>
      <c r="E945" s="35"/>
    </row>
    <row r="946">
      <c r="A946" s="35"/>
      <c r="B946" s="35"/>
      <c r="C946" s="35"/>
      <c r="D946" s="35"/>
      <c r="E946" s="35"/>
    </row>
    <row r="947">
      <c r="A947" s="35"/>
      <c r="B947" s="35"/>
      <c r="C947" s="35"/>
      <c r="D947" s="35"/>
      <c r="E947" s="35"/>
    </row>
    <row r="948">
      <c r="A948" s="35"/>
      <c r="B948" s="35"/>
      <c r="C948" s="35"/>
      <c r="D948" s="35"/>
      <c r="E948" s="35"/>
    </row>
    <row r="949">
      <c r="A949" s="35"/>
      <c r="B949" s="35"/>
      <c r="C949" s="35"/>
      <c r="D949" s="35"/>
      <c r="E949" s="35"/>
    </row>
    <row r="950">
      <c r="A950" s="35"/>
      <c r="B950" s="35"/>
      <c r="C950" s="35"/>
      <c r="D950" s="35"/>
      <c r="E950" s="35"/>
    </row>
    <row r="951">
      <c r="A951" s="35"/>
      <c r="B951" s="35"/>
      <c r="C951" s="35"/>
      <c r="D951" s="35"/>
      <c r="E951" s="35"/>
    </row>
    <row r="952">
      <c r="A952" s="35"/>
      <c r="B952" s="35"/>
      <c r="C952" s="35"/>
      <c r="D952" s="35"/>
      <c r="E952" s="35"/>
    </row>
    <row r="953">
      <c r="A953" s="35"/>
      <c r="B953" s="35"/>
      <c r="C953" s="35"/>
      <c r="D953" s="35"/>
      <c r="E953" s="35"/>
    </row>
    <row r="954">
      <c r="A954" s="35"/>
      <c r="B954" s="35"/>
      <c r="C954" s="35"/>
      <c r="D954" s="35"/>
      <c r="E954" s="35"/>
    </row>
    <row r="955">
      <c r="A955" s="35"/>
      <c r="B955" s="35"/>
      <c r="C955" s="35"/>
      <c r="D955" s="35"/>
      <c r="E955" s="35"/>
    </row>
    <row r="956">
      <c r="A956" s="35"/>
      <c r="B956" s="35"/>
      <c r="C956" s="35"/>
      <c r="D956" s="35"/>
      <c r="E956" s="35"/>
    </row>
    <row r="957">
      <c r="A957" s="35"/>
      <c r="B957" s="35"/>
      <c r="C957" s="35"/>
      <c r="D957" s="35"/>
      <c r="E957" s="35"/>
    </row>
    <row r="958">
      <c r="A958" s="35"/>
      <c r="B958" s="35"/>
      <c r="C958" s="35"/>
      <c r="D958" s="35"/>
      <c r="E958" s="35"/>
    </row>
    <row r="959">
      <c r="A959" s="35"/>
      <c r="B959" s="35"/>
      <c r="C959" s="35"/>
      <c r="D959" s="35"/>
      <c r="E959" s="35"/>
    </row>
    <row r="960">
      <c r="A960" s="35"/>
      <c r="B960" s="35"/>
      <c r="C960" s="35"/>
      <c r="D960" s="35"/>
      <c r="E960" s="35"/>
    </row>
    <row r="961">
      <c r="A961" s="35"/>
      <c r="B961" s="35"/>
      <c r="C961" s="35"/>
      <c r="D961" s="35"/>
      <c r="E961" s="35"/>
    </row>
    <row r="962">
      <c r="A962" s="35"/>
      <c r="B962" s="35"/>
      <c r="C962" s="35"/>
      <c r="D962" s="35"/>
      <c r="E962" s="35"/>
    </row>
    <row r="963">
      <c r="A963" s="35"/>
      <c r="B963" s="35"/>
      <c r="C963" s="35"/>
      <c r="D963" s="35"/>
      <c r="E963" s="35"/>
    </row>
    <row r="964">
      <c r="A964" s="35"/>
      <c r="B964" s="35"/>
      <c r="C964" s="35"/>
      <c r="D964" s="35"/>
      <c r="E964" s="35"/>
    </row>
    <row r="965">
      <c r="A965" s="35"/>
      <c r="B965" s="35"/>
      <c r="C965" s="35"/>
      <c r="D965" s="35"/>
      <c r="E965" s="35"/>
    </row>
    <row r="966">
      <c r="A966" s="35"/>
      <c r="B966" s="35"/>
      <c r="C966" s="35"/>
      <c r="D966" s="35"/>
      <c r="E966" s="35"/>
    </row>
    <row r="967">
      <c r="A967" s="35"/>
      <c r="B967" s="35"/>
      <c r="C967" s="35"/>
      <c r="D967" s="35"/>
      <c r="E967" s="35"/>
    </row>
    <row r="968">
      <c r="A968" s="35"/>
      <c r="B968" s="35"/>
      <c r="C968" s="35"/>
      <c r="D968" s="35"/>
      <c r="E968" s="35"/>
    </row>
    <row r="969">
      <c r="A969" s="35"/>
      <c r="B969" s="35"/>
      <c r="C969" s="35"/>
      <c r="D969" s="35"/>
      <c r="E969" s="35"/>
    </row>
    <row r="970">
      <c r="A970" s="35"/>
      <c r="B970" s="35"/>
      <c r="C970" s="35"/>
      <c r="D970" s="35"/>
      <c r="E970" s="35"/>
    </row>
    <row r="971">
      <c r="A971" s="35"/>
      <c r="B971" s="35"/>
      <c r="C971" s="35"/>
      <c r="D971" s="35"/>
      <c r="E971" s="35"/>
    </row>
    <row r="972">
      <c r="A972" s="35"/>
      <c r="B972" s="35"/>
      <c r="C972" s="35"/>
      <c r="D972" s="35"/>
      <c r="E972" s="35"/>
    </row>
    <row r="973">
      <c r="A973" s="35"/>
      <c r="B973" s="35"/>
      <c r="C973" s="35"/>
      <c r="D973" s="35"/>
      <c r="E973" s="35"/>
    </row>
    <row r="974">
      <c r="A974" s="35"/>
      <c r="B974" s="35"/>
      <c r="C974" s="35"/>
      <c r="D974" s="35"/>
      <c r="E974" s="35"/>
    </row>
    <row r="975">
      <c r="A975" s="35"/>
      <c r="B975" s="35"/>
      <c r="C975" s="35"/>
      <c r="D975" s="35"/>
      <c r="E975" s="35"/>
    </row>
    <row r="976">
      <c r="A976" s="35"/>
      <c r="B976" s="35"/>
      <c r="C976" s="35"/>
      <c r="D976" s="35"/>
      <c r="E976" s="35"/>
    </row>
    <row r="977">
      <c r="A977" s="35"/>
      <c r="B977" s="35"/>
      <c r="C977" s="35"/>
      <c r="D977" s="35"/>
      <c r="E977" s="35"/>
    </row>
    <row r="978">
      <c r="A978" s="35"/>
      <c r="B978" s="35"/>
      <c r="C978" s="35"/>
      <c r="D978" s="35"/>
      <c r="E978" s="35"/>
    </row>
    <row r="979">
      <c r="A979" s="35"/>
      <c r="B979" s="35"/>
      <c r="C979" s="35"/>
      <c r="D979" s="35"/>
      <c r="E979" s="35"/>
    </row>
    <row r="980">
      <c r="A980" s="35"/>
      <c r="B980" s="35"/>
      <c r="C980" s="35"/>
      <c r="D980" s="35"/>
      <c r="E980" s="35"/>
    </row>
    <row r="981">
      <c r="A981" s="35"/>
      <c r="B981" s="35"/>
      <c r="C981" s="35"/>
      <c r="D981" s="35"/>
      <c r="E981" s="35"/>
    </row>
    <row r="982">
      <c r="A982" s="35"/>
      <c r="B982" s="35"/>
      <c r="C982" s="35"/>
      <c r="D982" s="35"/>
      <c r="E982" s="35"/>
    </row>
    <row r="983">
      <c r="A983" s="35"/>
      <c r="B983" s="35"/>
      <c r="C983" s="35"/>
      <c r="D983" s="35"/>
      <c r="E983" s="35"/>
    </row>
    <row r="984">
      <c r="A984" s="35"/>
      <c r="B984" s="35"/>
      <c r="C984" s="35"/>
      <c r="D984" s="35"/>
      <c r="E984" s="35"/>
    </row>
    <row r="985">
      <c r="A985" s="35"/>
      <c r="B985" s="35"/>
      <c r="C985" s="35"/>
      <c r="D985" s="35"/>
      <c r="E985" s="35"/>
    </row>
    <row r="986">
      <c r="A986" s="35"/>
      <c r="B986" s="35"/>
      <c r="C986" s="35"/>
      <c r="D986" s="35"/>
      <c r="E986" s="35"/>
    </row>
    <row r="987">
      <c r="A987" s="35"/>
      <c r="B987" s="35"/>
      <c r="C987" s="35"/>
      <c r="D987" s="35"/>
      <c r="E987" s="35"/>
    </row>
    <row r="988">
      <c r="A988" s="35"/>
      <c r="B988" s="35"/>
      <c r="C988" s="35"/>
      <c r="D988" s="35"/>
      <c r="E988" s="35"/>
    </row>
    <row r="989">
      <c r="A989" s="35"/>
      <c r="B989" s="35"/>
      <c r="C989" s="35"/>
      <c r="D989" s="35"/>
      <c r="E989" s="35"/>
    </row>
    <row r="990">
      <c r="A990" s="35"/>
      <c r="B990" s="35"/>
      <c r="C990" s="35"/>
      <c r="D990" s="35"/>
      <c r="E990" s="35"/>
    </row>
    <row r="991">
      <c r="A991" s="35"/>
      <c r="B991" s="35"/>
      <c r="C991" s="35"/>
      <c r="D991" s="35"/>
      <c r="E991" s="35"/>
    </row>
    <row r="992">
      <c r="A992" s="35"/>
      <c r="B992" s="35"/>
      <c r="C992" s="35"/>
      <c r="D992" s="35"/>
      <c r="E992" s="35"/>
    </row>
    <row r="993">
      <c r="A993" s="35"/>
      <c r="B993" s="35"/>
      <c r="C993" s="35"/>
      <c r="D993" s="35"/>
      <c r="E993" s="35"/>
    </row>
    <row r="994">
      <c r="A994" s="35"/>
      <c r="B994" s="35"/>
      <c r="C994" s="35"/>
      <c r="D994" s="35"/>
      <c r="E994" s="35"/>
    </row>
    <row r="995">
      <c r="A995" s="35"/>
      <c r="B995" s="35"/>
      <c r="C995" s="35"/>
      <c r="D995" s="35"/>
      <c r="E995" s="35"/>
    </row>
    <row r="996">
      <c r="A996" s="35"/>
      <c r="B996" s="35"/>
      <c r="C996" s="35"/>
      <c r="D996" s="35"/>
      <c r="E996" s="35"/>
    </row>
    <row r="997">
      <c r="A997" s="35"/>
      <c r="B997" s="35"/>
      <c r="C997" s="35"/>
      <c r="D997" s="35"/>
      <c r="E997" s="35"/>
    </row>
    <row r="998">
      <c r="A998" s="35"/>
      <c r="B998" s="35"/>
      <c r="C998" s="35"/>
      <c r="D998" s="35"/>
      <c r="E998" s="35"/>
    </row>
    <row r="999">
      <c r="A999" s="35"/>
      <c r="B999" s="35"/>
      <c r="C999" s="35"/>
      <c r="D999" s="35"/>
      <c r="E999" s="35"/>
    </row>
    <row r="1000">
      <c r="A1000" s="35"/>
      <c r="B1000" s="35"/>
      <c r="C1000" s="35"/>
      <c r="D1000" s="35"/>
      <c r="E1000" s="35"/>
    </row>
  </sheetData>
  <mergeCells count="3">
    <mergeCell ref="A1:E1"/>
    <mergeCell ref="G3:G13"/>
    <mergeCell ref="H3:H26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57"/>
    <col customWidth="1" min="2" max="2" width="30.14"/>
    <col customWidth="1" min="3" max="3" width="25.86"/>
    <col customWidth="1" min="4" max="4" width="31.71"/>
    <col customWidth="1" min="5" max="10" width="21.57"/>
  </cols>
  <sheetData>
    <row r="1">
      <c r="A1" t="s">
        <v>219</v>
      </c>
      <c r="B1" s="18" t="s">
        <v>220</v>
      </c>
      <c r="C1" s="18" t="s">
        <v>221</v>
      </c>
      <c r="D1" s="18" t="s">
        <v>222</v>
      </c>
    </row>
    <row r="2">
      <c r="A2" s="101">
        <v>43264.005968240745</v>
      </c>
      <c r="B2" s="18" t="s">
        <v>223</v>
      </c>
      <c r="C2" s="18" t="s">
        <v>224</v>
      </c>
      <c r="D2" s="18" t="s">
        <v>225</v>
      </c>
    </row>
    <row r="3">
      <c r="A3" s="101">
        <v>43264.001731805554</v>
      </c>
      <c r="B3" s="18" t="s">
        <v>226</v>
      </c>
      <c r="C3" s="18" t="s">
        <v>227</v>
      </c>
      <c r="D3" s="18" t="s">
        <v>228</v>
      </c>
    </row>
    <row r="4">
      <c r="A4" s="101">
        <v>43266.85857438657</v>
      </c>
      <c r="B4" s="18" t="s">
        <v>229</v>
      </c>
      <c r="C4" s="18" t="s">
        <v>230</v>
      </c>
      <c r="D4" s="18" t="s">
        <v>231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6.14"/>
    <col customWidth="1" min="2" max="2" width="18.86"/>
    <col customWidth="1" min="3" max="3" width="38.57"/>
    <col customWidth="1" min="4" max="4" width="13.29"/>
    <col customWidth="1" min="5" max="5" width="20.14"/>
    <col customWidth="1" min="6" max="6" width="25.57"/>
    <col customWidth="1" min="7" max="7" width="23.29"/>
    <col customWidth="1" min="8" max="9" width="20.29"/>
    <col customWidth="1" min="10" max="10" width="31.57"/>
    <col customWidth="1" min="11" max="11" width="15.86"/>
    <col customWidth="1" min="12" max="12" width="31.43"/>
    <col customWidth="1" min="13" max="13" width="30.71"/>
    <col customWidth="1" min="14" max="14" width="23.0"/>
    <col customWidth="1" min="15" max="15" width="23.57"/>
    <col customWidth="1" min="16" max="16" width="22.14"/>
    <col customWidth="1" min="17" max="17" width="22.71"/>
    <col customWidth="1" min="18" max="18" width="30.57"/>
    <col customWidth="1" min="19" max="19" width="31.14"/>
    <col customWidth="1" min="20" max="20" width="19.57"/>
    <col customWidth="1" min="21" max="21" width="20.14"/>
    <col customWidth="1" min="22" max="22" width="22.14"/>
    <col customWidth="1" min="23" max="23" width="22.57"/>
    <col customWidth="1" min="24" max="24" width="25.86"/>
    <col customWidth="1" min="25" max="25" width="19.29"/>
    <col hidden="1" min="26" max="28" width="14.43"/>
    <col customWidth="1" hidden="1" min="29" max="29" width="18.86"/>
    <col customWidth="1" hidden="1" min="30" max="30" width="16.29"/>
  </cols>
  <sheetData>
    <row r="1">
      <c r="A1" s="7" t="s">
        <v>1</v>
      </c>
      <c r="B1" s="9" t="s">
        <v>14</v>
      </c>
      <c r="C1" s="9" t="s">
        <v>15</v>
      </c>
      <c r="D1" s="9" t="s">
        <v>16</v>
      </c>
      <c r="E1" s="11" t="s">
        <v>17</v>
      </c>
      <c r="F1" s="12" t="s">
        <v>18</v>
      </c>
      <c r="G1" s="15" t="s">
        <v>19</v>
      </c>
      <c r="H1" s="9" t="s">
        <v>20</v>
      </c>
      <c r="I1" s="9" t="s">
        <v>21</v>
      </c>
      <c r="J1" s="15" t="s">
        <v>22</v>
      </c>
      <c r="K1" s="17" t="s">
        <v>23</v>
      </c>
      <c r="L1" s="19" t="s">
        <v>25</v>
      </c>
      <c r="M1" s="19" t="s">
        <v>26</v>
      </c>
      <c r="N1" s="21" t="s">
        <v>27</v>
      </c>
      <c r="O1" s="21" t="s">
        <v>28</v>
      </c>
      <c r="P1" s="21" t="s">
        <v>29</v>
      </c>
      <c r="Q1" s="21" t="s">
        <v>30</v>
      </c>
      <c r="R1" s="21" t="s">
        <v>31</v>
      </c>
      <c r="S1" s="21" t="s">
        <v>32</v>
      </c>
      <c r="T1" s="21" t="s">
        <v>33</v>
      </c>
      <c r="U1" s="21" t="s">
        <v>34</v>
      </c>
      <c r="V1" s="21" t="s">
        <v>35</v>
      </c>
      <c r="W1" s="21" t="s">
        <v>36</v>
      </c>
      <c r="X1" s="23" t="s">
        <v>37</v>
      </c>
      <c r="Y1" s="23" t="s">
        <v>38</v>
      </c>
      <c r="Z1" s="26"/>
      <c r="AA1" s="26"/>
      <c r="AB1" s="26"/>
      <c r="AC1" s="26"/>
      <c r="AD1" s="26"/>
    </row>
    <row r="2">
      <c r="A2" s="29" t="str">
        <f t="shared" ref="A2:A76" si="1">IF(L2 = "", "", ( "Portrait-" &amp; L2 &amp; "x" &amp; M2 &amp; "-PR=" &amp; CEILING(Y2,0.1) &amp; IF(D2 = TRUE, "+scale", "")))</f>
        <v>Portrait-480x320-PR=2</v>
      </c>
      <c r="B2" s="18" t="s">
        <v>44</v>
      </c>
      <c r="C2" s="18" t="s">
        <v>45</v>
      </c>
      <c r="D2" s="32" t="b">
        <v>0</v>
      </c>
      <c r="E2" s="38">
        <f t="shared" ref="E2:E28" si="2">IF (C2 = "", "", IF(F2 = "", "", IF(F2 = FALSE, IF(MIN(H2, I2) / 1 &lt; 320, 1, IF(MIN(H2, I2) / 2 &lt; 320, 1, IF(MIN(H2, I2) / 3 &lt; 320, 2, IF(MIN(H2, I2) / 4 &lt; 320, 3, IF(MIN(H2, I2) / 5 &lt; 320, 4))))), "")))</f>
        <v>2</v>
      </c>
      <c r="F2" s="40" t="b">
        <v>0</v>
      </c>
      <c r="G2" s="42"/>
      <c r="H2" s="32">
        <v>960.0</v>
      </c>
      <c r="I2" s="32">
        <v>640.0</v>
      </c>
      <c r="J2" s="44" t="b">
        <v>0</v>
      </c>
      <c r="K2" s="46" t="str">
        <f t="shared" ref="K2:K28" si="3">IF(C2 = "", "", "portrait")</f>
        <v>portrait</v>
      </c>
      <c r="L2" s="48">
        <f t="shared" ref="L2:L50" si="4">IF(H2 = "","",(CEILING((H2 / Y2),1)))</f>
        <v>480</v>
      </c>
      <c r="M2" s="50">
        <f t="shared" ref="M2:M3" si="5">CEILING(IF(I2 = "", "", (I2 / Y2)),1)</f>
        <v>320</v>
      </c>
      <c r="N2" s="52">
        <f>IF (C2 = "", "",IF(I2 = "", "",IF(J2 = FALSE, L2 + Introduction!C$28, H2 + Introduction!C$28)))</f>
        <v>479.5</v>
      </c>
      <c r="O2" s="52">
        <f>IF(C2 = "", "",IF(I2 = "", "",IF(J2 = FALSE, L2 + Introduction!C$29, H2 + Introduction!C$29)))</f>
        <v>480.5</v>
      </c>
      <c r="P2" s="53">
        <f>IF(C2 = "", "",IF(I2 = "", "",IF(J2 = FALSE, M2 + Introduction!D$28, I2 + Introduction!D$28)))</f>
        <v>319.5</v>
      </c>
      <c r="Q2" s="52">
        <f>IF(C2 = "", "",IF(I2 = "", "",IF(J2 = FALSE, M2 + Introduction!D$29, I2 + Introduction!D$29)))</f>
        <v>320.5</v>
      </c>
      <c r="R2" s="52">
        <f>IF(C2 = "", "",IF(I2 = "", "",IF(J2 = FALSE, L2 + Introduction!C$30, H2 + Introduction!C$30)))</f>
        <v>474.5</v>
      </c>
      <c r="S2" s="52">
        <f>IF(C2 = "", "",IF(I2 = "", "",IF(J2 = FALSE, M2 + Introduction!D$30, I2 + Introduction!D$30)))</f>
        <v>320</v>
      </c>
      <c r="T2" s="52">
        <f>IF(C2 = "", "",IF(I2 = "", "",IF(J2 = FALSE, L2 + Introduction!C$31, H2 + Introduction!C$31)))</f>
        <v>473.5</v>
      </c>
      <c r="U2" s="52">
        <f>IF (C2 = "", "",IF(F2 = "", "",IF(J2 = FALSE, M2 + Introduction!D$31, I2 + Introduction!D$31)))</f>
        <v>319</v>
      </c>
      <c r="V2" s="52">
        <f>IF (C2 = "", "",IF(I2 = "", "",IF(J2 = FALSE, L2 + Introduction!C$32, H2 + Introduction!C$32)))</f>
        <v>467</v>
      </c>
      <c r="W2" s="52">
        <f>IF (C2 = "", "",IF(I2 = "", "",IF(J2 = FALSE, M2 + Introduction!D$32, I2 + Introduction!D$32)))</f>
        <v>314</v>
      </c>
      <c r="X2" s="54" t="str">
        <f t="shared" ref="X2:X28" si="6">C2 &amp; (IF(K2 = "portrait", "_P", ""))</f>
        <v>Iphone4_P</v>
      </c>
      <c r="Y2" s="52">
        <f t="shared" ref="Y2:Y76" si="7">IF(F2 = FALSE, E2, G2)</f>
        <v>2</v>
      </c>
      <c r="Z2" s="18" t="s">
        <v>68</v>
      </c>
    </row>
    <row r="3">
      <c r="A3" s="29" t="str">
        <f t="shared" si="1"/>
        <v>Portrait-568x320-PR=2</v>
      </c>
      <c r="B3" s="18" t="s">
        <v>44</v>
      </c>
      <c r="C3" s="55" t="s">
        <v>69</v>
      </c>
      <c r="D3" s="32" t="b">
        <v>0</v>
      </c>
      <c r="E3" s="38">
        <f t="shared" si="2"/>
        <v>2</v>
      </c>
      <c r="F3" s="40" t="b">
        <v>0</v>
      </c>
      <c r="G3" s="56"/>
      <c r="H3" s="57">
        <v>1136.0</v>
      </c>
      <c r="I3" s="57">
        <v>640.0</v>
      </c>
      <c r="J3" s="44" t="b">
        <v>0</v>
      </c>
      <c r="K3" s="46" t="str">
        <f t="shared" si="3"/>
        <v>portrait</v>
      </c>
      <c r="L3" s="48">
        <f t="shared" si="4"/>
        <v>568</v>
      </c>
      <c r="M3" s="50">
        <f t="shared" si="5"/>
        <v>320</v>
      </c>
      <c r="N3" s="52">
        <f>IF (C3 = "", "",IF(I3 = "", "",IF(J3 = FALSE, L3 + Introduction!C$28, H3 + Introduction!C$28)))</f>
        <v>567.5</v>
      </c>
      <c r="O3" s="52">
        <f>IF(C3 = "", "",IF(I3 = "", "",IF(J3 = FALSE, L3 + Introduction!C$29, H3 + Introduction!C$29)))</f>
        <v>568.5</v>
      </c>
      <c r="P3" s="53">
        <f>IF(C3 = "", "",IF(I3 = "", "",IF(J3 = FALSE, M3 + Introduction!D$28, I3 + Introduction!D$28)))</f>
        <v>319.5</v>
      </c>
      <c r="Q3" s="52">
        <f>IF(C3 = "", "",IF(I3 = "", "",IF(J3 = FALSE, M3 + Introduction!D$29, I3 + Introduction!D$29)))</f>
        <v>320.5</v>
      </c>
      <c r="R3" s="52">
        <f>IF(C3 = "", "",IF(I3 = "", "",IF(J3 = FALSE, L3 + Introduction!C$30, H3 + Introduction!C$30)))</f>
        <v>562.5</v>
      </c>
      <c r="S3" s="52">
        <f>IF(C3 = "", "",IF(I3 = "", "",IF(J3 = FALSE, M3 + Introduction!D$30, I3 + Introduction!D$30)))</f>
        <v>320</v>
      </c>
      <c r="T3" s="52">
        <f>IF(C3 = "", "",IF(I3 = "", "",IF(J3 = FALSE, L3 + Introduction!C$31, H3 + Introduction!C$31)))</f>
        <v>561.5</v>
      </c>
      <c r="U3" s="52">
        <f>IF (C3 = "", "",IF(F3 = "", "",IF(J3 = FALSE, M3 + Introduction!D$31, I3 + Introduction!D$31)))</f>
        <v>319</v>
      </c>
      <c r="V3" s="52">
        <f>IF (C3 = "", "",IF(I3 = "", "",IF(J3 = FALSE, L3 + Introduction!C$32, H3 + Introduction!C$32)))</f>
        <v>555</v>
      </c>
      <c r="W3" s="52">
        <f>IF (C3 = "", "",IF(I3 = "", "",IF(J3 = FALSE, M3 + Introduction!D$32, I3 + Introduction!D$32)))</f>
        <v>314</v>
      </c>
      <c r="X3" s="54" t="str">
        <f t="shared" si="6"/>
        <v>Iphone5_P</v>
      </c>
      <c r="Y3" s="52">
        <f t="shared" si="7"/>
        <v>2</v>
      </c>
    </row>
    <row r="4">
      <c r="A4" s="29" t="str">
        <f t="shared" si="1"/>
        <v>Portrait-512x320-PR=4</v>
      </c>
      <c r="C4" s="18" t="s">
        <v>71</v>
      </c>
      <c r="D4" s="32" t="b">
        <v>0</v>
      </c>
      <c r="E4" s="38">
        <f t="shared" si="2"/>
        <v>4</v>
      </c>
      <c r="F4" s="40" t="b">
        <v>0</v>
      </c>
      <c r="G4" s="42"/>
      <c r="H4" s="32">
        <v>2048.0</v>
      </c>
      <c r="I4" s="32">
        <v>1280.0</v>
      </c>
      <c r="J4" s="44" t="b">
        <v>0</v>
      </c>
      <c r="K4" s="46" t="str">
        <f t="shared" si="3"/>
        <v>portrait</v>
      </c>
      <c r="L4" s="48">
        <f t="shared" si="4"/>
        <v>512</v>
      </c>
      <c r="M4" s="50">
        <f t="shared" ref="M4:M5" si="8">IF(I4 = "", "", (CEILING((I4 / Y4),1)))</f>
        <v>320</v>
      </c>
      <c r="N4" s="52">
        <f>IF (C4 = "", "",IF(I4 = "", "",IF(J4 = FALSE, L4 + Introduction!C$28, H4 + Introduction!C$28)))</f>
        <v>511.5</v>
      </c>
      <c r="O4" s="52">
        <f>IF(C4 = "", "",IF(I4 = "", "",IF(J4 = FALSE, L4 + Introduction!C$29, H4 + Introduction!C$29)))</f>
        <v>512.5</v>
      </c>
      <c r="P4" s="53">
        <f>IF(C4 = "", "",IF(I4 = "", "",IF(J4 = FALSE, M4 + Introduction!D$28, I4 + Introduction!D$28)))</f>
        <v>319.5</v>
      </c>
      <c r="Q4" s="52">
        <f>IF(C4 = "", "",IF(I4 = "", "",IF(J4 = FALSE, M4 + Introduction!D$29, I4 + Introduction!D$29)))</f>
        <v>320.5</v>
      </c>
      <c r="R4" s="52">
        <f>IF(C4 = "", "",IF(I4 = "", "",IF(J4 = FALSE, L4 + Introduction!C$30, H4 + Introduction!C$30)))</f>
        <v>506.5</v>
      </c>
      <c r="S4" s="52">
        <f>IF(C4 = "", "",IF(I4 = "", "",IF(J4 = FALSE, M4 + Introduction!D$30, I4 + Introduction!D$30)))</f>
        <v>320</v>
      </c>
      <c r="T4" s="52">
        <f>IF(C4 = "", "",IF(I4 = "", "",IF(J4 = FALSE, L4 + Introduction!C$31, H4 + Introduction!C$31)))</f>
        <v>505.5</v>
      </c>
      <c r="U4" s="52">
        <f>IF (C4 = "", "",IF(F4 = "", "",IF(J4 = FALSE, M4 + Introduction!D$31, I4 + Introduction!D$31)))</f>
        <v>319</v>
      </c>
      <c r="V4" s="52">
        <f>IF (C4 = "", "",IF(I4 = "", "",IF(J4 = FALSE, L4 + Introduction!C$32, H4 + Introduction!C$32)))</f>
        <v>499</v>
      </c>
      <c r="W4" s="52">
        <f>IF (C4 = "", "",IF(I4 = "", "",IF(J4 = FALSE, M4 + Introduction!D$32, I4 + Introduction!D$32)))</f>
        <v>314</v>
      </c>
      <c r="X4" s="54" t="str">
        <f t="shared" si="6"/>
        <v>PopularDevices2_P</v>
      </c>
      <c r="Y4" s="52">
        <f t="shared" si="7"/>
        <v>4</v>
      </c>
    </row>
    <row r="5">
      <c r="A5" s="29" t="str">
        <f t="shared" si="1"/>
        <v>Portrait-467x350-PR=3</v>
      </c>
      <c r="B5" s="18" t="s">
        <v>44</v>
      </c>
      <c r="C5" s="18" t="s">
        <v>72</v>
      </c>
      <c r="D5" s="32" t="b">
        <v>0</v>
      </c>
      <c r="E5" s="38">
        <f t="shared" si="2"/>
        <v>3</v>
      </c>
      <c r="F5" s="40" t="b">
        <v>0</v>
      </c>
      <c r="G5" s="59"/>
      <c r="H5" s="32">
        <v>1400.0</v>
      </c>
      <c r="I5" s="32">
        <v>1050.0</v>
      </c>
      <c r="J5" s="44" t="b">
        <v>0</v>
      </c>
      <c r="K5" s="46" t="str">
        <f t="shared" si="3"/>
        <v>portrait</v>
      </c>
      <c r="L5" s="48">
        <f t="shared" si="4"/>
        <v>467</v>
      </c>
      <c r="M5" s="50">
        <f t="shared" si="8"/>
        <v>350</v>
      </c>
      <c r="N5" s="52">
        <f>IF (C5 = "", "",IF(I5 = "", "",IF(J5 = FALSE, L5 + Introduction!C$28, H5 + Introduction!C$28)))</f>
        <v>466.5</v>
      </c>
      <c r="O5" s="52">
        <f>IF(C5 = "", "",IF(I5 = "", "",IF(J5 = FALSE, L5 + Introduction!C$29, H5 + Introduction!C$29)))</f>
        <v>467.5</v>
      </c>
      <c r="P5" s="53">
        <f>IF(C5 = "", "",IF(I5 = "", "",IF(J5 = FALSE, M5 + Introduction!D$28, I5 + Introduction!D$28)))</f>
        <v>349.5</v>
      </c>
      <c r="Q5" s="52">
        <f>IF(C5 = "", "",IF(I5 = "", "",IF(J5 = FALSE, M5 + Introduction!D$29, I5 + Introduction!D$29)))</f>
        <v>350.5</v>
      </c>
      <c r="R5" s="52">
        <f>IF(C5 = "", "",IF(I5 = "", "",IF(J5 = FALSE, L5 + Introduction!C$30, H5 + Introduction!C$30)))</f>
        <v>461.5</v>
      </c>
      <c r="S5" s="52">
        <f>IF(C5 = "", "",IF(I5 = "", "",IF(J5 = FALSE, M5 + Introduction!D$30, I5 + Introduction!D$30)))</f>
        <v>350</v>
      </c>
      <c r="T5" s="52">
        <f>IF(C5 = "", "",IF(I5 = "", "",IF(J5 = FALSE, L5 + Introduction!C$31, H5 + Introduction!C$31)))</f>
        <v>460.5</v>
      </c>
      <c r="U5" s="52">
        <f>IF (C5 = "", "",IF(F5 = "", "",IF(J5 = FALSE, M5 + Introduction!D$31, I5 + Introduction!D$31)))</f>
        <v>349</v>
      </c>
      <c r="V5" s="52">
        <f>IF (C5 = "", "",IF(I5 = "", "",IF(J5 = FALSE, L5 + Introduction!C$32, H5 + Introduction!C$32)))</f>
        <v>454</v>
      </c>
      <c r="W5" s="52">
        <f>IF (C5 = "", "",IF(I5 = "", "",IF(J5 = FALSE, M5 + Introduction!D$32, I5 + Introduction!D$32)))</f>
        <v>344</v>
      </c>
      <c r="X5" s="54" t="str">
        <f t="shared" si="6"/>
        <v>LenovoThinkpadX61_P</v>
      </c>
      <c r="Y5" s="52">
        <f t="shared" si="7"/>
        <v>3</v>
      </c>
    </row>
    <row r="6">
      <c r="A6" s="29" t="str">
        <f t="shared" si="1"/>
        <v>Portrait-480x360-PR=3</v>
      </c>
      <c r="C6" s="18" t="s">
        <v>73</v>
      </c>
      <c r="D6" s="32" t="b">
        <v>0</v>
      </c>
      <c r="E6" s="38">
        <f t="shared" si="2"/>
        <v>3</v>
      </c>
      <c r="F6" s="40" t="b">
        <v>0</v>
      </c>
      <c r="G6" s="59"/>
      <c r="H6" s="32">
        <v>1440.0</v>
      </c>
      <c r="I6" s="32">
        <v>1080.0</v>
      </c>
      <c r="J6" s="44" t="b">
        <v>0</v>
      </c>
      <c r="K6" s="46" t="str">
        <f t="shared" si="3"/>
        <v>portrait</v>
      </c>
      <c r="L6" s="48">
        <f t="shared" si="4"/>
        <v>480</v>
      </c>
      <c r="M6" s="50">
        <f t="shared" ref="M6:M10" si="9">CEILING(IF(I6 = "", "", (I6 / Y6)),1)</f>
        <v>360</v>
      </c>
      <c r="N6" s="52">
        <f>IF (C6 = "", "",IF(I6 = "", "",IF(J6 = FALSE, L6 + Introduction!C$28, H6 + Introduction!C$28)))</f>
        <v>479.5</v>
      </c>
      <c r="O6" s="52">
        <f>IF(C6 = "", "",IF(I6 = "", "",IF(J6 = FALSE, L6 + Introduction!C$29, H6 + Introduction!C$29)))</f>
        <v>480.5</v>
      </c>
      <c r="P6" s="53">
        <f>IF(C6 = "", "",IF(I6 = "", "",IF(J6 = FALSE, M6 + Introduction!D$28, I6 + Introduction!D$28)))</f>
        <v>359.5</v>
      </c>
      <c r="Q6" s="52">
        <f>IF(C6 = "", "",IF(I6 = "", "",IF(J6 = FALSE, M6 + Introduction!D$29, I6 + Introduction!D$29)))</f>
        <v>360.5</v>
      </c>
      <c r="R6" s="52">
        <f>IF(C6 = "", "",IF(I6 = "", "",IF(J6 = FALSE, L6 + Introduction!C$30, H6 + Introduction!C$30)))</f>
        <v>474.5</v>
      </c>
      <c r="S6" s="52">
        <f>IF(C6 = "", "",IF(I6 = "", "",IF(J6 = FALSE, M6 + Introduction!D$30, I6 + Introduction!D$30)))</f>
        <v>360</v>
      </c>
      <c r="T6" s="52">
        <f>IF(C6 = "", "",IF(I6 = "", "",IF(J6 = FALSE, L6 + Introduction!C$31, H6 + Introduction!C$31)))</f>
        <v>473.5</v>
      </c>
      <c r="U6" s="52">
        <f>IF (C6 = "", "",IF(F6 = "", "",IF(J6 = FALSE, M6 + Introduction!D$31, I6 + Introduction!D$31)))</f>
        <v>359</v>
      </c>
      <c r="V6" s="52">
        <f>IF (C6 = "", "",IF(I6 = "", "",IF(J6 = FALSE, L6 + Introduction!C$32, H6 + Introduction!C$32)))</f>
        <v>467</v>
      </c>
      <c r="W6" s="52">
        <f>IF (C6 = "", "",IF(I6 = "", "",IF(J6 = FALSE, M6 + Introduction!D$32, I6 + Introduction!D$32)))</f>
        <v>354</v>
      </c>
      <c r="X6" s="54" t="str">
        <f t="shared" si="6"/>
        <v>1080i_P</v>
      </c>
      <c r="Y6" s="52">
        <f t="shared" si="7"/>
        <v>3</v>
      </c>
      <c r="Z6" s="18" t="s">
        <v>74</v>
      </c>
      <c r="AA6" s="18" t="s">
        <v>75</v>
      </c>
      <c r="AB6" s="18" t="s">
        <v>76</v>
      </c>
    </row>
    <row r="7">
      <c r="A7" s="29" t="str">
        <f t="shared" si="1"/>
        <v>Portrait-640x360-PR=2</v>
      </c>
      <c r="B7" s="18" t="s">
        <v>44</v>
      </c>
      <c r="C7" s="55" t="s">
        <v>77</v>
      </c>
      <c r="D7" s="32" t="b">
        <v>0</v>
      </c>
      <c r="E7" s="38">
        <f t="shared" si="2"/>
        <v>2</v>
      </c>
      <c r="F7" s="40" t="b">
        <v>0</v>
      </c>
      <c r="G7" s="60"/>
      <c r="H7" s="57">
        <v>1280.0</v>
      </c>
      <c r="I7" s="57">
        <v>720.0</v>
      </c>
      <c r="J7" s="44" t="b">
        <v>0</v>
      </c>
      <c r="K7" s="46" t="str">
        <f t="shared" si="3"/>
        <v>portrait</v>
      </c>
      <c r="L7" s="48">
        <f t="shared" si="4"/>
        <v>640</v>
      </c>
      <c r="M7" s="50">
        <f t="shared" si="9"/>
        <v>360</v>
      </c>
      <c r="N7" s="52">
        <f>IF (C7 = "", "",IF(I7 = "", "",IF(J7 = FALSE, L7 + Introduction!C$28, H7 + Introduction!C$28)))</f>
        <v>639.5</v>
      </c>
      <c r="O7" s="52">
        <f>IF(C7 = "", "",IF(I7 = "", "",IF(J7 = FALSE, L7 + Introduction!C$29, H7 + Introduction!C$29)))</f>
        <v>640.5</v>
      </c>
      <c r="P7" s="53">
        <f>IF(C7 = "", "",IF(I7 = "", "",IF(J7 = FALSE, M7 + Introduction!D$28, I7 + Introduction!D$28)))</f>
        <v>359.5</v>
      </c>
      <c r="Q7" s="52">
        <f>IF(C7 = "", "",IF(I7 = "", "",IF(J7 = FALSE, M7 + Introduction!D$29, I7 + Introduction!D$29)))</f>
        <v>360.5</v>
      </c>
      <c r="R7" s="52">
        <f>IF(C7 = "", "",IF(I7 = "", "",IF(J7 = FALSE, L7 + Introduction!C$30, H7 + Introduction!C$30)))</f>
        <v>634.5</v>
      </c>
      <c r="S7" s="52">
        <f>IF(C7 = "", "",IF(I7 = "", "",IF(J7 = FALSE, M7 + Introduction!D$30, I7 + Introduction!D$30)))</f>
        <v>360</v>
      </c>
      <c r="T7" s="52">
        <f>IF(C7 = "", "",IF(I7 = "", "",IF(J7 = FALSE, L7 + Introduction!C$31, H7 + Introduction!C$31)))</f>
        <v>633.5</v>
      </c>
      <c r="U7" s="52">
        <f>IF (C7 = "", "",IF(F7 = "", "",IF(J7 = FALSE, M7 + Introduction!D$31, I7 + Introduction!D$31)))</f>
        <v>359</v>
      </c>
      <c r="V7" s="52">
        <f>IF (C7 = "", "",IF(I7 = "", "",IF(J7 = FALSE, L7 + Introduction!C$32, H7 + Introduction!C$32)))</f>
        <v>627</v>
      </c>
      <c r="W7" s="52">
        <f>IF (C7 = "", "",IF(I7 = "", "",IF(J7 = FALSE, M7 + Introduction!D$32, I7 + Introduction!D$32)))</f>
        <v>354</v>
      </c>
      <c r="X7" s="54" t="str">
        <f t="shared" si="6"/>
        <v>GalaxyS3andNote2andHTC8XandWXGA-H_P</v>
      </c>
      <c r="Y7" s="52">
        <f t="shared" si="7"/>
        <v>2</v>
      </c>
    </row>
    <row r="8">
      <c r="A8" s="29" t="str">
        <f t="shared" si="1"/>
        <v>Portrait-640x360-PR=3</v>
      </c>
      <c r="C8" s="55" t="s">
        <v>78</v>
      </c>
      <c r="D8" s="32" t="b">
        <v>0</v>
      </c>
      <c r="E8" s="38">
        <f t="shared" si="2"/>
        <v>3</v>
      </c>
      <c r="F8" s="40" t="b">
        <v>0</v>
      </c>
      <c r="G8" s="56"/>
      <c r="H8" s="57">
        <v>1920.0</v>
      </c>
      <c r="I8" s="57">
        <v>1080.0</v>
      </c>
      <c r="J8" s="44" t="b">
        <v>0</v>
      </c>
      <c r="K8" s="46" t="str">
        <f t="shared" si="3"/>
        <v>portrait</v>
      </c>
      <c r="L8" s="48">
        <f t="shared" si="4"/>
        <v>640</v>
      </c>
      <c r="M8" s="50">
        <f t="shared" si="9"/>
        <v>360</v>
      </c>
      <c r="N8" s="52">
        <f>IF (C8 = "", "",IF(I8 = "", "",IF(J8 = FALSE, L8 + Introduction!C$28, H8 + Introduction!C$28)))</f>
        <v>639.5</v>
      </c>
      <c r="O8" s="52">
        <f>IF(C8 = "", "",IF(I8 = "", "",IF(J8 = FALSE, L8 + Introduction!C$29, H8 + Introduction!C$29)))</f>
        <v>640.5</v>
      </c>
      <c r="P8" s="53">
        <f>IF(C8 = "", "",IF(I8 = "", "",IF(J8 = FALSE, M8 + Introduction!D$28, I8 + Introduction!D$28)))</f>
        <v>359.5</v>
      </c>
      <c r="Q8" s="52">
        <f>IF(C8 = "", "",IF(I8 = "", "",IF(J8 = FALSE, M8 + Introduction!D$29, I8 + Introduction!D$29)))</f>
        <v>360.5</v>
      </c>
      <c r="R8" s="52">
        <f>IF(C8 = "", "",IF(I8 = "", "",IF(J8 = FALSE, L8 + Introduction!C$30, H8 + Introduction!C$30)))</f>
        <v>634.5</v>
      </c>
      <c r="S8" s="52">
        <f>IF(C8 = "", "",IF(I8 = "", "",IF(J8 = FALSE, M8 + Introduction!D$30, I8 + Introduction!D$30)))</f>
        <v>360</v>
      </c>
      <c r="T8" s="52">
        <f>IF(C8 = "", "",IF(I8 = "", "",IF(J8 = FALSE, L8 + Introduction!C$31, H8 + Introduction!C$31)))</f>
        <v>633.5</v>
      </c>
      <c r="U8" s="52">
        <f>IF (C8 = "", "",IF(F8 = "", "",IF(J8 = FALSE, M8 + Introduction!D$31, I8 + Introduction!D$31)))</f>
        <v>359</v>
      </c>
      <c r="V8" s="52">
        <f>IF (C8 = "", "",IF(I8 = "", "",IF(J8 = FALSE, L8 + Introduction!C$32, H8 + Introduction!C$32)))</f>
        <v>627</v>
      </c>
      <c r="W8" s="52">
        <f>IF (C8 = "", "",IF(I8 = "", "",IF(J8 = FALSE, M8 + Introduction!D$32, I8 + Introduction!D$32)))</f>
        <v>354</v>
      </c>
      <c r="X8" s="54" t="str">
        <f t="shared" si="6"/>
        <v>GalaxyS45andNote3andZTEBladeV580_P</v>
      </c>
      <c r="Y8" s="52">
        <f t="shared" si="7"/>
        <v>3</v>
      </c>
    </row>
    <row r="9">
      <c r="A9" s="29" t="str">
        <f t="shared" si="1"/>
        <v>Portrait-640x360-PR=4</v>
      </c>
      <c r="B9" s="18" t="s">
        <v>44</v>
      </c>
      <c r="C9" s="55" t="s">
        <v>79</v>
      </c>
      <c r="D9" s="32" t="b">
        <v>0</v>
      </c>
      <c r="E9" s="38">
        <f t="shared" si="2"/>
        <v>4</v>
      </c>
      <c r="F9" s="40" t="b">
        <v>0</v>
      </c>
      <c r="G9" s="56"/>
      <c r="H9" s="57">
        <v>2560.0</v>
      </c>
      <c r="I9" s="57">
        <v>1440.0</v>
      </c>
      <c r="J9" s="44" t="b">
        <v>0</v>
      </c>
      <c r="K9" s="46" t="str">
        <f t="shared" si="3"/>
        <v>portrait</v>
      </c>
      <c r="L9" s="48">
        <f t="shared" si="4"/>
        <v>640</v>
      </c>
      <c r="M9" s="50">
        <f t="shared" si="9"/>
        <v>360</v>
      </c>
      <c r="N9" s="52">
        <f>IF (C9 = "", "",IF(I9 = "", "",IF(J9 = FALSE, L9 + Introduction!C$28, H9 + Introduction!C$28)))</f>
        <v>639.5</v>
      </c>
      <c r="O9" s="52">
        <f>IF(C9 = "", "",IF(I9 = "", "",IF(J9 = FALSE, L9 + Introduction!C$29, H9 + Introduction!C$29)))</f>
        <v>640.5</v>
      </c>
      <c r="P9" s="53">
        <f>IF(C9 = "", "",IF(I9 = "", "",IF(J9 = FALSE, M9 + Introduction!D$28, I9 + Introduction!D$28)))</f>
        <v>359.5</v>
      </c>
      <c r="Q9" s="52">
        <f>IF(C9 = "", "",IF(I9 = "", "",IF(J9 = FALSE, M9 + Introduction!D$29, I9 + Introduction!D$29)))</f>
        <v>360.5</v>
      </c>
      <c r="R9" s="52">
        <f>IF(C9 = "", "",IF(I9 = "", "",IF(J9 = FALSE, L9 + Introduction!C$30, H9 + Introduction!C$30)))</f>
        <v>634.5</v>
      </c>
      <c r="S9" s="52">
        <f>IF(C9 = "", "",IF(I9 = "", "",IF(J9 = FALSE, M9 + Introduction!D$30, I9 + Introduction!D$30)))</f>
        <v>360</v>
      </c>
      <c r="T9" s="52">
        <f>IF(C9 = "", "",IF(I9 = "", "",IF(J9 = FALSE, L9 + Introduction!C$31, H9 + Introduction!C$31)))</f>
        <v>633.5</v>
      </c>
      <c r="U9" s="52">
        <f>IF (C9 = "", "",IF(F9 = "", "",IF(J9 = FALSE, M9 + Introduction!D$31, I9 + Introduction!D$31)))</f>
        <v>359</v>
      </c>
      <c r="V9" s="52">
        <f>IF (C9 = "", "",IF(I9 = "", "",IF(J9 = FALSE, L9 + Introduction!C$32, H9 + Introduction!C$32)))</f>
        <v>627</v>
      </c>
      <c r="W9" s="52">
        <f>IF (C9 = "", "",IF(I9 = "", "",IF(J9 = FALSE, M9 + Introduction!D$32, I9 + Introduction!D$32)))</f>
        <v>354</v>
      </c>
      <c r="X9" s="54" t="str">
        <f t="shared" si="6"/>
        <v>GalaxyS6and7andEdge_P</v>
      </c>
      <c r="Y9" s="52">
        <f t="shared" si="7"/>
        <v>4</v>
      </c>
    </row>
    <row r="10">
      <c r="A10" s="29" t="str">
        <f t="shared" si="1"/>
        <v>Portrait-400x360-PR=3</v>
      </c>
      <c r="C10" s="18" t="s">
        <v>80</v>
      </c>
      <c r="D10" s="32" t="b">
        <v>0</v>
      </c>
      <c r="E10" s="38">
        <f t="shared" si="2"/>
        <v>3</v>
      </c>
      <c r="F10" s="40" t="b">
        <v>0</v>
      </c>
      <c r="G10" s="59"/>
      <c r="H10" s="32">
        <v>1200.0</v>
      </c>
      <c r="I10" s="32">
        <v>1080.0</v>
      </c>
      <c r="J10" s="44" t="b">
        <v>0</v>
      </c>
      <c r="K10" s="46" t="str">
        <f t="shared" si="3"/>
        <v>portrait</v>
      </c>
      <c r="L10" s="48">
        <f t="shared" si="4"/>
        <v>400</v>
      </c>
      <c r="M10" s="50">
        <f t="shared" si="9"/>
        <v>360</v>
      </c>
      <c r="N10" s="52">
        <f>IF (C10 = "", "",IF(I10 = "", "",IF(J10 = FALSE, L10 + Introduction!C$28, H10 + Introduction!C$28)))</f>
        <v>399.5</v>
      </c>
      <c r="O10" s="52">
        <f>IF(C10 = "", "",IF(I10 = "", "",IF(J10 = FALSE, L10 + Introduction!C$29, H10 + Introduction!C$29)))</f>
        <v>400.5</v>
      </c>
      <c r="P10" s="53">
        <f>IF(C10 = "", "",IF(I10 = "", "",IF(J10 = FALSE, M10 + Introduction!D$28, I10 + Introduction!D$28)))</f>
        <v>359.5</v>
      </c>
      <c r="Q10" s="52">
        <f>IF(C10 = "", "",IF(I10 = "", "",IF(J10 = FALSE, M10 + Introduction!D$29, I10 + Introduction!D$29)))</f>
        <v>360.5</v>
      </c>
      <c r="R10" s="52">
        <f>IF(C10 = "", "",IF(I10 = "", "",IF(J10 = FALSE, L10 + Introduction!C$30, H10 + Introduction!C$30)))</f>
        <v>394.5</v>
      </c>
      <c r="S10" s="52">
        <f>IF(C10 = "", "",IF(I10 = "", "",IF(J10 = FALSE, M10 + Introduction!D$30, I10 + Introduction!D$30)))</f>
        <v>360</v>
      </c>
      <c r="T10" s="52">
        <f>IF(C10 = "", "",IF(I10 = "", "",IF(J10 = FALSE, L10 + Introduction!C$31, H10 + Introduction!C$31)))</f>
        <v>393.5</v>
      </c>
      <c r="U10" s="52">
        <f>IF (C10 = "", "",IF(F10 = "", "",IF(J10 = FALSE, M10 + Introduction!D$31, I10 + Introduction!D$31)))</f>
        <v>359</v>
      </c>
      <c r="V10" s="52">
        <f>IF (C10 = "", "",IF(I10 = "", "",IF(J10 = FALSE, L10 + Introduction!C$32, H10 + Introduction!C$32)))</f>
        <v>387</v>
      </c>
      <c r="W10" s="52">
        <f>IF (C10 = "", "",IF(I10 = "", "",IF(J10 = FALSE, M10 + Introduction!D$32, I10 + Introduction!D$32)))</f>
        <v>354</v>
      </c>
      <c r="X10" s="54" t="str">
        <f t="shared" si="6"/>
        <v>HTCVive_P</v>
      </c>
      <c r="Y10" s="52">
        <f t="shared" si="7"/>
        <v>3</v>
      </c>
    </row>
    <row r="11">
      <c r="A11" s="29" t="str">
        <f t="shared" si="1"/>
        <v>Portrait-640x360-PR=1</v>
      </c>
      <c r="C11" s="18" t="s">
        <v>81</v>
      </c>
      <c r="D11" s="32" t="b">
        <v>0</v>
      </c>
      <c r="E11" s="38">
        <f t="shared" si="2"/>
        <v>1</v>
      </c>
      <c r="F11" s="40" t="b">
        <v>0</v>
      </c>
      <c r="G11" s="59"/>
      <c r="H11" s="32">
        <v>640.0</v>
      </c>
      <c r="I11" s="32">
        <v>360.0</v>
      </c>
      <c r="J11" s="44" t="b">
        <v>0</v>
      </c>
      <c r="K11" s="46" t="str">
        <f t="shared" si="3"/>
        <v>portrait</v>
      </c>
      <c r="L11" s="48">
        <f t="shared" si="4"/>
        <v>640</v>
      </c>
      <c r="M11" s="50">
        <f t="shared" ref="M11:M15" si="10">IF(I11 = "", "", (CEILING((I11 / Y11),1)))</f>
        <v>360</v>
      </c>
      <c r="N11" s="52">
        <f>IF (C11 = "", "",IF(I11 = "", "",IF(J11 = FALSE, L11 + Introduction!C$28, H11 + Introduction!C$28)))</f>
        <v>639.5</v>
      </c>
      <c r="O11" s="52">
        <f>IF(C11 = "", "",IF(I11 = "", "",IF(J11 = FALSE, L11 + Introduction!C$29, H11 + Introduction!C$29)))</f>
        <v>640.5</v>
      </c>
      <c r="P11" s="53">
        <f>IF(C11 = "", "",IF(I11 = "", "",IF(J11 = FALSE, M11 + Introduction!D$28, I11 + Introduction!D$28)))</f>
        <v>359.5</v>
      </c>
      <c r="Q11" s="52">
        <f>IF(C11 = "", "",IF(I11 = "", "",IF(J11 = FALSE, M11 + Introduction!D$29, I11 + Introduction!D$29)))</f>
        <v>360.5</v>
      </c>
      <c r="R11" s="52">
        <f>IF(C11 = "", "",IF(I11 = "", "",IF(J11 = FALSE, L11 + Introduction!C$30, H11 + Introduction!C$30)))</f>
        <v>634.5</v>
      </c>
      <c r="S11" s="52">
        <f>IF(C11 = "", "",IF(I11 = "", "",IF(J11 = FALSE, M11 + Introduction!D$30, I11 + Introduction!D$30)))</f>
        <v>360</v>
      </c>
      <c r="T11" s="52">
        <f>IF(C11 = "", "",IF(I11 = "", "",IF(J11 = FALSE, L11 + Introduction!C$31, H11 + Introduction!C$31)))</f>
        <v>633.5</v>
      </c>
      <c r="U11" s="52">
        <f>IF (C11 = "", "",IF(F11 = "", "",IF(J11 = FALSE, M11 + Introduction!D$31, I11 + Introduction!D$31)))</f>
        <v>359</v>
      </c>
      <c r="V11" s="52">
        <f>IF (C11 = "", "",IF(I11 = "", "",IF(J11 = FALSE, L11 + Introduction!C$32, H11 + Introduction!C$32)))</f>
        <v>627</v>
      </c>
      <c r="W11" s="52">
        <f>IF (C11 = "", "",IF(I11 = "", "",IF(J11 = FALSE, M11 + Introduction!D$32, I11 + Introduction!D$32)))</f>
        <v>354</v>
      </c>
      <c r="X11" s="54" t="str">
        <f t="shared" si="6"/>
        <v>Nokia5230_P</v>
      </c>
      <c r="Y11" s="52">
        <f t="shared" si="7"/>
        <v>1</v>
      </c>
    </row>
    <row r="12">
      <c r="A12" s="29" t="str">
        <f t="shared" si="1"/>
        <v>Portrait-576x360-PR=2</v>
      </c>
      <c r="C12" s="18" t="s">
        <v>88</v>
      </c>
      <c r="D12" s="32" t="b">
        <v>0</v>
      </c>
      <c r="E12" s="38">
        <f t="shared" si="2"/>
        <v>2</v>
      </c>
      <c r="F12" s="40" t="b">
        <v>0</v>
      </c>
      <c r="G12" s="59"/>
      <c r="H12" s="32">
        <v>1152.0</v>
      </c>
      <c r="I12" s="32">
        <v>720.0</v>
      </c>
      <c r="J12" s="44" t="b">
        <v>0</v>
      </c>
      <c r="K12" s="46" t="str">
        <f t="shared" si="3"/>
        <v>portrait</v>
      </c>
      <c r="L12" s="48">
        <f t="shared" si="4"/>
        <v>576</v>
      </c>
      <c r="M12" s="50">
        <f t="shared" si="10"/>
        <v>360</v>
      </c>
      <c r="N12" s="52">
        <f>IF (C12 = "", "",IF(I12 = "", "",IF(J12 = FALSE, L12 + Introduction!C$28, H12 + Introduction!C$28)))</f>
        <v>575.5</v>
      </c>
      <c r="O12" s="52">
        <f>IF(C12 = "", "",IF(I12 = "", "",IF(J12 = FALSE, L12 + Introduction!C$29, H12 + Introduction!C$29)))</f>
        <v>576.5</v>
      </c>
      <c r="P12" s="53">
        <f>IF(C12 = "", "",IF(I12 = "", "",IF(J12 = FALSE, M12 + Introduction!D$28, I12 + Introduction!D$28)))</f>
        <v>359.5</v>
      </c>
      <c r="Q12" s="52">
        <f>IF(C12 = "", "",IF(I12 = "", "",IF(J12 = FALSE, M12 + Introduction!D$29, I12 + Introduction!D$29)))</f>
        <v>360.5</v>
      </c>
      <c r="R12" s="52">
        <f>IF(C12 = "", "",IF(I12 = "", "",IF(J12 = FALSE, L12 + Introduction!C$30, H12 + Introduction!C$30)))</f>
        <v>570.5</v>
      </c>
      <c r="S12" s="52">
        <f>IF(C12 = "", "",IF(I12 = "", "",IF(J12 = FALSE, M12 + Introduction!D$30, I12 + Introduction!D$30)))</f>
        <v>360</v>
      </c>
      <c r="T12" s="52">
        <f>IF(C12 = "", "",IF(I12 = "", "",IF(J12 = FALSE, L12 + Introduction!C$31, H12 + Introduction!C$31)))</f>
        <v>569.5</v>
      </c>
      <c r="U12" s="52">
        <f>IF (C12 = "", "",IF(F12 = "", "",IF(J12 = FALSE, M12 + Introduction!D$31, I12 + Introduction!D$31)))</f>
        <v>359</v>
      </c>
      <c r="V12" s="52">
        <f>IF (C12 = "", "",IF(I12 = "", "",IF(J12 = FALSE, L12 + Introduction!C$32, H12 + Introduction!C$32)))</f>
        <v>563</v>
      </c>
      <c r="W12" s="52">
        <f>IF (C12 = "", "",IF(I12 = "", "",IF(J12 = FALSE, M12 + Introduction!D$32, I12 + Introduction!D$32)))</f>
        <v>354</v>
      </c>
      <c r="X12" s="54" t="str">
        <f t="shared" si="6"/>
        <v>SunWorkstation_P</v>
      </c>
      <c r="Y12" s="52">
        <f t="shared" si="7"/>
        <v>2</v>
      </c>
    </row>
    <row r="13">
      <c r="A13" s="29" t="str">
        <f t="shared" si="1"/>
        <v>Portrait-720x360-PR=3</v>
      </c>
      <c r="C13" s="18" t="s">
        <v>89</v>
      </c>
      <c r="D13" s="32" t="b">
        <v>0</v>
      </c>
      <c r="E13" s="38">
        <f t="shared" si="2"/>
        <v>3</v>
      </c>
      <c r="F13" s="40" t="b">
        <v>0</v>
      </c>
      <c r="G13" s="59"/>
      <c r="H13" s="32">
        <v>2160.0</v>
      </c>
      <c r="I13" s="32">
        <v>1080.0</v>
      </c>
      <c r="J13" s="44" t="b">
        <v>0</v>
      </c>
      <c r="K13" s="46" t="str">
        <f t="shared" si="3"/>
        <v>portrait</v>
      </c>
      <c r="L13" s="48">
        <f t="shared" si="4"/>
        <v>720</v>
      </c>
      <c r="M13" s="50">
        <f t="shared" si="10"/>
        <v>360</v>
      </c>
      <c r="N13" s="52">
        <f>IF (C13 = "", "",IF(I13 = "", "",IF(J13 = FALSE, L13 + Introduction!C$28, H13 + Introduction!C$28)))</f>
        <v>719.5</v>
      </c>
      <c r="O13" s="52">
        <f>IF(C13 = "", "",IF(I13 = "", "",IF(J13 = FALSE, L13 + Introduction!C$29, H13 + Introduction!C$29)))</f>
        <v>720.5</v>
      </c>
      <c r="P13" s="53">
        <f>IF(C13 = "", "",IF(I13 = "", "",IF(J13 = FALSE, M13 + Introduction!D$28, I13 + Introduction!D$28)))</f>
        <v>359.5</v>
      </c>
      <c r="Q13" s="52">
        <f>IF(C13 = "", "",IF(I13 = "", "",IF(J13 = FALSE, M13 + Introduction!D$29, I13 + Introduction!D$29)))</f>
        <v>360.5</v>
      </c>
      <c r="R13" s="52">
        <f>IF(C13 = "", "",IF(I13 = "", "",IF(J13 = FALSE, L13 + Introduction!C$30, H13 + Introduction!C$30)))</f>
        <v>714.5</v>
      </c>
      <c r="S13" s="52">
        <f>IF(C13 = "", "",IF(I13 = "", "",IF(J13 = FALSE, M13 + Introduction!D$30, I13 + Introduction!D$30)))</f>
        <v>360</v>
      </c>
      <c r="T13" s="52">
        <f>IF(C13 = "", "",IF(I13 = "", "",IF(J13 = FALSE, L13 + Introduction!C$31, H13 + Introduction!C$31)))</f>
        <v>713.5</v>
      </c>
      <c r="U13" s="52">
        <f>IF (C13 = "", "",IF(F13 = "", "",IF(J13 = FALSE, M13 + Introduction!D$31, I13 + Introduction!D$31)))</f>
        <v>359</v>
      </c>
      <c r="V13" s="52">
        <f>IF (C13 = "", "",IF(I13 = "", "",IF(J13 = FALSE, L13 + Introduction!C$32, H13 + Introduction!C$32)))</f>
        <v>707</v>
      </c>
      <c r="W13" s="52">
        <f>IF (C13 = "", "",IF(I13 = "", "",IF(J13 = FALSE, M13 + Introduction!D$32, I13 + Introduction!D$32)))</f>
        <v>354</v>
      </c>
      <c r="X13" s="54" t="str">
        <f t="shared" si="6"/>
        <v>XiaomiMiMIX2_P</v>
      </c>
      <c r="Y13" s="52">
        <f t="shared" si="7"/>
        <v>3</v>
      </c>
    </row>
    <row r="14">
      <c r="A14" s="29" t="str">
        <f t="shared" si="1"/>
        <v>Portrait-667x375-PR=2</v>
      </c>
      <c r="B14" s="18" t="s">
        <v>44</v>
      </c>
      <c r="C14" s="55" t="s">
        <v>91</v>
      </c>
      <c r="D14" s="32" t="b">
        <v>0</v>
      </c>
      <c r="E14" s="38">
        <f t="shared" si="2"/>
        <v>2</v>
      </c>
      <c r="F14" s="40" t="b">
        <v>0</v>
      </c>
      <c r="G14" s="56">
        <v>0.999</v>
      </c>
      <c r="H14" s="57">
        <v>1334.0</v>
      </c>
      <c r="I14" s="57">
        <v>750.0</v>
      </c>
      <c r="J14" s="44" t="b">
        <v>0</v>
      </c>
      <c r="K14" s="46" t="str">
        <f t="shared" si="3"/>
        <v>portrait</v>
      </c>
      <c r="L14" s="48">
        <f t="shared" si="4"/>
        <v>667</v>
      </c>
      <c r="M14" s="50">
        <f t="shared" si="10"/>
        <v>375</v>
      </c>
      <c r="N14" s="52">
        <f>IF (C14 = "", "",IF(I14 = "", "",IF(J14 = FALSE, L14 + Introduction!C$28, H14 + Introduction!C$28)))</f>
        <v>666.5</v>
      </c>
      <c r="O14" s="52">
        <f>IF(C14 = "", "",IF(I14 = "", "",IF(J14 = FALSE, L14 + Introduction!C$29, H14 + Introduction!C$29)))</f>
        <v>667.5</v>
      </c>
      <c r="P14" s="53">
        <f>IF(C14 = "", "",IF(I14 = "", "",IF(J14 = FALSE, M14 + Introduction!D$28, I14 + Introduction!D$28)))</f>
        <v>374.5</v>
      </c>
      <c r="Q14" s="52">
        <f>IF(C14 = "", "",IF(I14 = "", "",IF(J14 = FALSE, M14 + Introduction!D$29, I14 + Introduction!D$29)))</f>
        <v>375.5</v>
      </c>
      <c r="R14" s="52">
        <f>IF(C14 = "", "",IF(I14 = "", "",IF(J14 = FALSE, L14 + Introduction!C$30, H14 + Introduction!C$30)))</f>
        <v>661.5</v>
      </c>
      <c r="S14" s="52">
        <f>IF(C14 = "", "",IF(I14 = "", "",IF(J14 = FALSE, M14 + Introduction!D$30, I14 + Introduction!D$30)))</f>
        <v>375</v>
      </c>
      <c r="T14" s="52">
        <f>IF(C14 = "", "",IF(I14 = "", "",IF(J14 = FALSE, L14 + Introduction!C$31, H14 + Introduction!C$31)))</f>
        <v>660.5</v>
      </c>
      <c r="U14" s="52">
        <f>IF (C14 = "", "",IF(F14 = "", "",IF(J14 = FALSE, M14 + Introduction!D$31, I14 + Introduction!D$31)))</f>
        <v>374</v>
      </c>
      <c r="V14" s="52">
        <f>IF (C14 = "", "",IF(I14 = "", "",IF(J14 = FALSE, L14 + Introduction!C$32, H14 + Introduction!C$32)))</f>
        <v>654</v>
      </c>
      <c r="W14" s="52">
        <f>IF (C14 = "", "",IF(I14 = "", "",IF(J14 = FALSE, M14 + Introduction!D$32, I14 + Introduction!D$32)))</f>
        <v>369</v>
      </c>
      <c r="X14" s="54" t="str">
        <f t="shared" si="6"/>
        <v>Iphone6and6Sand7and8_P</v>
      </c>
      <c r="Y14" s="52">
        <f t="shared" si="7"/>
        <v>2</v>
      </c>
    </row>
    <row r="15">
      <c r="A15" s="29" t="str">
        <f t="shared" si="1"/>
        <v>Portrait-812x375-PR=3</v>
      </c>
      <c r="B15" s="18" t="s">
        <v>44</v>
      </c>
      <c r="C15" s="55" t="s">
        <v>92</v>
      </c>
      <c r="D15" s="32" t="b">
        <v>0</v>
      </c>
      <c r="E15" s="38">
        <f t="shared" si="2"/>
        <v>3</v>
      </c>
      <c r="F15" s="40" t="b">
        <v>0</v>
      </c>
      <c r="G15" s="60"/>
      <c r="H15" s="57">
        <v>2436.0</v>
      </c>
      <c r="I15" s="57">
        <v>1125.0</v>
      </c>
      <c r="J15" s="44" t="b">
        <v>0</v>
      </c>
      <c r="K15" s="46" t="str">
        <f t="shared" si="3"/>
        <v>portrait</v>
      </c>
      <c r="L15" s="48">
        <f t="shared" si="4"/>
        <v>812</v>
      </c>
      <c r="M15" s="50">
        <f t="shared" si="10"/>
        <v>375</v>
      </c>
      <c r="N15" s="52">
        <f>IF (C15 = "", "",IF(I15 = "", "",IF(J15 = FALSE, L15 + Introduction!C$28, H15 + Introduction!C$28)))</f>
        <v>811.5</v>
      </c>
      <c r="O15" s="52">
        <f>IF(C15 = "", "",IF(I15 = "", "",IF(J15 = FALSE, L15 + Introduction!C$29, H15 + Introduction!C$29)))</f>
        <v>812.5</v>
      </c>
      <c r="P15" s="53">
        <f>IF(C15 = "", "",IF(I15 = "", "",IF(J15 = FALSE, M15 + Introduction!D$28, I15 + Introduction!D$28)))</f>
        <v>374.5</v>
      </c>
      <c r="Q15" s="52">
        <f>IF(C15 = "", "",IF(I15 = "", "",IF(J15 = FALSE, M15 + Introduction!D$29, I15 + Introduction!D$29)))</f>
        <v>375.5</v>
      </c>
      <c r="R15" s="52">
        <f>IF(C15 = "", "",IF(I15 = "", "",IF(J15 = FALSE, L15 + Introduction!C$30, H15 + Introduction!C$30)))</f>
        <v>806.5</v>
      </c>
      <c r="S15" s="52">
        <f>IF(C15 = "", "",IF(I15 = "", "",IF(J15 = FALSE, M15 + Introduction!D$30, I15 + Introduction!D$30)))</f>
        <v>375</v>
      </c>
      <c r="T15" s="52">
        <f>IF(C15 = "", "",IF(I15 = "", "",IF(J15 = FALSE, L15 + Introduction!C$31, H15 + Introduction!C$31)))</f>
        <v>805.5</v>
      </c>
      <c r="U15" s="52">
        <f>IF (C15 = "", "",IF(F15 = "", "",IF(J15 = FALSE, M15 + Introduction!D$31, I15 + Introduction!D$31)))</f>
        <v>374</v>
      </c>
      <c r="V15" s="52">
        <f>IF (C15 = "", "",IF(I15 = "", "",IF(J15 = FALSE, L15 + Introduction!C$32, H15 + Introduction!C$32)))</f>
        <v>799</v>
      </c>
      <c r="W15" s="52">
        <f>IF (C15 = "", "",IF(I15 = "", "",IF(J15 = FALSE, M15 + Introduction!D$32, I15 + Introduction!D$32)))</f>
        <v>369</v>
      </c>
      <c r="X15" s="54" t="str">
        <f t="shared" si="6"/>
        <v>IphoneX_P</v>
      </c>
      <c r="Y15" s="52">
        <f t="shared" si="7"/>
        <v>3</v>
      </c>
    </row>
    <row r="16">
      <c r="A16" s="29" t="str">
        <f t="shared" si="1"/>
        <v>Portrait-512x384-PR=2</v>
      </c>
      <c r="B16" s="18" t="s">
        <v>44</v>
      </c>
      <c r="C16" s="18" t="s">
        <v>93</v>
      </c>
      <c r="D16" s="32" t="b">
        <v>0</v>
      </c>
      <c r="E16" s="38">
        <f t="shared" si="2"/>
        <v>2</v>
      </c>
      <c r="F16" s="40" t="b">
        <v>0</v>
      </c>
      <c r="G16" s="59"/>
      <c r="H16" s="32">
        <v>1024.0</v>
      </c>
      <c r="I16" s="32">
        <v>768.0</v>
      </c>
      <c r="J16" s="44" t="b">
        <v>1</v>
      </c>
      <c r="K16" s="46" t="str">
        <f t="shared" si="3"/>
        <v>portrait</v>
      </c>
      <c r="L16" s="48">
        <f t="shared" si="4"/>
        <v>512</v>
      </c>
      <c r="M16" s="50">
        <f>CEILING(IF(I16 = "", "", (I16 / Y16)),1)</f>
        <v>384</v>
      </c>
      <c r="N16" s="52">
        <f>IF (C16 = "", "",IF(I16 = "", "",IF(J16 = FALSE, L16 + Introduction!C$28, H16 + Introduction!C$28)))</f>
        <v>1023.5</v>
      </c>
      <c r="O16" s="52">
        <f>IF(C16 = "", "",IF(I16 = "", "",IF(J16 = FALSE, L16 + Introduction!C$29, H16 + Introduction!C$29)))</f>
        <v>1024.5</v>
      </c>
      <c r="P16" s="53">
        <f>IF(C16 = "", "",IF(I16 = "", "",IF(J16 = FALSE, M16 + Introduction!D$28, I16 + Introduction!D$28)))</f>
        <v>767.5</v>
      </c>
      <c r="Q16" s="52">
        <f>IF(C16 = "", "",IF(I16 = "", "",IF(J16 = FALSE, M16 + Introduction!D$29, I16 + Introduction!D$29)))</f>
        <v>768.5</v>
      </c>
      <c r="R16" s="52">
        <f>IF(C16 = "", "",IF(I16 = "", "",IF(J16 = FALSE, L16 + Introduction!C$30, H16 + Introduction!C$30)))</f>
        <v>1018.5</v>
      </c>
      <c r="S16" s="52">
        <f>IF(C16 = "", "",IF(I16 = "", "",IF(J16 = FALSE, M16 + Introduction!D$30, I16 + Introduction!D$30)))</f>
        <v>768</v>
      </c>
      <c r="T16" s="52">
        <f>IF(C16 = "", "",IF(I16 = "", "",IF(J16 = FALSE, L16 + Introduction!C$31, H16 + Introduction!C$31)))</f>
        <v>1017.5</v>
      </c>
      <c r="U16" s="52">
        <f>IF (C16 = "", "",IF(F16 = "", "",IF(J16 = FALSE, M16 + Introduction!D$31, I16 + Introduction!D$31)))</f>
        <v>767</v>
      </c>
      <c r="V16" s="52">
        <f>IF (C16 = "", "",IF(I16 = "", "",IF(J16 = FALSE, L16 + Introduction!C$32, H16 + Introduction!C$32)))</f>
        <v>1011</v>
      </c>
      <c r="W16" s="52">
        <f>IF (C16 = "", "",IF(I16 = "", "",IF(J16 = FALSE, M16 + Introduction!D$32, I16 + Introduction!D$32)))</f>
        <v>762</v>
      </c>
      <c r="X16" s="54" t="str">
        <f t="shared" si="6"/>
        <v>IpadandTFT_P</v>
      </c>
      <c r="Y16" s="52">
        <f t="shared" si="7"/>
        <v>2</v>
      </c>
    </row>
    <row r="17">
      <c r="A17" s="29" t="str">
        <f t="shared" si="1"/>
        <v>Portrait-800x384-PR=2</v>
      </c>
      <c r="C17" s="18" t="s">
        <v>94</v>
      </c>
      <c r="D17" s="32" t="b">
        <v>0</v>
      </c>
      <c r="E17" s="38">
        <f t="shared" si="2"/>
        <v>2</v>
      </c>
      <c r="F17" s="40" t="b">
        <v>0</v>
      </c>
      <c r="G17" s="59"/>
      <c r="H17" s="32">
        <v>1600.0</v>
      </c>
      <c r="I17" s="32">
        <v>768.0</v>
      </c>
      <c r="J17" s="44" t="b">
        <v>0</v>
      </c>
      <c r="K17" s="46" t="str">
        <f t="shared" si="3"/>
        <v>portrait</v>
      </c>
      <c r="L17" s="48">
        <f t="shared" si="4"/>
        <v>800</v>
      </c>
      <c r="M17" s="50">
        <f t="shared" ref="M17:M22" si="11">IF(I17 = "", "", (CEILING((I17 / Y17),1)))</f>
        <v>384</v>
      </c>
      <c r="N17" s="52">
        <f>IF (C17 = "", "",IF(I17 = "", "",IF(J17 = FALSE, L17 + Introduction!C$28, H17 + Introduction!C$28)))</f>
        <v>799.5</v>
      </c>
      <c r="O17" s="52">
        <f>IF(C17 = "", "",IF(I17 = "", "",IF(J17 = FALSE, L17 + Introduction!C$29, H17 + Introduction!C$29)))</f>
        <v>800.5</v>
      </c>
      <c r="P17" s="53">
        <f>IF(C17 = "", "",IF(I17 = "", "",IF(J17 = FALSE, M17 + Introduction!D$28, I17 + Introduction!D$28)))</f>
        <v>383.5</v>
      </c>
      <c r="Q17" s="52">
        <f>IF(C17 = "", "",IF(I17 = "", "",IF(J17 = FALSE, M17 + Introduction!D$29, I17 + Introduction!D$29)))</f>
        <v>384.5</v>
      </c>
      <c r="R17" s="52">
        <f>IF(C17 = "", "",IF(I17 = "", "",IF(J17 = FALSE, L17 + Introduction!C$30, H17 + Introduction!C$30)))</f>
        <v>794.5</v>
      </c>
      <c r="S17" s="52">
        <f>IF(C17 = "", "",IF(I17 = "", "",IF(J17 = FALSE, M17 + Introduction!D$30, I17 + Introduction!D$30)))</f>
        <v>384</v>
      </c>
      <c r="T17" s="52">
        <f>IF(C17 = "", "",IF(I17 = "", "",IF(J17 = FALSE, L17 + Introduction!C$31, H17 + Introduction!C$31)))</f>
        <v>793.5</v>
      </c>
      <c r="U17" s="52">
        <f>IF (C17 = "", "",IF(F17 = "", "",IF(J17 = FALSE, M17 + Introduction!D$31, I17 + Introduction!D$31)))</f>
        <v>383</v>
      </c>
      <c r="V17" s="52">
        <f>IF (C17 = "", "",IF(I17 = "", "",IF(J17 = FALSE, L17 + Introduction!C$32, H17 + Introduction!C$32)))</f>
        <v>787</v>
      </c>
      <c r="W17" s="52">
        <f>IF (C17 = "", "",IF(I17 = "", "",IF(J17 = FALSE, M17 + Introduction!D$32, I17 + Introduction!D$32)))</f>
        <v>378</v>
      </c>
      <c r="X17" s="54" t="str">
        <f t="shared" si="6"/>
        <v>SonyVAIO-P_P</v>
      </c>
      <c r="Y17" s="52">
        <f t="shared" si="7"/>
        <v>2</v>
      </c>
    </row>
    <row r="18">
      <c r="A18" s="29" t="str">
        <f t="shared" si="1"/>
        <v>Portrait-534x400-PR=3</v>
      </c>
      <c r="C18" s="18" t="s">
        <v>95</v>
      </c>
      <c r="D18" s="32" t="b">
        <v>0</v>
      </c>
      <c r="E18" s="38">
        <f t="shared" si="2"/>
        <v>3</v>
      </c>
      <c r="F18" s="40" t="b">
        <v>0</v>
      </c>
      <c r="G18" s="59"/>
      <c r="H18" s="32">
        <v>1600.0</v>
      </c>
      <c r="I18" s="32">
        <v>1200.0</v>
      </c>
      <c r="J18" s="44" t="b">
        <v>0</v>
      </c>
      <c r="K18" s="46" t="str">
        <f t="shared" si="3"/>
        <v>portrait</v>
      </c>
      <c r="L18" s="48">
        <f t="shared" si="4"/>
        <v>534</v>
      </c>
      <c r="M18" s="50">
        <f t="shared" si="11"/>
        <v>400</v>
      </c>
      <c r="N18" s="52">
        <f>IF (C18 = "", "",IF(I18 = "", "",IF(J18 = FALSE, L18 + Introduction!C$28, H18 + Introduction!C$28)))</f>
        <v>533.5</v>
      </c>
      <c r="O18" s="52">
        <f>IF(C18 = "", "",IF(I18 = "", "",IF(J18 = FALSE, L18 + Introduction!C$29, H18 + Introduction!C$29)))</f>
        <v>534.5</v>
      </c>
      <c r="P18" s="53">
        <f>IF(C18 = "", "",IF(I18 = "", "",IF(J18 = FALSE, M18 + Introduction!D$28, I18 + Introduction!D$28)))</f>
        <v>399.5</v>
      </c>
      <c r="Q18" s="52">
        <f>IF(C18 = "", "",IF(I18 = "", "",IF(J18 = FALSE, M18 + Introduction!D$29, I18 + Introduction!D$29)))</f>
        <v>400.5</v>
      </c>
      <c r="R18" s="52">
        <f>IF(C18 = "", "",IF(I18 = "", "",IF(J18 = FALSE, L18 + Introduction!C$30, H18 + Introduction!C$30)))</f>
        <v>528.5</v>
      </c>
      <c r="S18" s="52">
        <f>IF(C18 = "", "",IF(I18 = "", "",IF(J18 = FALSE, M18 + Introduction!D$30, I18 + Introduction!D$30)))</f>
        <v>400</v>
      </c>
      <c r="T18" s="52">
        <f>IF(C18 = "", "",IF(I18 = "", "",IF(J18 = FALSE, L18 + Introduction!C$31, H18 + Introduction!C$31)))</f>
        <v>527.5</v>
      </c>
      <c r="U18" s="52">
        <f>IF (C18 = "", "",IF(F18 = "", "",IF(J18 = FALSE, M18 + Introduction!D$31, I18 + Introduction!D$31)))</f>
        <v>399</v>
      </c>
      <c r="V18" s="52">
        <f>IF (C18 = "", "",IF(I18 = "", "",IF(J18 = FALSE, L18 + Introduction!C$32, H18 + Introduction!C$32)))</f>
        <v>521</v>
      </c>
      <c r="W18" s="52">
        <f>IF (C18 = "", "",IF(I18 = "", "",IF(J18 = FALSE, M18 + Introduction!D$32, I18 + Introduction!D$32)))</f>
        <v>394</v>
      </c>
      <c r="X18" s="54" t="str">
        <f t="shared" si="6"/>
        <v>LenovoThinkpadT60_P</v>
      </c>
      <c r="Y18" s="52">
        <f t="shared" si="7"/>
        <v>3</v>
      </c>
    </row>
    <row r="19">
      <c r="A19" s="29" t="str">
        <f t="shared" si="1"/>
        <v>Portrait-640x400-PR=3</v>
      </c>
      <c r="C19" s="18" t="s">
        <v>96</v>
      </c>
      <c r="D19" s="32" t="b">
        <v>0</v>
      </c>
      <c r="E19" s="38">
        <f t="shared" si="2"/>
        <v>3</v>
      </c>
      <c r="F19" s="40" t="b">
        <v>0</v>
      </c>
      <c r="G19" s="59"/>
      <c r="H19" s="32">
        <v>1920.0</v>
      </c>
      <c r="I19" s="32">
        <v>1200.0</v>
      </c>
      <c r="J19" s="44" t="b">
        <v>0</v>
      </c>
      <c r="K19" s="46" t="str">
        <f t="shared" si="3"/>
        <v>portrait</v>
      </c>
      <c r="L19" s="48">
        <f t="shared" si="4"/>
        <v>640</v>
      </c>
      <c r="M19" s="50">
        <f t="shared" si="11"/>
        <v>400</v>
      </c>
      <c r="N19" s="52">
        <f>IF (C19 = "", "",IF(I19 = "", "",IF(J19 = FALSE, L19 + Introduction!C$28, H19 + Introduction!C$28)))</f>
        <v>639.5</v>
      </c>
      <c r="O19" s="52">
        <f>IF(C19 = "", "",IF(I19 = "", "",IF(J19 = FALSE, L19 + Introduction!C$29, H19 + Introduction!C$29)))</f>
        <v>640.5</v>
      </c>
      <c r="P19" s="53">
        <f>IF(C19 = "", "",IF(I19 = "", "",IF(J19 = FALSE, M19 + Introduction!D$28, I19 + Introduction!D$28)))</f>
        <v>399.5</v>
      </c>
      <c r="Q19" s="52">
        <f>IF(C19 = "", "",IF(I19 = "", "",IF(J19 = FALSE, M19 + Introduction!D$29, I19 + Introduction!D$29)))</f>
        <v>400.5</v>
      </c>
      <c r="R19" s="52">
        <f>IF(C19 = "", "",IF(I19 = "", "",IF(J19 = FALSE, L19 + Introduction!C$30, H19 + Introduction!C$30)))</f>
        <v>634.5</v>
      </c>
      <c r="S19" s="52">
        <f>IF(C19 = "", "",IF(I19 = "", "",IF(J19 = FALSE, M19 + Introduction!D$30, I19 + Introduction!D$30)))</f>
        <v>400</v>
      </c>
      <c r="T19" s="52">
        <f>IF(C19 = "", "",IF(I19 = "", "",IF(J19 = FALSE, L19 + Introduction!C$31, H19 + Introduction!C$31)))</f>
        <v>633.5</v>
      </c>
      <c r="U19" s="52">
        <f>IF (C19 = "", "",IF(F19 = "", "",IF(J19 = FALSE, M19 + Introduction!D$31, I19 + Introduction!D$31)))</f>
        <v>399</v>
      </c>
      <c r="V19" s="52">
        <f>IF (C19 = "", "",IF(I19 = "", "",IF(J19 = FALSE, L19 + Introduction!C$32, H19 + Introduction!C$32)))</f>
        <v>627</v>
      </c>
      <c r="W19" s="52">
        <f>IF (C19 = "", "",IF(I19 = "", "",IF(J19 = FALSE, M19 + Introduction!D$32, I19 + Introduction!D$32)))</f>
        <v>394</v>
      </c>
      <c r="X19" s="54" t="str">
        <f t="shared" si="6"/>
        <v>WUXGA_P</v>
      </c>
      <c r="Y19" s="52">
        <f t="shared" si="7"/>
        <v>3</v>
      </c>
    </row>
    <row r="20">
      <c r="A20" s="29" t="str">
        <f t="shared" si="1"/>
        <v>Portrait-732x412-PR=3.5</v>
      </c>
      <c r="C20" s="55" t="s">
        <v>97</v>
      </c>
      <c r="D20" s="32" t="b">
        <v>0</v>
      </c>
      <c r="E20" s="38" t="str">
        <f t="shared" si="2"/>
        <v/>
      </c>
      <c r="F20" s="40" t="b">
        <v>1</v>
      </c>
      <c r="G20" s="56">
        <v>3.5</v>
      </c>
      <c r="H20" s="57">
        <v>2560.0</v>
      </c>
      <c r="I20" s="57">
        <v>1440.0</v>
      </c>
      <c r="J20" s="44" t="b">
        <v>0</v>
      </c>
      <c r="K20" s="46" t="str">
        <f t="shared" si="3"/>
        <v>portrait</v>
      </c>
      <c r="L20" s="48">
        <f t="shared" si="4"/>
        <v>732</v>
      </c>
      <c r="M20" s="50">
        <f t="shared" si="11"/>
        <v>412</v>
      </c>
      <c r="N20" s="52">
        <f>IF (C20 = "", "",IF(I20 = "", "",IF(J20 = FALSE, L20 + Introduction!C$28, H20 + Introduction!C$28)))</f>
        <v>731.5</v>
      </c>
      <c r="O20" s="52">
        <f>IF(C20 = "", "",IF(I20 = "", "",IF(J20 = FALSE, L20 + Introduction!C$29, H20 + Introduction!C$29)))</f>
        <v>732.5</v>
      </c>
      <c r="P20" s="53">
        <f>IF(C20 = "", "",IF(I20 = "", "",IF(J20 = FALSE, M20 + Introduction!D$28, I20 + Introduction!D$28)))</f>
        <v>411.5</v>
      </c>
      <c r="Q20" s="52">
        <f>IF(C20 = "", "",IF(I20 = "", "",IF(J20 = FALSE, M20 + Introduction!D$29, I20 + Introduction!D$29)))</f>
        <v>412.5</v>
      </c>
      <c r="R20" s="52">
        <f>IF(C20 = "", "",IF(I20 = "", "",IF(J20 = FALSE, L20 + Introduction!C$30, H20 + Introduction!C$30)))</f>
        <v>726.5</v>
      </c>
      <c r="S20" s="52">
        <f>IF(C20 = "", "",IF(I20 = "", "",IF(J20 = FALSE, M20 + Introduction!D$30, I20 + Introduction!D$30)))</f>
        <v>412</v>
      </c>
      <c r="T20" s="52">
        <f>IF(C20 = "", "",IF(I20 = "", "",IF(J20 = FALSE, L20 + Introduction!C$31, H20 + Introduction!C$31)))</f>
        <v>725.5</v>
      </c>
      <c r="U20" s="52">
        <f>IF (C20 = "", "",IF(F20 = "", "",IF(J20 = FALSE, M20 + Introduction!D$31, I20 + Introduction!D$31)))</f>
        <v>411</v>
      </c>
      <c r="V20" s="52">
        <f>IF (C20 = "", "",IF(I20 = "", "",IF(J20 = FALSE, L20 + Introduction!C$32, H20 + Introduction!C$32)))</f>
        <v>719</v>
      </c>
      <c r="W20" s="52">
        <f>IF (C20 = "", "",IF(I20 = "", "",IF(J20 = FALSE, M20 + Introduction!D$32, I20 + Introduction!D$32)))</f>
        <v>406</v>
      </c>
      <c r="X20" s="54" t="str">
        <f t="shared" si="6"/>
        <v>PixelXL_P</v>
      </c>
      <c r="Y20" s="52">
        <f t="shared" si="7"/>
        <v>3.5</v>
      </c>
    </row>
    <row r="21">
      <c r="A21" s="29" t="str">
        <f t="shared" si="1"/>
        <v>Portrait-736x414-PR=2.7</v>
      </c>
      <c r="B21" s="18" t="s">
        <v>44</v>
      </c>
      <c r="C21" s="55" t="s">
        <v>98</v>
      </c>
      <c r="D21" s="32" t="b">
        <v>0</v>
      </c>
      <c r="E21" s="38" t="str">
        <f t="shared" si="2"/>
        <v/>
      </c>
      <c r="F21" s="40" t="b">
        <v>1</v>
      </c>
      <c r="G21" s="56">
        <v>2.61</v>
      </c>
      <c r="H21" s="57">
        <v>1920.0</v>
      </c>
      <c r="I21" s="57">
        <v>1080.0</v>
      </c>
      <c r="J21" s="44" t="b">
        <v>0</v>
      </c>
      <c r="K21" s="46" t="str">
        <f t="shared" si="3"/>
        <v>portrait</v>
      </c>
      <c r="L21" s="48">
        <f t="shared" si="4"/>
        <v>736</v>
      </c>
      <c r="M21" s="50">
        <f t="shared" si="11"/>
        <v>414</v>
      </c>
      <c r="N21" s="52">
        <f>IF (C21 = "", "",IF(I21 = "", "",IF(J21 = FALSE, L21 + Introduction!C$28, H21 + Introduction!C$28)))</f>
        <v>735.5</v>
      </c>
      <c r="O21" s="52">
        <f>IF(C21 = "", "",IF(I21 = "", "",IF(J21 = FALSE, L21 + Introduction!C$29, H21 + Introduction!C$29)))</f>
        <v>736.5</v>
      </c>
      <c r="P21" s="53">
        <f>IF(C21 = "", "",IF(I21 = "", "",IF(J21 = FALSE, M21 + Introduction!D$28, I21 + Introduction!D$28)))</f>
        <v>413.5</v>
      </c>
      <c r="Q21" s="52">
        <f>IF(C21 = "", "",IF(I21 = "", "",IF(J21 = FALSE, M21 + Introduction!D$29, I21 + Introduction!D$29)))</f>
        <v>414.5</v>
      </c>
      <c r="R21" s="52">
        <f>IF(C21 = "", "",IF(I21 = "", "",IF(J21 = FALSE, L21 + Introduction!C$30, H21 + Introduction!C$30)))</f>
        <v>730.5</v>
      </c>
      <c r="S21" s="52">
        <f>IF(C21 = "", "",IF(I21 = "", "",IF(J21 = FALSE, M21 + Introduction!D$30, I21 + Introduction!D$30)))</f>
        <v>414</v>
      </c>
      <c r="T21" s="52">
        <f>IF(C21 = "", "",IF(I21 = "", "",IF(J21 = FALSE, L21 + Introduction!C$31, H21 + Introduction!C$31)))</f>
        <v>729.5</v>
      </c>
      <c r="U21" s="52">
        <f>IF (C21 = "", "",IF(F21 = "", "",IF(J21 = FALSE, M21 + Introduction!D$31, I21 + Introduction!D$31)))</f>
        <v>413</v>
      </c>
      <c r="V21" s="52">
        <f>IF (C21 = "", "",IF(I21 = "", "",IF(J21 = FALSE, L21 + Introduction!C$32, H21 + Introduction!C$32)))</f>
        <v>723</v>
      </c>
      <c r="W21" s="52">
        <f>IF (C21 = "", "",IF(I21 = "", "",IF(J21 = FALSE, M21 + Introduction!D$32, I21 + Introduction!D$32)))</f>
        <v>408</v>
      </c>
      <c r="X21" s="54" t="str">
        <f t="shared" si="6"/>
        <v>Iphone6-8+andHTC1andFullHD_P</v>
      </c>
      <c r="Y21" s="52">
        <f t="shared" si="7"/>
        <v>2.61</v>
      </c>
    </row>
    <row r="22">
      <c r="A22" s="29" t="str">
        <f t="shared" si="1"/>
        <v>Portrait-739x416-PR=2.6</v>
      </c>
      <c r="C22" s="55" t="s">
        <v>99</v>
      </c>
      <c r="D22" s="32" t="b">
        <v>0</v>
      </c>
      <c r="E22" s="38" t="str">
        <f t="shared" si="2"/>
        <v/>
      </c>
      <c r="F22" s="40" t="b">
        <v>1</v>
      </c>
      <c r="G22" s="56">
        <v>2.6</v>
      </c>
      <c r="H22" s="57">
        <v>1920.0</v>
      </c>
      <c r="I22" s="57">
        <v>1080.0</v>
      </c>
      <c r="J22" s="44" t="b">
        <v>0</v>
      </c>
      <c r="K22" s="46" t="str">
        <f t="shared" si="3"/>
        <v>portrait</v>
      </c>
      <c r="L22" s="48">
        <f t="shared" si="4"/>
        <v>739</v>
      </c>
      <c r="M22" s="50">
        <f t="shared" si="11"/>
        <v>416</v>
      </c>
      <c r="N22" s="52">
        <f>IF (C22 = "", "",IF(I22 = "", "",IF(J22 = FALSE, L22 + Introduction!C$28, H22 + Introduction!C$28)))</f>
        <v>738.5</v>
      </c>
      <c r="O22" s="52">
        <f>IF(C22 = "", "",IF(I22 = "", "",IF(J22 = FALSE, L22 + Introduction!C$29, H22 + Introduction!C$29)))</f>
        <v>739.5</v>
      </c>
      <c r="P22" s="53">
        <f>IF(C22 = "", "",IF(I22 = "", "",IF(J22 = FALSE, M22 + Introduction!D$28, I22 + Introduction!D$28)))</f>
        <v>415.5</v>
      </c>
      <c r="Q22" s="52">
        <f>IF(C22 = "", "",IF(I22 = "", "",IF(J22 = FALSE, M22 + Introduction!D$29, I22 + Introduction!D$29)))</f>
        <v>416.5</v>
      </c>
      <c r="R22" s="52">
        <f>IF(C22 = "", "",IF(I22 = "", "",IF(J22 = FALSE, L22 + Introduction!C$30, H22 + Introduction!C$30)))</f>
        <v>733.5</v>
      </c>
      <c r="S22" s="52">
        <f>IF(C22 = "", "",IF(I22 = "", "",IF(J22 = FALSE, M22 + Introduction!D$30, I22 + Introduction!D$30)))</f>
        <v>416</v>
      </c>
      <c r="T22" s="52">
        <f>IF(C22 = "", "",IF(I22 = "", "",IF(J22 = FALSE, L22 + Introduction!C$31, H22 + Introduction!C$31)))</f>
        <v>732.5</v>
      </c>
      <c r="U22" s="52">
        <f>IF (C22 = "", "",IF(F22 = "", "",IF(J22 = FALSE, M22 + Introduction!D$31, I22 + Introduction!D$31)))</f>
        <v>415</v>
      </c>
      <c r="V22" s="52">
        <f>IF (C22 = "", "",IF(I22 = "", "",IF(J22 = FALSE, L22 + Introduction!C$32, H22 + Introduction!C$32)))</f>
        <v>726</v>
      </c>
      <c r="W22" s="52">
        <f>IF (C22 = "", "",IF(I22 = "", "",IF(J22 = FALSE, M22 + Introduction!D$32, I22 + Introduction!D$32)))</f>
        <v>410</v>
      </c>
      <c r="X22" s="54" t="str">
        <f t="shared" si="6"/>
        <v>Pixel_P</v>
      </c>
      <c r="Y22" s="52">
        <f t="shared" si="7"/>
        <v>2.6</v>
      </c>
    </row>
    <row r="23">
      <c r="A23" s="29" t="str">
        <f t="shared" si="1"/>
        <v>Portrait-1440x450-PR=2</v>
      </c>
      <c r="C23" s="18" t="s">
        <v>101</v>
      </c>
      <c r="D23" s="32" t="b">
        <v>0</v>
      </c>
      <c r="E23" s="38">
        <f t="shared" si="2"/>
        <v>2</v>
      </c>
      <c r="F23" s="40" t="b">
        <v>0</v>
      </c>
      <c r="G23" s="42"/>
      <c r="H23" s="32">
        <v>2880.0</v>
      </c>
      <c r="I23" s="32">
        <v>900.0</v>
      </c>
      <c r="J23" s="44" t="b">
        <v>0</v>
      </c>
      <c r="K23" s="46" t="str">
        <f t="shared" si="3"/>
        <v>portrait</v>
      </c>
      <c r="L23" s="48">
        <f t="shared" si="4"/>
        <v>1440</v>
      </c>
      <c r="M23" s="50">
        <f t="shared" ref="M23:M25" si="12">CEILING(IF(I23 = "", "", (I23 / Y23)),1)</f>
        <v>450</v>
      </c>
      <c r="N23" s="52">
        <f>IF (C23 = "", "",IF(I23 = "", "",IF(J23 = FALSE, L23 + Introduction!C$28, H23 + Introduction!C$28)))</f>
        <v>1439.5</v>
      </c>
      <c r="O23" s="52">
        <f>IF(C23 = "", "",IF(I23 = "", "",IF(J23 = FALSE, L23 + Introduction!C$29, H23 + Introduction!C$29)))</f>
        <v>1440.5</v>
      </c>
      <c r="P23" s="53">
        <f>IF(C23 = "", "",IF(I23 = "", "",IF(J23 = FALSE, M23 + Introduction!D$28, I23 + Introduction!D$28)))</f>
        <v>449.5</v>
      </c>
      <c r="Q23" s="52">
        <f>IF(C23 = "", "",IF(I23 = "", "",IF(J23 = FALSE, M23 + Introduction!D$29, I23 + Introduction!D$29)))</f>
        <v>450.5</v>
      </c>
      <c r="R23" s="52">
        <f>IF(C23 = "", "",IF(I23 = "", "",IF(J23 = FALSE, L23 + Introduction!C$30, H23 + Introduction!C$30)))</f>
        <v>1434.5</v>
      </c>
      <c r="S23" s="52">
        <f>IF(C23 = "", "",IF(I23 = "", "",IF(J23 = FALSE, M23 + Introduction!D$30, I23 + Introduction!D$30)))</f>
        <v>450</v>
      </c>
      <c r="T23" s="52">
        <f>IF(C23 = "", "",IF(I23 = "", "",IF(J23 = FALSE, L23 + Introduction!C$31, H23 + Introduction!C$31)))</f>
        <v>1433.5</v>
      </c>
      <c r="U23" s="52">
        <f>IF (C23 = "", "",IF(F23 = "", "",IF(J23 = FALSE, M23 + Introduction!D$31, I23 + Introduction!D$31)))</f>
        <v>449</v>
      </c>
      <c r="V23" s="52">
        <f>IF (C23 = "", "",IF(I23 = "", "",IF(J23 = FALSE, L23 + Introduction!C$32, H23 + Introduction!C$32)))</f>
        <v>1427</v>
      </c>
      <c r="W23" s="52">
        <f>IF (C23 = "", "",IF(I23 = "", "",IF(J23 = FALSE, M23 + Introduction!D$32, I23 + Introduction!D$32)))</f>
        <v>444</v>
      </c>
      <c r="X23" s="54" t="str">
        <f t="shared" si="6"/>
        <v>AlienwareCurvedDisplay_P</v>
      </c>
      <c r="Y23" s="52">
        <f t="shared" si="7"/>
        <v>2</v>
      </c>
    </row>
    <row r="24">
      <c r="A24" s="29" t="str">
        <f t="shared" si="1"/>
        <v>Portrait-800x480-PR=1</v>
      </c>
      <c r="C24" s="18" t="s">
        <v>103</v>
      </c>
      <c r="D24" s="32" t="b">
        <v>0</v>
      </c>
      <c r="E24" s="38">
        <f t="shared" si="2"/>
        <v>1</v>
      </c>
      <c r="F24" s="40" t="b">
        <v>0</v>
      </c>
      <c r="G24" s="56"/>
      <c r="H24" s="73">
        <v>800.0</v>
      </c>
      <c r="I24" s="32">
        <v>480.0</v>
      </c>
      <c r="J24" s="44" t="b">
        <v>0</v>
      </c>
      <c r="K24" s="46" t="str">
        <f t="shared" si="3"/>
        <v>portrait</v>
      </c>
      <c r="L24" s="48">
        <f t="shared" si="4"/>
        <v>800</v>
      </c>
      <c r="M24" s="50">
        <f t="shared" si="12"/>
        <v>480</v>
      </c>
      <c r="N24" s="52">
        <f>IF (C24 = "", "",IF(I24 = "", "",IF(J24 = FALSE, L24 + Introduction!C$28, H24 + Introduction!C$28)))</f>
        <v>799.5</v>
      </c>
      <c r="O24" s="52">
        <f>IF(C24 = "", "",IF(I24 = "", "",IF(J24 = FALSE, L24 + Introduction!C$29, H24 + Introduction!C$29)))</f>
        <v>800.5</v>
      </c>
      <c r="P24" s="53">
        <f>IF(C24 = "", "",IF(I24 = "", "",IF(J24 = FALSE, M24 + Introduction!D$28, I24 + Introduction!D$28)))</f>
        <v>479.5</v>
      </c>
      <c r="Q24" s="52">
        <f>IF(C24 = "", "",IF(I24 = "", "",IF(J24 = FALSE, M24 + Introduction!D$29, I24 + Introduction!D$29)))</f>
        <v>480.5</v>
      </c>
      <c r="R24" s="52">
        <f>IF(C24 = "", "",IF(I24 = "", "",IF(J24 = FALSE, L24 + Introduction!C$30, H24 + Introduction!C$30)))</f>
        <v>794.5</v>
      </c>
      <c r="S24" s="52">
        <f>IF(C24 = "", "",IF(I24 = "", "",IF(J24 = FALSE, M24 + Introduction!D$30, I24 + Introduction!D$30)))</f>
        <v>480</v>
      </c>
      <c r="T24" s="52">
        <f>IF(C24 = "", "",IF(I24 = "", "",IF(J24 = FALSE, L24 + Introduction!C$31, H24 + Introduction!C$31)))</f>
        <v>793.5</v>
      </c>
      <c r="U24" s="52">
        <f>IF (C24 = "", "",IF(F24 = "", "",IF(J24 = FALSE, M24 + Introduction!D$31, I24 + Introduction!D$31)))</f>
        <v>479</v>
      </c>
      <c r="V24" s="52">
        <f>IF (C24 = "", "",IF(I24 = "", "",IF(J24 = FALSE, L24 + Introduction!C$32, H24 + Introduction!C$32)))</f>
        <v>787</v>
      </c>
      <c r="W24" s="52">
        <f>IF (C24 = "", "",IF(I24 = "", "",IF(J24 = FALSE, M24 + Introduction!D$32, I24 + Introduction!D$32)))</f>
        <v>474</v>
      </c>
      <c r="X24" s="54" t="str">
        <f t="shared" si="6"/>
        <v>GalaxyS2_P</v>
      </c>
      <c r="Y24" s="52">
        <f t="shared" si="7"/>
        <v>1</v>
      </c>
    </row>
    <row r="25">
      <c r="A25" s="29" t="str">
        <f t="shared" si="1"/>
        <v>Portrait-987x480-PR=3</v>
      </c>
      <c r="C25" s="18" t="s">
        <v>104</v>
      </c>
      <c r="D25" s="32" t="b">
        <v>0</v>
      </c>
      <c r="E25" s="38" t="str">
        <f t="shared" si="2"/>
        <v/>
      </c>
      <c r="F25" s="40" t="b">
        <v>1</v>
      </c>
      <c r="G25" s="59">
        <v>3.0</v>
      </c>
      <c r="H25" s="32">
        <v>2960.0</v>
      </c>
      <c r="I25" s="32">
        <v>1440.0</v>
      </c>
      <c r="J25" s="44" t="b">
        <v>1</v>
      </c>
      <c r="K25" s="46" t="str">
        <f t="shared" si="3"/>
        <v>portrait</v>
      </c>
      <c r="L25" s="48">
        <f t="shared" si="4"/>
        <v>987</v>
      </c>
      <c r="M25" s="50">
        <f t="shared" si="12"/>
        <v>480</v>
      </c>
      <c r="N25" s="52">
        <f>IF (C25 = "", "",IF(I25 = "", "",IF(J25 = FALSE, L25 + Introduction!C$28, H25 + Introduction!C$28)))</f>
        <v>2959.5</v>
      </c>
      <c r="O25" s="52">
        <f>IF(C25 = "", "",IF(I25 = "", "",IF(J25 = FALSE, L25 + Introduction!C$29, H25 + Introduction!C$29)))</f>
        <v>2960.5</v>
      </c>
      <c r="P25" s="53">
        <f>IF(C25 = "", "",IF(I25 = "", "",IF(J25 = FALSE, M25 + Introduction!D$28, I25 + Introduction!D$28)))</f>
        <v>1439.5</v>
      </c>
      <c r="Q25" s="52">
        <f>IF(C25 = "", "",IF(I25 = "", "",IF(J25 = FALSE, M25 + Introduction!D$29, I25 + Introduction!D$29)))</f>
        <v>1440.5</v>
      </c>
      <c r="R25" s="52">
        <f>IF(C25 = "", "",IF(I25 = "", "",IF(J25 = FALSE, L25 + Introduction!C$30, H25 + Introduction!C$30)))</f>
        <v>2954.5</v>
      </c>
      <c r="S25" s="52">
        <f>IF(C25 = "", "",IF(I25 = "", "",IF(J25 = FALSE, M25 + Introduction!D$30, I25 + Introduction!D$30)))</f>
        <v>1440</v>
      </c>
      <c r="T25" s="52">
        <f>IF(C25 = "", "",IF(I25 = "", "",IF(J25 = FALSE, L25 + Introduction!C$31, H25 + Introduction!C$31)))</f>
        <v>2953.5</v>
      </c>
      <c r="U25" s="52">
        <f>IF (C25 = "", "",IF(F25 = "", "",IF(J25 = FALSE, M25 + Introduction!D$31, I25 + Introduction!D$31)))</f>
        <v>1439</v>
      </c>
      <c r="V25" s="52">
        <f>IF (C25 = "", "",IF(I25 = "", "",IF(J25 = FALSE, L25 + Introduction!C$32, H25 + Introduction!C$32)))</f>
        <v>2947</v>
      </c>
      <c r="W25" s="52">
        <f>IF (C25 = "", "",IF(I25 = "", "",IF(J25 = FALSE, M25 + Introduction!D$32, I25 + Introduction!D$32)))</f>
        <v>1434</v>
      </c>
      <c r="X25" s="54" t="str">
        <f t="shared" si="6"/>
        <v>GalaxyS8-9+_P</v>
      </c>
      <c r="Y25" s="52">
        <f t="shared" si="7"/>
        <v>3</v>
      </c>
    </row>
    <row r="26">
      <c r="A26" s="29" t="str">
        <f t="shared" si="1"/>
        <v>Portrait-854x480-PR=2.3</v>
      </c>
      <c r="C26" s="18" t="s">
        <v>105</v>
      </c>
      <c r="D26" s="32" t="b">
        <v>0</v>
      </c>
      <c r="E26" s="38" t="str">
        <f t="shared" si="2"/>
        <v/>
      </c>
      <c r="F26" s="40" t="b">
        <v>1</v>
      </c>
      <c r="G26" s="59">
        <v>2.25055</v>
      </c>
      <c r="H26" s="32">
        <v>1920.0</v>
      </c>
      <c r="I26" s="32">
        <v>1080.0</v>
      </c>
      <c r="J26" s="44" t="b">
        <v>0</v>
      </c>
      <c r="K26" s="46" t="str">
        <f t="shared" si="3"/>
        <v>portrait</v>
      </c>
      <c r="L26" s="48">
        <f t="shared" si="4"/>
        <v>854</v>
      </c>
      <c r="M26" s="50">
        <f t="shared" ref="M26:M27" si="13">IF(I26 = "", "", (CEILING((I26 / Y26),1)))</f>
        <v>480</v>
      </c>
      <c r="N26" s="52">
        <f>IF (C26 = "", "",IF(I26 = "", "",IF(J26 = FALSE, L26 + Introduction!C$28, H26 + Introduction!C$28)))</f>
        <v>853.5</v>
      </c>
      <c r="O26" s="52">
        <f>IF(C26 = "", "",IF(I26 = "", "",IF(J26 = FALSE, L26 + Introduction!C$29, H26 + Introduction!C$29)))</f>
        <v>854.5</v>
      </c>
      <c r="P26" s="53">
        <f>IF(C26 = "", "",IF(I26 = "", "",IF(J26 = FALSE, M26 + Introduction!D$28, I26 + Introduction!D$28)))</f>
        <v>479.5</v>
      </c>
      <c r="Q26" s="52">
        <f>IF(C26 = "", "",IF(I26 = "", "",IF(J26 = FALSE, M26 + Introduction!D$29, I26 + Introduction!D$29)))</f>
        <v>480.5</v>
      </c>
      <c r="R26" s="52">
        <f>IF(C26 = "", "",IF(I26 = "", "",IF(J26 = FALSE, L26 + Introduction!C$30, H26 + Introduction!C$30)))</f>
        <v>848.5</v>
      </c>
      <c r="S26" s="52">
        <f>IF(C26 = "", "",IF(I26 = "", "",IF(J26 = FALSE, M26 + Introduction!D$30, I26 + Introduction!D$30)))</f>
        <v>480</v>
      </c>
      <c r="T26" s="52">
        <f>IF(C26 = "", "",IF(I26 = "", "",IF(J26 = FALSE, L26 + Introduction!C$31, H26 + Introduction!C$31)))</f>
        <v>847.5</v>
      </c>
      <c r="U26" s="52">
        <f>IF (C26 = "", "",IF(F26 = "", "",IF(J26 = FALSE, M26 + Introduction!D$31, I26 + Introduction!D$31)))</f>
        <v>479</v>
      </c>
      <c r="V26" s="52">
        <f>IF (C26 = "", "",IF(I26 = "", "",IF(J26 = FALSE, L26 + Introduction!C$32, H26 + Introduction!C$32)))</f>
        <v>841</v>
      </c>
      <c r="W26" s="52">
        <f>IF (C26 = "", "",IF(I26 = "", "",IF(J26 = FALSE, M26 + Introduction!D$32, I26 + Introduction!D$32)))</f>
        <v>474</v>
      </c>
      <c r="X26" s="54" t="str">
        <f t="shared" si="6"/>
        <v>OnePlus3_P</v>
      </c>
      <c r="Y26" s="52">
        <f t="shared" si="7"/>
        <v>2.25055</v>
      </c>
    </row>
    <row r="27">
      <c r="A27" s="29" t="str">
        <f t="shared" si="1"/>
        <v>Portrait-859x483-PR=3</v>
      </c>
      <c r="C27" s="18" t="s">
        <v>106</v>
      </c>
      <c r="D27" s="32" t="b">
        <v>0</v>
      </c>
      <c r="E27" s="38" t="str">
        <f t="shared" si="2"/>
        <v/>
      </c>
      <c r="F27" s="40" t="b">
        <v>1</v>
      </c>
      <c r="G27" s="59">
        <v>2.98286</v>
      </c>
      <c r="H27" s="32">
        <v>2560.0</v>
      </c>
      <c r="I27" s="32">
        <v>1440.0</v>
      </c>
      <c r="J27" s="44" t="b">
        <v>1</v>
      </c>
      <c r="K27" s="46" t="str">
        <f t="shared" si="3"/>
        <v>portrait</v>
      </c>
      <c r="L27" s="48">
        <f t="shared" si="4"/>
        <v>859</v>
      </c>
      <c r="M27" s="50">
        <f t="shared" si="13"/>
        <v>483</v>
      </c>
      <c r="N27" s="52">
        <f>IF (C27 = "", "",IF(I27 = "", "",IF(J27 = FALSE, L27 + Introduction!C$28, H27 + Introduction!C$28)))</f>
        <v>2559.5</v>
      </c>
      <c r="O27" s="52">
        <f>IF(C27 = "", "",IF(I27 = "", "",IF(J27 = FALSE, L27 + Introduction!C$29, H27 + Introduction!C$29)))</f>
        <v>2560.5</v>
      </c>
      <c r="P27" s="53">
        <f>IF(C27 = "", "",IF(I27 = "", "",IF(J27 = FALSE, M27 + Introduction!D$28, I27 + Introduction!D$28)))</f>
        <v>1439.5</v>
      </c>
      <c r="Q27" s="52">
        <f>IF(C27 = "", "",IF(I27 = "", "",IF(J27 = FALSE, M27 + Introduction!D$29, I27 + Introduction!D$29)))</f>
        <v>1440.5</v>
      </c>
      <c r="R27" s="52">
        <f>IF(C27 = "", "",IF(I27 = "", "",IF(J27 = FALSE, L27 + Introduction!C$30, H27 + Introduction!C$30)))</f>
        <v>2554.5</v>
      </c>
      <c r="S27" s="52">
        <f>IF(C27 = "", "",IF(I27 = "", "",IF(J27 = FALSE, M27 + Introduction!D$30, I27 + Introduction!D$30)))</f>
        <v>1440</v>
      </c>
      <c r="T27" s="52">
        <f>IF(C27 = "", "",IF(I27 = "", "",IF(J27 = FALSE, L27 + Introduction!C$31, H27 + Introduction!C$31)))</f>
        <v>2553.5</v>
      </c>
      <c r="U27" s="52">
        <f>IF (C27 = "", "",IF(F27 = "", "",IF(J27 = FALSE, M27 + Introduction!D$31, I27 + Introduction!D$31)))</f>
        <v>1439</v>
      </c>
      <c r="V27" s="52">
        <f>IF (C27 = "", "",IF(I27 = "", "",IF(J27 = FALSE, L27 + Introduction!C$32, H27 + Introduction!C$32)))</f>
        <v>2547</v>
      </c>
      <c r="W27" s="52">
        <f>IF (C27 = "", "",IF(I27 = "", "",IF(J27 = FALSE, M27 + Introduction!D$32, I27 + Introduction!D$32)))</f>
        <v>1434</v>
      </c>
      <c r="X27" s="54" t="str">
        <f t="shared" si="6"/>
        <v>LG-G5_P</v>
      </c>
      <c r="Y27" s="52">
        <f t="shared" si="7"/>
        <v>2.98286</v>
      </c>
    </row>
    <row r="28">
      <c r="A28" s="29" t="str">
        <f t="shared" si="1"/>
        <v>Portrait-683x512-PR=2</v>
      </c>
      <c r="B28" s="18" t="s">
        <v>44</v>
      </c>
      <c r="C28" s="18" t="s">
        <v>107</v>
      </c>
      <c r="D28" s="32" t="b">
        <v>0</v>
      </c>
      <c r="E28" s="38" t="str">
        <f t="shared" si="2"/>
        <v/>
      </c>
      <c r="F28" s="40" t="b">
        <v>1</v>
      </c>
      <c r="G28" s="59">
        <v>2.0</v>
      </c>
      <c r="H28" s="32">
        <v>1366.0</v>
      </c>
      <c r="I28" s="32">
        <v>1024.0</v>
      </c>
      <c r="J28" s="44" t="b">
        <v>1</v>
      </c>
      <c r="K28" s="46" t="str">
        <f t="shared" si="3"/>
        <v>portrait</v>
      </c>
      <c r="L28" s="48">
        <f t="shared" si="4"/>
        <v>683</v>
      </c>
      <c r="M28" s="50">
        <f>CEILING(IF(I28 = "", "", (I28 / Y28)),1)</f>
        <v>512</v>
      </c>
      <c r="N28" s="52">
        <f>IF (C28 = "", "",IF(I28 = "", "",IF(J28 = FALSE, L28 + Introduction!C$28, H28 + Introduction!C$28)))</f>
        <v>1365.5</v>
      </c>
      <c r="O28" s="52">
        <f>IF(C28 = "", "",IF(I28 = "", "",IF(J28 = FALSE, L28 + Introduction!C$29, H28 + Introduction!C$29)))</f>
        <v>1366.5</v>
      </c>
      <c r="P28" s="53">
        <f>IF(C28 = "", "",IF(I28 = "", "",IF(J28 = FALSE, M28 + Introduction!D$28, I28 + Introduction!D$28)))</f>
        <v>1023.5</v>
      </c>
      <c r="Q28" s="52">
        <f>IF(C28 = "", "",IF(I28 = "", "",IF(J28 = FALSE, M28 + Introduction!D$29, I28 + Introduction!D$29)))</f>
        <v>1024.5</v>
      </c>
      <c r="R28" s="52">
        <f>IF(C28 = "", "",IF(I28 = "", "",IF(J28 = FALSE, L28 + Introduction!C$30, H28 + Introduction!C$30)))</f>
        <v>1360.5</v>
      </c>
      <c r="S28" s="52">
        <f>IF(C28 = "", "",IF(I28 = "", "",IF(J28 = FALSE, M28 + Introduction!D$30, I28 + Introduction!D$30)))</f>
        <v>1024</v>
      </c>
      <c r="T28" s="52">
        <f>IF(C28 = "", "",IF(I28 = "", "",IF(J28 = FALSE, L28 + Introduction!C$31, H28 + Introduction!C$31)))</f>
        <v>1359.5</v>
      </c>
      <c r="U28" s="52">
        <f>IF (C28 = "", "",IF(F28 = "", "",IF(J28 = FALSE, M28 + Introduction!D$31, I28 + Introduction!D$31)))</f>
        <v>1023</v>
      </c>
      <c r="V28" s="52">
        <f>IF (C28 = "", "",IF(I28 = "", "",IF(J28 = FALSE, L28 + Introduction!C$32, H28 + Introduction!C$32)))</f>
        <v>1353</v>
      </c>
      <c r="W28" s="52">
        <f>IF (C28 = "", "",IF(I28 = "", "",IF(J28 = FALSE, M28 + Introduction!D$32, I28 + Introduction!D$32)))</f>
        <v>1018</v>
      </c>
      <c r="X28" s="54" t="str">
        <f t="shared" si="6"/>
        <v>IpadPro_P</v>
      </c>
      <c r="Y28" s="52">
        <f t="shared" si="7"/>
        <v>2</v>
      </c>
    </row>
    <row r="29">
      <c r="A29" s="29" t="str">
        <f t="shared" si="1"/>
        <v>Portrait-984x577-PR=1.1</v>
      </c>
      <c r="C29" s="18" t="s">
        <v>108</v>
      </c>
      <c r="D29" s="32" t="b">
        <v>0</v>
      </c>
      <c r="E29" s="38" t="str">
        <f>IF (C28 = "", "", IF(F29 = "", "", IF(F29 = FALSE, IF(MIN(H29, I29) / 1 &lt; 320, 1, IF(MIN(H29, I29) / 2 &lt; 320, 1, IF(MIN(H29, I29) / 3 &lt; 320, 2, IF(MIN(H29, I29) / 4 &lt; 320, 3, IF(MIN(H29, I29) / 5 &lt; 320, 4))))), "")))</f>
        <v/>
      </c>
      <c r="F29" s="40" t="b">
        <v>1</v>
      </c>
      <c r="G29" s="75">
        <v>1.041</v>
      </c>
      <c r="H29" s="32">
        <v>1024.0</v>
      </c>
      <c r="I29" s="32">
        <v>600.0</v>
      </c>
      <c r="J29" s="44" t="b">
        <v>0</v>
      </c>
      <c r="K29" s="46" t="str">
        <f>IF(C28 = "", "", "portrait")</f>
        <v>portrait</v>
      </c>
      <c r="L29" s="48">
        <f t="shared" si="4"/>
        <v>984</v>
      </c>
      <c r="M29" s="50">
        <f t="shared" ref="M29:M30" si="14">IF(I29 = "", "", (CEILING((I29 / Y29),1)))</f>
        <v>577</v>
      </c>
      <c r="N29" s="52">
        <f>IF (C29 = "", "",IF(I29 = "", "",IF(J29 = FALSE, L29 + Introduction!C$28, H29 + Introduction!C$28)))</f>
        <v>983.5</v>
      </c>
      <c r="O29" s="52">
        <f>IF(C29 = "", "",IF(I29 = "", "",IF(J29 = FALSE, L29 + Introduction!C$29, H29 + Introduction!C$29)))</f>
        <v>984.5</v>
      </c>
      <c r="P29" s="53">
        <f>IF(C29 = "", "",IF(I29 = "", "",IF(J29 = FALSE, M29 + Introduction!D$28, I29 + Introduction!D$28)))</f>
        <v>576.5</v>
      </c>
      <c r="Q29" s="52">
        <f>IF(C29 = "", "",IF(I29 = "", "",IF(J29 = FALSE, M29 + Introduction!D$29, I29 + Introduction!D$29)))</f>
        <v>577.5</v>
      </c>
      <c r="R29" s="52">
        <f>IF(C29 = "", "",IF(I29 = "", "",IF(J29 = FALSE, L29 + Introduction!C$30, H29 + Introduction!C$30)))</f>
        <v>978.5</v>
      </c>
      <c r="S29" s="52">
        <f>IF(C29 = "", "",IF(I29 = "", "",IF(J29 = FALSE, M29 + Introduction!D$30, I29 + Introduction!D$30)))</f>
        <v>577</v>
      </c>
      <c r="T29" s="52">
        <f>IF(C29 = "", "",IF(I29 = "", "",IF(J29 = FALSE, L29 + Introduction!C$31, H29 + Introduction!C$31)))</f>
        <v>977.5</v>
      </c>
      <c r="U29" s="52">
        <f>IF (C29 = "", "",IF(F29 = "", "",IF(J29 = FALSE, M29 + Introduction!D$31, I29 + Introduction!D$31)))</f>
        <v>576</v>
      </c>
      <c r="V29" s="52">
        <f>IF (C29 = "", "",IF(I29 = "", "",IF(J29 = FALSE, L29 + Introduction!C$32, H29 + Introduction!C$32)))</f>
        <v>971</v>
      </c>
      <c r="W29" s="52">
        <f>IF (C29 = "", "",IF(I29 = "", "",IF(J29 = FALSE, M29 + Introduction!D$32, I29 + Introduction!D$32)))</f>
        <v>571</v>
      </c>
      <c r="X29" s="54" t="str">
        <f>C28 &amp; (IF(K29 = "portrait", "_P", ""))</f>
        <v>IpadPro_P</v>
      </c>
      <c r="Y29" s="52">
        <f t="shared" si="7"/>
        <v>1.041</v>
      </c>
      <c r="AB29" s="18" t="s">
        <v>109</v>
      </c>
      <c r="AC29" s="18" t="s">
        <v>110</v>
      </c>
    </row>
    <row r="30">
      <c r="A30" s="29" t="str">
        <f t="shared" si="1"/>
        <v>Portrait-960x600-PR=2</v>
      </c>
      <c r="C30" s="18" t="s">
        <v>111</v>
      </c>
      <c r="D30" s="32" t="b">
        <v>0</v>
      </c>
      <c r="E30" s="38" t="str">
        <f t="shared" ref="E30:E76" si="15">IF (C30 = "", "", IF(F30 = "", "", IF(F30 = FALSE, IF(MIN(H30, I30) / 1 &lt; 320, 1, IF(MIN(H30, I30) / 2 &lt; 320, 1, IF(MIN(H30, I30) / 3 &lt; 320, 2, IF(MIN(H30, I30) / 4 &lt; 320, 3, IF(MIN(H30, I30) / 5 &lt; 320, 4))))), "")))</f>
        <v/>
      </c>
      <c r="F30" s="40" t="b">
        <v>1</v>
      </c>
      <c r="G30" s="59">
        <v>2.0</v>
      </c>
      <c r="H30" s="32">
        <v>1920.0</v>
      </c>
      <c r="I30" s="32">
        <v>1200.0</v>
      </c>
      <c r="J30" s="44" t="b">
        <v>0</v>
      </c>
      <c r="K30" s="46" t="str">
        <f t="shared" ref="K30:K76" si="16">IF(C30 = "", "", "portrait")</f>
        <v>portrait</v>
      </c>
      <c r="L30" s="48">
        <f t="shared" si="4"/>
        <v>960</v>
      </c>
      <c r="M30" s="50">
        <f t="shared" si="14"/>
        <v>600</v>
      </c>
      <c r="N30" s="52">
        <f>IF (C30 = "", "",IF(I30 = "", "",IF(J30 = FALSE, L30 + Introduction!C$28, H30 + Introduction!C$28)))</f>
        <v>959.5</v>
      </c>
      <c r="O30" s="52">
        <f>IF(C30 = "", "",IF(I30 = "", "",IF(J30 = FALSE, L30 + Introduction!C$29, H30 + Introduction!C$29)))</f>
        <v>960.5</v>
      </c>
      <c r="P30" s="53">
        <f>IF(C30 = "", "",IF(I30 = "", "",IF(J30 = FALSE, M30 + Introduction!D$28, I30 + Introduction!D$28)))</f>
        <v>599.5</v>
      </c>
      <c r="Q30" s="52">
        <f>IF(C30 = "", "",IF(I30 = "", "",IF(J30 = FALSE, M30 + Introduction!D$29, I30 + Introduction!D$29)))</f>
        <v>600.5</v>
      </c>
      <c r="R30" s="52">
        <f>IF(C30 = "", "",IF(I30 = "", "",IF(J30 = FALSE, L30 + Introduction!C$30, H30 + Introduction!C$30)))</f>
        <v>954.5</v>
      </c>
      <c r="S30" s="52">
        <f>IF(C30 = "", "",IF(I30 = "", "",IF(J30 = FALSE, M30 + Introduction!D$30, I30 + Introduction!D$30)))</f>
        <v>600</v>
      </c>
      <c r="T30" s="52">
        <f>IF(C30 = "", "",IF(I30 = "", "",IF(J30 = FALSE, L30 + Introduction!C$31, H30 + Introduction!C$31)))</f>
        <v>953.5</v>
      </c>
      <c r="U30" s="52">
        <f>IF (C30 = "", "",IF(F30 = "", "",IF(J30 = FALSE, M30 + Introduction!D$31, I30 + Introduction!D$31)))</f>
        <v>599</v>
      </c>
      <c r="V30" s="52">
        <f>IF (C30 = "", "",IF(I30 = "", "",IF(J30 = FALSE, L30 + Introduction!C$32, H30 + Introduction!C$32)))</f>
        <v>947</v>
      </c>
      <c r="W30" s="52">
        <f>IF (C30 = "", "",IF(I30 = "", "",IF(J30 = FALSE, M30 + Introduction!D$32, I30 + Introduction!D$32)))</f>
        <v>594</v>
      </c>
      <c r="X30" s="54" t="str">
        <f t="shared" ref="X30:X76" si="17">C30 &amp; (IF(K30 = "portrait", "_P", ""))</f>
        <v>Nexus7_P</v>
      </c>
      <c r="Y30" s="52">
        <f t="shared" si="7"/>
        <v>2</v>
      </c>
    </row>
    <row r="31">
      <c r="A31" s="29" t="str">
        <f t="shared" si="1"/>
        <v>Portrait-807x606-PR=2.3</v>
      </c>
      <c r="C31" s="18" t="s">
        <v>112</v>
      </c>
      <c r="D31" s="32" t="b">
        <v>0</v>
      </c>
      <c r="E31" s="38" t="str">
        <f t="shared" si="15"/>
        <v/>
      </c>
      <c r="F31" s="40" t="b">
        <v>1</v>
      </c>
      <c r="G31" s="59">
        <v>2.3</v>
      </c>
      <c r="H31" s="32">
        <v>1856.0</v>
      </c>
      <c r="I31" s="32">
        <v>1392.0</v>
      </c>
      <c r="J31" s="44" t="b">
        <v>0</v>
      </c>
      <c r="K31" s="46" t="str">
        <f t="shared" si="16"/>
        <v>portrait</v>
      </c>
      <c r="L31" s="48">
        <f t="shared" si="4"/>
        <v>807</v>
      </c>
      <c r="M31" s="50">
        <f>CEILING(IF(I31 = "", "", (I31 / Y31)),1)</f>
        <v>606</v>
      </c>
      <c r="N31" s="52">
        <f>IF (C31 = "", "",IF(I31 = "", "",IF(J31 = FALSE, L31 + Introduction!C$28, H31 + Introduction!C$28)))</f>
        <v>806.5</v>
      </c>
      <c r="O31" s="52">
        <f>IF(C31 = "", "",IF(I31 = "", "",IF(J31 = FALSE, L31 + Introduction!C$29, H31 + Introduction!C$29)))</f>
        <v>807.5</v>
      </c>
      <c r="P31" s="53">
        <f>IF(C31 = "", "",IF(I31 = "", "",IF(J31 = FALSE, M31 + Introduction!D$28, I31 + Introduction!D$28)))</f>
        <v>605.5</v>
      </c>
      <c r="Q31" s="52">
        <f>IF(C31 = "", "",IF(I31 = "", "",IF(J31 = FALSE, M31 + Introduction!D$29, I31 + Introduction!D$29)))</f>
        <v>606.5</v>
      </c>
      <c r="R31" s="52">
        <f>IF(C31 = "", "",IF(I31 = "", "",IF(J31 = FALSE, L31 + Introduction!C$30, H31 + Introduction!C$30)))</f>
        <v>801.5</v>
      </c>
      <c r="S31" s="52">
        <f>IF(C31 = "", "",IF(I31 = "", "",IF(J31 = FALSE, M31 + Introduction!D$30, I31 + Introduction!D$30)))</f>
        <v>606</v>
      </c>
      <c r="T31" s="52">
        <f>IF(C31 = "", "",IF(I31 = "", "",IF(J31 = FALSE, L31 + Introduction!C$31, H31 + Introduction!C$31)))</f>
        <v>800.5</v>
      </c>
      <c r="U31" s="52">
        <f>IF (C31 = "", "",IF(F31 = "", "",IF(J31 = FALSE, M31 + Introduction!D$31, I31 + Introduction!D$31)))</f>
        <v>605</v>
      </c>
      <c r="V31" s="52">
        <f>IF (C31 = "", "",IF(I31 = "", "",IF(J31 = FALSE, L31 + Introduction!C$32, H31 + Introduction!C$32)))</f>
        <v>794</v>
      </c>
      <c r="W31" s="52">
        <f>IF (C31 = "", "",IF(I31 = "", "",IF(J31 = FALSE, M31 + Introduction!D$32, I31 + Introduction!D$32)))</f>
        <v>600</v>
      </c>
      <c r="X31" s="54" t="str">
        <f t="shared" si="17"/>
        <v>HitachiCM821F_P</v>
      </c>
      <c r="Y31" s="52">
        <f t="shared" si="7"/>
        <v>2.3</v>
      </c>
    </row>
    <row r="32">
      <c r="A32" s="29" t="str">
        <f t="shared" si="1"/>
        <v>Portrait-1280x720-PR=1.5</v>
      </c>
      <c r="C32" s="18" t="s">
        <v>113</v>
      </c>
      <c r="D32" s="32" t="b">
        <v>0</v>
      </c>
      <c r="E32" s="38" t="str">
        <f t="shared" si="15"/>
        <v/>
      </c>
      <c r="F32" s="40" t="b">
        <v>1</v>
      </c>
      <c r="G32" s="59">
        <v>1.5</v>
      </c>
      <c r="H32" s="32">
        <v>1920.0</v>
      </c>
      <c r="I32" s="32">
        <v>1080.0</v>
      </c>
      <c r="J32" s="44" t="b">
        <v>0</v>
      </c>
      <c r="K32" s="46" t="str">
        <f t="shared" si="16"/>
        <v>portrait</v>
      </c>
      <c r="L32" s="48">
        <f t="shared" si="4"/>
        <v>1280</v>
      </c>
      <c r="M32" s="50">
        <f>IF(I32 = "", "", (CEILING((I32 / Y32),1)))</f>
        <v>720</v>
      </c>
      <c r="N32" s="52">
        <f>IF (C32 = "", "",IF(I32 = "", "",IF(J32 = FALSE, L32 + Introduction!C$28, H32 + Introduction!C$28)))</f>
        <v>1279.5</v>
      </c>
      <c r="O32" s="52">
        <f>IF(C32 = "", "",IF(I32 = "", "",IF(J32 = FALSE, L32 + Introduction!C$29, H32 + Introduction!C$29)))</f>
        <v>1280.5</v>
      </c>
      <c r="P32" s="53">
        <f>IF(C32 = "", "",IF(I32 = "", "",IF(J32 = FALSE, M32 + Introduction!D$28, I32 + Introduction!D$28)))</f>
        <v>719.5</v>
      </c>
      <c r="Q32" s="52">
        <f>IF(C32 = "", "",IF(I32 = "", "",IF(J32 = FALSE, M32 + Introduction!D$29, I32 + Introduction!D$29)))</f>
        <v>720.5</v>
      </c>
      <c r="R32" s="52">
        <f>IF(C32 = "", "",IF(I32 = "", "",IF(J32 = FALSE, L32 + Introduction!C$30, H32 + Introduction!C$30)))</f>
        <v>1274.5</v>
      </c>
      <c r="S32" s="52">
        <f>IF(C32 = "", "",IF(I32 = "", "",IF(J32 = FALSE, M32 + Introduction!D$30, I32 + Introduction!D$30)))</f>
        <v>720</v>
      </c>
      <c r="T32" s="52">
        <f>IF(C32 = "", "",IF(I32 = "", "",IF(J32 = FALSE, L32 + Introduction!C$31, H32 + Introduction!C$31)))</f>
        <v>1273.5</v>
      </c>
      <c r="U32" s="52">
        <f>IF (C32 = "", "",IF(F32 = "", "",IF(J32 = FALSE, M32 + Introduction!D$31, I32 + Introduction!D$31)))</f>
        <v>719</v>
      </c>
      <c r="V32" s="52">
        <f>IF (C32 = "", "",IF(I32 = "", "",IF(J32 = FALSE, L32 + Introduction!C$32, H32 + Introduction!C$32)))</f>
        <v>1267</v>
      </c>
      <c r="W32" s="52">
        <f>IF (C32 = "", "",IF(I32 = "", "",IF(J32 = FALSE, M32 + Introduction!D$32, I32 + Introduction!D$32)))</f>
        <v>714</v>
      </c>
      <c r="X32" s="54" t="str">
        <f t="shared" si="17"/>
        <v>Surface3_P</v>
      </c>
      <c r="Y32" s="52">
        <f t="shared" si="7"/>
        <v>1.5</v>
      </c>
    </row>
    <row r="33">
      <c r="A33" s="29" t="str">
        <f t="shared" si="1"/>
        <v>Portrait-1366x768-PR=1</v>
      </c>
      <c r="B33" s="18" t="s">
        <v>44</v>
      </c>
      <c r="C33" s="18" t="s">
        <v>114</v>
      </c>
      <c r="D33" s="32" t="b">
        <v>0</v>
      </c>
      <c r="E33" s="38" t="str">
        <f t="shared" si="15"/>
        <v/>
      </c>
      <c r="F33" s="40" t="b">
        <v>1</v>
      </c>
      <c r="G33" s="59">
        <v>1.0</v>
      </c>
      <c r="H33" s="32">
        <v>1366.0</v>
      </c>
      <c r="I33" s="32">
        <v>768.0</v>
      </c>
      <c r="J33" s="44" t="b">
        <v>1</v>
      </c>
      <c r="K33" s="46" t="str">
        <f t="shared" si="16"/>
        <v>portrait</v>
      </c>
      <c r="L33" s="48">
        <f t="shared" si="4"/>
        <v>1366</v>
      </c>
      <c r="M33" s="50">
        <f>CEILING(IF(I33 = "", "", (I33 / Y33)),1)</f>
        <v>768</v>
      </c>
      <c r="N33" s="52">
        <f>IF (C33 = "", "",IF(I33 = "", "",IF(J33 = FALSE, L33 + Introduction!C$28, H33 + Introduction!C$28)))</f>
        <v>1365.5</v>
      </c>
      <c r="O33" s="52">
        <f>IF(C33 = "", "",IF(I33 = "", "",IF(J33 = FALSE, L33 + Introduction!C$29, H33 + Introduction!C$29)))</f>
        <v>1366.5</v>
      </c>
      <c r="P33" s="53">
        <f>IF(C33 = "", "",IF(I33 = "", "",IF(J33 = FALSE, M33 + Introduction!D$28, I33 + Introduction!D$28)))</f>
        <v>767.5</v>
      </c>
      <c r="Q33" s="52">
        <f>IF(C33 = "", "",IF(I33 = "", "",IF(J33 = FALSE, M33 + Introduction!D$29, I33 + Introduction!D$29)))</f>
        <v>768.5</v>
      </c>
      <c r="R33" s="52">
        <f>IF(C33 = "", "",IF(I33 = "", "",IF(J33 = FALSE, L33 + Introduction!C$30, H33 + Introduction!C$30)))</f>
        <v>1360.5</v>
      </c>
      <c r="S33" s="52">
        <f>IF(C33 = "", "",IF(I33 = "", "",IF(J33 = FALSE, M33 + Introduction!D$30, I33 + Introduction!D$30)))</f>
        <v>768</v>
      </c>
      <c r="T33" s="52">
        <f>IF(C33 = "", "",IF(I33 = "", "",IF(J33 = FALSE, L33 + Introduction!C$31, H33 + Introduction!C$31)))</f>
        <v>1359.5</v>
      </c>
      <c r="U33" s="52">
        <f>IF (C33 = "", "",IF(F33 = "", "",IF(J33 = FALSE, M33 + Introduction!D$31, I33 + Introduction!D$31)))</f>
        <v>767</v>
      </c>
      <c r="V33" s="52">
        <f>IF (C33 = "", "",IF(I33 = "", "",IF(J33 = FALSE, L33 + Introduction!C$32, H33 + Introduction!C$32)))</f>
        <v>1353</v>
      </c>
      <c r="W33" s="52">
        <f>IF (C33 = "", "",IF(I33 = "", "",IF(J33 = FALSE, M33 + Introduction!D$32, I33 + Introduction!D$32)))</f>
        <v>762</v>
      </c>
      <c r="X33" s="54" t="str">
        <f t="shared" si="17"/>
        <v>DellMonitorIN1920_P</v>
      </c>
      <c r="Y33" s="52">
        <f t="shared" si="7"/>
        <v>1</v>
      </c>
    </row>
    <row r="34">
      <c r="A34" s="29" t="str">
        <f t="shared" si="1"/>
        <v>Portrait-1024x768-PR=2</v>
      </c>
      <c r="C34" s="18" t="s">
        <v>115</v>
      </c>
      <c r="D34" s="32" t="b">
        <v>0</v>
      </c>
      <c r="E34" s="38" t="str">
        <f t="shared" si="15"/>
        <v/>
      </c>
      <c r="F34" s="40" t="b">
        <v>1</v>
      </c>
      <c r="G34" s="59">
        <v>2.0</v>
      </c>
      <c r="H34" s="32">
        <v>2048.0</v>
      </c>
      <c r="I34" s="32">
        <v>1536.0</v>
      </c>
      <c r="J34" s="44" t="b">
        <v>0</v>
      </c>
      <c r="K34" s="46" t="str">
        <f t="shared" si="16"/>
        <v>portrait</v>
      </c>
      <c r="L34" s="48">
        <f t="shared" si="4"/>
        <v>1024</v>
      </c>
      <c r="M34" s="50">
        <f t="shared" ref="M34:M35" si="18">IF(I34 = "", "", (CEILING((I34 / Y34),1)))</f>
        <v>768</v>
      </c>
      <c r="N34" s="52">
        <f>IF (C34 = "", "",IF(I34 = "", "",IF(J34 = FALSE, L34 + Introduction!C$28, H34 + Introduction!C$28)))</f>
        <v>1023.5</v>
      </c>
      <c r="O34" s="52">
        <f>IF(C34 = "", "",IF(I34 = "", "",IF(J34 = FALSE, L34 + Introduction!C$29, H34 + Introduction!C$29)))</f>
        <v>1024.5</v>
      </c>
      <c r="P34" s="53">
        <f>IF(C34 = "", "",IF(I34 = "", "",IF(J34 = FALSE, M34 + Introduction!D$28, I34 + Introduction!D$28)))</f>
        <v>767.5</v>
      </c>
      <c r="Q34" s="52">
        <f>IF(C34 = "", "",IF(I34 = "", "",IF(J34 = FALSE, M34 + Introduction!D$29, I34 + Introduction!D$29)))</f>
        <v>768.5</v>
      </c>
      <c r="R34" s="52">
        <f>IF(C34 = "", "",IF(I34 = "", "",IF(J34 = FALSE, L34 + Introduction!C$30, H34 + Introduction!C$30)))</f>
        <v>1018.5</v>
      </c>
      <c r="S34" s="52">
        <f>IF(C34 = "", "",IF(I34 = "", "",IF(J34 = FALSE, M34 + Introduction!D$30, I34 + Introduction!D$30)))</f>
        <v>768</v>
      </c>
      <c r="T34" s="52">
        <f>IF(C34 = "", "",IF(I34 = "", "",IF(J34 = FALSE, L34 + Introduction!C$31, H34 + Introduction!C$31)))</f>
        <v>1017.5</v>
      </c>
      <c r="U34" s="52">
        <f>IF (C34 = "", "",IF(F34 = "", "",IF(J34 = FALSE, M34 + Introduction!D$31, I34 + Introduction!D$31)))</f>
        <v>767</v>
      </c>
      <c r="V34" s="52">
        <f>IF (C34 = "", "",IF(I34 = "", "",IF(J34 = FALSE, L34 + Introduction!C$32, H34 + Introduction!C$32)))</f>
        <v>1011</v>
      </c>
      <c r="W34" s="52">
        <f>IF (C34 = "", "",IF(I34 = "", "",IF(J34 = FALSE, M34 + Introduction!D$32, I34 + Introduction!D$32)))</f>
        <v>762</v>
      </c>
      <c r="X34" s="54" t="str">
        <f t="shared" si="17"/>
        <v>Nexus9_P</v>
      </c>
      <c r="Y34" s="52">
        <f t="shared" si="7"/>
        <v>2</v>
      </c>
    </row>
    <row r="35">
      <c r="A35" s="29" t="str">
        <f t="shared" si="1"/>
        <v>Portrait-1366x768-PR=1+scale</v>
      </c>
      <c r="B35" s="18" t="s">
        <v>44</v>
      </c>
      <c r="C35" s="55" t="s">
        <v>116</v>
      </c>
      <c r="D35" s="32" t="b">
        <v>1</v>
      </c>
      <c r="E35" s="38" t="str">
        <f t="shared" si="15"/>
        <v/>
      </c>
      <c r="F35" s="40" t="b">
        <v>1</v>
      </c>
      <c r="G35" s="56">
        <v>1.0</v>
      </c>
      <c r="H35" s="73">
        <v>1366.0</v>
      </c>
      <c r="I35" s="73">
        <v>768.0</v>
      </c>
      <c r="J35" s="44" t="b">
        <v>1</v>
      </c>
      <c r="K35" s="46" t="str">
        <f t="shared" si="16"/>
        <v>portrait</v>
      </c>
      <c r="L35" s="48">
        <f t="shared" si="4"/>
        <v>1366</v>
      </c>
      <c r="M35" s="50">
        <f t="shared" si="18"/>
        <v>768</v>
      </c>
      <c r="N35" s="52">
        <f>IF (C35 = "", "",IF(I35 = "", "",IF(J35 = FALSE, L35 + Introduction!C$28, H35 + Introduction!C$28)))</f>
        <v>1365.5</v>
      </c>
      <c r="O35" s="52">
        <f>IF(C35 = "", "",IF(I35 = "", "",IF(J35 = FALSE, L35 + Introduction!C$29, H35 + Introduction!C$29)))</f>
        <v>1366.5</v>
      </c>
      <c r="P35" s="53">
        <f>IF(C35 = "", "",IF(I35 = "", "",IF(J35 = FALSE, M35 + Introduction!D$28, I35 + Introduction!D$28)))</f>
        <v>767.5</v>
      </c>
      <c r="Q35" s="52">
        <f>IF(C35 = "", "",IF(I35 = "", "",IF(J35 = FALSE, M35 + Introduction!D$29, I35 + Introduction!D$29)))</f>
        <v>768.5</v>
      </c>
      <c r="R35" s="52">
        <f>IF(C35 = "", "",IF(I35 = "", "",IF(J35 = FALSE, L35 + Introduction!C$30, H35 + Introduction!C$30)))</f>
        <v>1360.5</v>
      </c>
      <c r="S35" s="52">
        <f>IF(C35 = "", "",IF(I35 = "", "",IF(J35 = FALSE, M35 + Introduction!D$30, I35 + Introduction!D$30)))</f>
        <v>768</v>
      </c>
      <c r="T35" s="52">
        <f>IF(C35 = "", "",IF(I35 = "", "",IF(J35 = FALSE, L35 + Introduction!C$31, H35 + Introduction!C$31)))</f>
        <v>1359.5</v>
      </c>
      <c r="U35" s="52">
        <f>IF (C35 = "", "",IF(F35 = "", "",IF(J35 = FALSE, M35 + Introduction!D$31, I35 + Introduction!D$31)))</f>
        <v>767</v>
      </c>
      <c r="V35" s="52">
        <f>IF (C35 = "", "",IF(I35 = "", "",IF(J35 = FALSE, L35 + Introduction!C$32, H35 + Introduction!C$32)))</f>
        <v>1353</v>
      </c>
      <c r="W35" s="52">
        <f>IF (C35 = "", "",IF(I35 = "", "",IF(J35 = FALSE, M35 + Introduction!D$32, I35 + Introduction!D$32)))</f>
        <v>762</v>
      </c>
      <c r="X35" s="54" t="str">
        <f t="shared" si="17"/>
        <v>MyHPLaptop_P</v>
      </c>
      <c r="Y35" s="52">
        <f t="shared" si="7"/>
        <v>1</v>
      </c>
    </row>
    <row r="36">
      <c r="A36" s="29" t="str">
        <f t="shared" si="1"/>
        <v>Portrait-1280x800-PR=1</v>
      </c>
      <c r="C36" s="18" t="s">
        <v>117</v>
      </c>
      <c r="D36" s="32" t="b">
        <v>0</v>
      </c>
      <c r="E36" s="38" t="str">
        <f t="shared" si="15"/>
        <v/>
      </c>
      <c r="F36" s="40" t="b">
        <v>1</v>
      </c>
      <c r="G36" s="59">
        <v>1.0</v>
      </c>
      <c r="H36" s="32">
        <v>1280.0</v>
      </c>
      <c r="I36" s="32">
        <v>800.0</v>
      </c>
      <c r="J36" s="44" t="b">
        <v>0</v>
      </c>
      <c r="K36" s="46" t="str">
        <f t="shared" si="16"/>
        <v>portrait</v>
      </c>
      <c r="L36" s="48">
        <f t="shared" si="4"/>
        <v>1280</v>
      </c>
      <c r="M36" s="50">
        <f t="shared" ref="M36:M37" si="19">CEILING(IF(I36 = "", "", (I36 / Y36)),1)</f>
        <v>800</v>
      </c>
      <c r="N36" s="52">
        <f>IF (C36 = "", "",IF(I36 = "", "",IF(J36 = FALSE, L36 + Introduction!C$28, H36 + Introduction!C$28)))</f>
        <v>1279.5</v>
      </c>
      <c r="O36" s="52">
        <f>IF(C36 = "", "",IF(I36 = "", "",IF(J36 = FALSE, L36 + Introduction!C$29, H36 + Introduction!C$29)))</f>
        <v>1280.5</v>
      </c>
      <c r="P36" s="53">
        <f>IF(C36 = "", "",IF(I36 = "", "",IF(J36 = FALSE, M36 + Introduction!D$28, I36 + Introduction!D$28)))</f>
        <v>799.5</v>
      </c>
      <c r="Q36" s="52">
        <f>IF(C36 = "", "",IF(I36 = "", "",IF(J36 = FALSE, M36 + Introduction!D$29, I36 + Introduction!D$29)))</f>
        <v>800.5</v>
      </c>
      <c r="R36" s="52">
        <f>IF(C36 = "", "",IF(I36 = "", "",IF(J36 = FALSE, L36 + Introduction!C$30, H36 + Introduction!C$30)))</f>
        <v>1274.5</v>
      </c>
      <c r="S36" s="52">
        <f>IF(C36 = "", "",IF(I36 = "", "",IF(J36 = FALSE, M36 + Introduction!D$30, I36 + Introduction!D$30)))</f>
        <v>800</v>
      </c>
      <c r="T36" s="52">
        <f>IF(C36 = "", "",IF(I36 = "", "",IF(J36 = FALSE, L36 + Introduction!C$31, H36 + Introduction!C$31)))</f>
        <v>1273.5</v>
      </c>
      <c r="U36" s="52">
        <f>IF (C36 = "", "",IF(F36 = "", "",IF(J36 = FALSE, M36 + Introduction!D$31, I36 + Introduction!D$31)))</f>
        <v>799</v>
      </c>
      <c r="V36" s="52">
        <f>IF (C36 = "", "",IF(I36 = "", "",IF(J36 = FALSE, L36 + Introduction!C$32, H36 + Introduction!C$32)))</f>
        <v>1267</v>
      </c>
      <c r="W36" s="52">
        <f>IF (C36 = "", "",IF(I36 = "", "",IF(J36 = FALSE, M36 + Introduction!D$32, I36 + Introduction!D$32)))</f>
        <v>794</v>
      </c>
      <c r="X36" s="54" t="str">
        <f t="shared" si="17"/>
        <v>GalaxyTab10_P</v>
      </c>
      <c r="Y36" s="52">
        <f t="shared" si="7"/>
        <v>1</v>
      </c>
    </row>
    <row r="37">
      <c r="A37" s="29" t="str">
        <f t="shared" si="1"/>
        <v>Portrait-1280x850-PR=2</v>
      </c>
      <c r="C37" s="18" t="s">
        <v>118</v>
      </c>
      <c r="D37" s="32" t="b">
        <v>0</v>
      </c>
      <c r="E37" s="38" t="str">
        <f t="shared" si="15"/>
        <v/>
      </c>
      <c r="F37" s="40" t="b">
        <v>1</v>
      </c>
      <c r="G37" s="59">
        <v>2.0</v>
      </c>
      <c r="H37" s="32">
        <v>2560.0</v>
      </c>
      <c r="I37" s="32">
        <v>1700.0</v>
      </c>
      <c r="J37" s="44" t="b">
        <v>0</v>
      </c>
      <c r="K37" s="46" t="str">
        <f t="shared" si="16"/>
        <v>portrait</v>
      </c>
      <c r="L37" s="48">
        <f t="shared" si="4"/>
        <v>1280</v>
      </c>
      <c r="M37" s="50">
        <f t="shared" si="19"/>
        <v>850</v>
      </c>
      <c r="N37" s="52">
        <f>IF (C37 = "", "",IF(I37 = "", "",IF(J37 = FALSE, L37 + Introduction!C$28, H37 + Introduction!C$28)))</f>
        <v>1279.5</v>
      </c>
      <c r="O37" s="52">
        <f>IF(C37 = "", "",IF(I37 = "", "",IF(J37 = FALSE, L37 + Introduction!C$29, H37 + Introduction!C$29)))</f>
        <v>1280.5</v>
      </c>
      <c r="P37" s="53">
        <f>IF(C37 = "", "",IF(I37 = "", "",IF(J37 = FALSE, M37 + Introduction!D$28, I37 + Introduction!D$28)))</f>
        <v>849.5</v>
      </c>
      <c r="Q37" s="52">
        <f>IF(C37 = "", "",IF(I37 = "", "",IF(J37 = FALSE, M37 + Introduction!D$29, I37 + Introduction!D$29)))</f>
        <v>850.5</v>
      </c>
      <c r="R37" s="52">
        <f>IF(C37 = "", "",IF(I37 = "", "",IF(J37 = FALSE, L37 + Introduction!C$30, H37 + Introduction!C$30)))</f>
        <v>1274.5</v>
      </c>
      <c r="S37" s="52">
        <f>IF(C37 = "", "",IF(I37 = "", "",IF(J37 = FALSE, M37 + Introduction!D$30, I37 + Introduction!D$30)))</f>
        <v>850</v>
      </c>
      <c r="T37" s="52">
        <f>IF(C37 = "", "",IF(I37 = "", "",IF(J37 = FALSE, L37 + Introduction!C$31, H37 + Introduction!C$31)))</f>
        <v>1273.5</v>
      </c>
      <c r="U37" s="52">
        <f>IF (C37 = "", "",IF(F37 = "", "",IF(J37 = FALSE, M37 + Introduction!D$31, I37 + Introduction!D$31)))</f>
        <v>849</v>
      </c>
      <c r="V37" s="52">
        <f>IF (C37 = "", "",IF(I37 = "", "",IF(J37 = FALSE, L37 + Introduction!C$32, H37 + Introduction!C$32)))</f>
        <v>1267</v>
      </c>
      <c r="W37" s="52">
        <f>IF (C37 = "", "",IF(I37 = "", "",IF(J37 = FALSE, M37 + Introduction!D$32, I37 + Introduction!D$32)))</f>
        <v>844</v>
      </c>
      <c r="X37" s="54" t="str">
        <f t="shared" si="17"/>
        <v>ChromebookPixel_P</v>
      </c>
      <c r="Y37" s="52">
        <f t="shared" si="7"/>
        <v>2</v>
      </c>
    </row>
    <row r="38">
      <c r="A38" s="29" t="str">
        <f t="shared" si="1"/>
        <v>Portrait-1279x854-PR=1.1</v>
      </c>
      <c r="C38" s="18" t="s">
        <v>119</v>
      </c>
      <c r="D38" s="32" t="b">
        <v>0</v>
      </c>
      <c r="E38" s="38" t="str">
        <f t="shared" si="15"/>
        <v/>
      </c>
      <c r="F38" s="40" t="b">
        <v>1</v>
      </c>
      <c r="G38" s="76">
        <v>1.001</v>
      </c>
      <c r="H38" s="32">
        <v>1280.0</v>
      </c>
      <c r="I38" s="32">
        <v>854.0</v>
      </c>
      <c r="J38" s="44" t="b">
        <v>0</v>
      </c>
      <c r="K38" s="46" t="str">
        <f t="shared" si="16"/>
        <v>portrait</v>
      </c>
      <c r="L38" s="48">
        <f t="shared" si="4"/>
        <v>1279</v>
      </c>
      <c r="M38" s="50">
        <f>IF(I38 = "", "", (CEILING((I38 / Y38),1)))</f>
        <v>854</v>
      </c>
      <c r="N38" s="52">
        <f>IF (C38 = "", "",IF(I38 = "", "",IF(J38 = FALSE, L38 + Introduction!C$28, H38 + Introduction!C$28)))</f>
        <v>1278.5</v>
      </c>
      <c r="O38" s="52">
        <f>IF(C38 = "", "",IF(I38 = "", "",IF(J38 = FALSE, L38 + Introduction!C$29, H38 + Introduction!C$29)))</f>
        <v>1279.5</v>
      </c>
      <c r="P38" s="53">
        <f>IF(C38 = "", "",IF(I38 = "", "",IF(J38 = FALSE, M38 + Introduction!D$28, I38 + Introduction!D$28)))</f>
        <v>853.5</v>
      </c>
      <c r="Q38" s="52">
        <f>IF(C38 = "", "",IF(I38 = "", "",IF(J38 = FALSE, M38 + Introduction!D$29, I38 + Introduction!D$29)))</f>
        <v>854.5</v>
      </c>
      <c r="R38" s="52">
        <f>IF(C38 = "", "",IF(I38 = "", "",IF(J38 = FALSE, L38 + Introduction!C$30, H38 + Introduction!C$30)))</f>
        <v>1273.5</v>
      </c>
      <c r="S38" s="52">
        <f>IF(C38 = "", "",IF(I38 = "", "",IF(J38 = FALSE, M38 + Introduction!D$30, I38 + Introduction!D$30)))</f>
        <v>854</v>
      </c>
      <c r="T38" s="52">
        <f>IF(C38 = "", "",IF(I38 = "", "",IF(J38 = FALSE, L38 + Introduction!C$31, H38 + Introduction!C$31)))</f>
        <v>1272.5</v>
      </c>
      <c r="U38" s="52">
        <f>IF (C38 = "", "",IF(F38 = "", "",IF(J38 = FALSE, M38 + Introduction!D$31, I38 + Introduction!D$31)))</f>
        <v>853</v>
      </c>
      <c r="V38" s="52">
        <f>IF (C38 = "", "",IF(I38 = "", "",IF(J38 = FALSE, L38 + Introduction!C$32, H38 + Introduction!C$32)))</f>
        <v>1266</v>
      </c>
      <c r="W38" s="52">
        <f>IF (C38 = "", "",IF(I38 = "", "",IF(J38 = FALSE, M38 + Introduction!D$32, I38 + Introduction!D$32)))</f>
        <v>848</v>
      </c>
      <c r="X38" s="54" t="str">
        <f t="shared" si="17"/>
        <v>PowerBookG4_P</v>
      </c>
      <c r="Y38" s="52">
        <f t="shared" si="7"/>
        <v>1.001</v>
      </c>
    </row>
    <row r="39">
      <c r="A39" s="29" t="str">
        <f t="shared" si="1"/>
        <v>Portrait-2044x1078-PR=1.1</v>
      </c>
      <c r="C39" s="18" t="s">
        <v>120</v>
      </c>
      <c r="D39" s="32" t="b">
        <v>0</v>
      </c>
      <c r="E39" s="38" t="str">
        <f t="shared" si="15"/>
        <v/>
      </c>
      <c r="F39" s="40" t="b">
        <v>1</v>
      </c>
      <c r="G39" s="59">
        <v>1.002</v>
      </c>
      <c r="H39" s="32">
        <v>2048.0</v>
      </c>
      <c r="I39" s="32">
        <v>1080.0</v>
      </c>
      <c r="J39" s="44" t="b">
        <v>0</v>
      </c>
      <c r="K39" s="46" t="str">
        <f t="shared" si="16"/>
        <v>portrait</v>
      </c>
      <c r="L39" s="48">
        <f t="shared" si="4"/>
        <v>2044</v>
      </c>
      <c r="M39" s="50">
        <f>CEILING(IF(I39 = "", "", (I39 / Y39)),1)</f>
        <v>1078</v>
      </c>
      <c r="N39" s="52">
        <f>IF (C39 = "", "",IF(I39 = "", "",IF(J39 = FALSE, L39 + Introduction!C$28, H39 + Introduction!C$28)))</f>
        <v>2043.5</v>
      </c>
      <c r="O39" s="52">
        <f>IF(C39 = "", "",IF(I39 = "", "",IF(J39 = FALSE, L39 + Introduction!C$29, H39 + Introduction!C$29)))</f>
        <v>2044.5</v>
      </c>
      <c r="P39" s="53">
        <f>IF(C39 = "", "",IF(I39 = "", "",IF(J39 = FALSE, M39 + Introduction!D$28, I39 + Introduction!D$28)))</f>
        <v>1077.5</v>
      </c>
      <c r="Q39" s="52">
        <f>IF(C39 = "", "",IF(I39 = "", "",IF(J39 = FALSE, M39 + Introduction!D$29, I39 + Introduction!D$29)))</f>
        <v>1078.5</v>
      </c>
      <c r="R39" s="52">
        <f>IF(C39 = "", "",IF(I39 = "", "",IF(J39 = FALSE, L39 + Introduction!C$30, H39 + Introduction!C$30)))</f>
        <v>2038.5</v>
      </c>
      <c r="S39" s="52">
        <f>IF(C39 = "", "",IF(I39 = "", "",IF(J39 = FALSE, M39 + Introduction!D$30, I39 + Introduction!D$30)))</f>
        <v>1078</v>
      </c>
      <c r="T39" s="52">
        <f>IF(C39 = "", "",IF(I39 = "", "",IF(J39 = FALSE, L39 + Introduction!C$31, H39 + Introduction!C$31)))</f>
        <v>2037.5</v>
      </c>
      <c r="U39" s="52">
        <f>IF (C39 = "", "",IF(F39 = "", "",IF(J39 = FALSE, M39 + Introduction!D$31, I39 + Introduction!D$31)))</f>
        <v>1077</v>
      </c>
      <c r="V39" s="52">
        <f>IF (C39 = "", "",IF(I39 = "", "",IF(J39 = FALSE, L39 + Introduction!C$32, H39 + Introduction!C$32)))</f>
        <v>2031</v>
      </c>
      <c r="W39" s="52">
        <f>IF (C39 = "", "",IF(I39 = "", "",IF(J39 = FALSE, M39 + Introduction!D$32, I39 + Introduction!D$32)))</f>
        <v>1072</v>
      </c>
      <c r="X39" s="54" t="str">
        <f t="shared" si="17"/>
        <v>DCI2K_P</v>
      </c>
      <c r="Y39" s="52">
        <f t="shared" si="7"/>
        <v>1.002</v>
      </c>
    </row>
    <row r="40">
      <c r="A40" s="29" t="str">
        <f t="shared" si="1"/>
        <v>Portrait-1440x1152-PR=1.3</v>
      </c>
      <c r="C40" s="18" t="s">
        <v>121</v>
      </c>
      <c r="D40" s="32" t="b">
        <v>0</v>
      </c>
      <c r="E40" s="38" t="str">
        <f t="shared" si="15"/>
        <v/>
      </c>
      <c r="F40" s="40" t="b">
        <v>1</v>
      </c>
      <c r="G40" s="59">
        <v>1.25</v>
      </c>
      <c r="H40" s="32">
        <v>1800.0</v>
      </c>
      <c r="I40" s="32">
        <v>1440.0</v>
      </c>
      <c r="J40" s="44" t="b">
        <v>0</v>
      </c>
      <c r="K40" s="46" t="str">
        <f t="shared" si="16"/>
        <v>portrait</v>
      </c>
      <c r="L40" s="48">
        <f t="shared" si="4"/>
        <v>1440</v>
      </c>
      <c r="M40" s="50">
        <f t="shared" ref="M40:M41" si="20">IF(I40 = "", "", (CEILING((I40 / Y40),1)))</f>
        <v>1152</v>
      </c>
      <c r="N40" s="52">
        <f>IF (C40 = "", "",IF(I40 = "", "",IF(J40 = FALSE, L40 + Introduction!C$28, H40 + Introduction!C$28)))</f>
        <v>1439.5</v>
      </c>
      <c r="O40" s="52">
        <f>IF(C40 = "", "",IF(I40 = "", "",IF(J40 = FALSE, L40 + Introduction!C$29, H40 + Introduction!C$29)))</f>
        <v>1440.5</v>
      </c>
      <c r="P40" s="53">
        <f>IF(C40 = "", "",IF(I40 = "", "",IF(J40 = FALSE, M40 + Introduction!D$28, I40 + Introduction!D$28)))</f>
        <v>1151.5</v>
      </c>
      <c r="Q40" s="52">
        <f>IF(C40 = "", "",IF(I40 = "", "",IF(J40 = FALSE, M40 + Introduction!D$29, I40 + Introduction!D$29)))</f>
        <v>1152.5</v>
      </c>
      <c r="R40" s="52">
        <f>IF(C40 = "", "",IF(I40 = "", "",IF(J40 = FALSE, L40 + Introduction!C$30, H40 + Introduction!C$30)))</f>
        <v>1434.5</v>
      </c>
      <c r="S40" s="52">
        <f>IF(C40 = "", "",IF(I40 = "", "",IF(J40 = FALSE, M40 + Introduction!D$30, I40 + Introduction!D$30)))</f>
        <v>1152</v>
      </c>
      <c r="T40" s="52">
        <f>IF(C40 = "", "",IF(I40 = "", "",IF(J40 = FALSE, L40 + Introduction!C$31, H40 + Introduction!C$31)))</f>
        <v>1433.5</v>
      </c>
      <c r="U40" s="52">
        <f>IF (C40 = "", "",IF(F40 = "", "",IF(J40 = FALSE, M40 + Introduction!D$31, I40 + Introduction!D$31)))</f>
        <v>1151</v>
      </c>
      <c r="V40" s="52">
        <f>IF (C40 = "", "",IF(I40 = "", "",IF(J40 = FALSE, L40 + Introduction!C$32, H40 + Introduction!C$32)))</f>
        <v>1427</v>
      </c>
      <c r="W40" s="52">
        <f>IF (C40 = "", "",IF(I40 = "", "",IF(J40 = FALSE, M40 + Introduction!D$32, I40 + Introduction!D$32)))</f>
        <v>1146</v>
      </c>
      <c r="X40" s="54" t="str">
        <f t="shared" si="17"/>
        <v>PopularDevices1_P</v>
      </c>
      <c r="Y40" s="52">
        <f t="shared" si="7"/>
        <v>1.25</v>
      </c>
    </row>
    <row r="41">
      <c r="A41" s="29" t="str">
        <f t="shared" si="1"/>
        <v>Portrait-1881x1411-PR=1.1</v>
      </c>
      <c r="C41" s="18" t="s">
        <v>122</v>
      </c>
      <c r="D41" s="32" t="b">
        <v>0</v>
      </c>
      <c r="E41" s="38" t="str">
        <f t="shared" si="15"/>
        <v/>
      </c>
      <c r="F41" s="40" t="b">
        <v>1</v>
      </c>
      <c r="G41" s="59">
        <v>1.021</v>
      </c>
      <c r="H41" s="32">
        <v>1920.0</v>
      </c>
      <c r="I41" s="32">
        <v>1440.0</v>
      </c>
      <c r="J41" s="44" t="b">
        <v>0</v>
      </c>
      <c r="K41" s="46" t="str">
        <f t="shared" si="16"/>
        <v>portrait</v>
      </c>
      <c r="L41" s="48">
        <f t="shared" si="4"/>
        <v>1881</v>
      </c>
      <c r="M41" s="50">
        <f t="shared" si="20"/>
        <v>1411</v>
      </c>
      <c r="N41" s="52">
        <f>IF (C41 = "", "",IF(I41 = "", "",IF(J41 = FALSE, L41 + Introduction!C$28, H41 + Introduction!C$28)))</f>
        <v>1880.5</v>
      </c>
      <c r="O41" s="52">
        <f>IF(C41 = "", "",IF(I41 = "", "",IF(J41 = FALSE, L41 + Introduction!C$29, H41 + Introduction!C$29)))</f>
        <v>1881.5</v>
      </c>
      <c r="P41" s="53">
        <f>IF(C41 = "", "",IF(I41 = "", "",IF(J41 = FALSE, M41 + Introduction!D$28, I41 + Introduction!D$28)))</f>
        <v>1410.5</v>
      </c>
      <c r="Q41" s="52">
        <f>IF(C41 = "", "",IF(I41 = "", "",IF(J41 = FALSE, M41 + Introduction!D$29, I41 + Introduction!D$29)))</f>
        <v>1411.5</v>
      </c>
      <c r="R41" s="52">
        <f>IF(C41 = "", "",IF(I41 = "", "",IF(J41 = FALSE, L41 + Introduction!C$30, H41 + Introduction!C$30)))</f>
        <v>1875.5</v>
      </c>
      <c r="S41" s="52">
        <f>IF(C41 = "", "",IF(I41 = "", "",IF(J41 = FALSE, M41 + Introduction!D$30, I41 + Introduction!D$30)))</f>
        <v>1411</v>
      </c>
      <c r="T41" s="52">
        <f>IF(C41 = "", "",IF(I41 = "", "",IF(J41 = FALSE, L41 + Introduction!C$31, H41 + Introduction!C$31)))</f>
        <v>1874.5</v>
      </c>
      <c r="U41" s="52">
        <f>IF (C41 = "", "",IF(F41 = "", "",IF(J41 = FALSE, M41 + Introduction!D$31, I41 + Introduction!D$31)))</f>
        <v>1410</v>
      </c>
      <c r="V41" s="52">
        <f>IF (C41 = "", "",IF(I41 = "", "",IF(J41 = FALSE, L41 + Introduction!C$32, H41 + Introduction!C$32)))</f>
        <v>1868</v>
      </c>
      <c r="W41" s="52">
        <f>IF (C41 = "", "",IF(I41 = "", "",IF(J41 = FALSE, M41 + Introduction!D$32, I41 + Introduction!D$32)))</f>
        <v>1405</v>
      </c>
      <c r="X41" s="54" t="str">
        <f t="shared" si="17"/>
        <v>TesselarXGA _P</v>
      </c>
      <c r="Y41" s="52">
        <f t="shared" si="7"/>
        <v>1.021</v>
      </c>
    </row>
    <row r="42">
      <c r="A42" s="29" t="str">
        <f t="shared" si="1"/>
        <v>Portrait-7680x4320-PR=1</v>
      </c>
      <c r="C42" s="18" t="s">
        <v>123</v>
      </c>
      <c r="D42" s="32" t="b">
        <v>0</v>
      </c>
      <c r="E42" s="38" t="str">
        <f t="shared" si="15"/>
        <v/>
      </c>
      <c r="F42" s="40" t="b">
        <v>1</v>
      </c>
      <c r="G42" s="59">
        <v>1.0</v>
      </c>
      <c r="H42" s="32">
        <v>7680.0</v>
      </c>
      <c r="I42" s="32">
        <v>4320.0</v>
      </c>
      <c r="J42" s="44" t="b">
        <v>0</v>
      </c>
      <c r="K42" s="46" t="str">
        <f t="shared" si="16"/>
        <v>portrait</v>
      </c>
      <c r="L42" s="48">
        <f t="shared" si="4"/>
        <v>7680</v>
      </c>
      <c r="M42" s="50">
        <f t="shared" ref="M42:M43" si="21">CEILING(IF(I42 = "", "", (I42 / Y42)),1)</f>
        <v>4320</v>
      </c>
      <c r="N42" s="52">
        <f>IF (C42 = "", "",IF(I42 = "", "",IF(J42 = FALSE, L42 + Introduction!C$28, H42 + Introduction!C$28)))</f>
        <v>7679.5</v>
      </c>
      <c r="O42" s="52">
        <f>IF(C42 = "", "",IF(I42 = "", "",IF(J42 = FALSE, L42 + Introduction!C$29, H42 + Introduction!C$29)))</f>
        <v>7680.5</v>
      </c>
      <c r="P42" s="53">
        <f>IF(C42 = "", "",IF(I42 = "", "",IF(J42 = FALSE, M42 + Introduction!D$28, I42 + Introduction!D$28)))</f>
        <v>4319.5</v>
      </c>
      <c r="Q42" s="52">
        <f>IF(C42 = "", "",IF(I42 = "", "",IF(J42 = FALSE, M42 + Introduction!D$29, I42 + Introduction!D$29)))</f>
        <v>4320.5</v>
      </c>
      <c r="R42" s="52">
        <f>IF(C42 = "", "",IF(I42 = "", "",IF(J42 = FALSE, L42 + Introduction!C$30, H42 + Introduction!C$30)))</f>
        <v>7674.5</v>
      </c>
      <c r="S42" s="52">
        <f>IF(C42 = "", "",IF(I42 = "", "",IF(J42 = FALSE, M42 + Introduction!D$30, I42 + Introduction!D$30)))</f>
        <v>4320</v>
      </c>
      <c r="T42" s="52">
        <f>IF(C42 = "", "",IF(I42 = "", "",IF(J42 = FALSE, L42 + Introduction!C$31, H42 + Introduction!C$31)))</f>
        <v>7673.5</v>
      </c>
      <c r="U42" s="52">
        <f>IF (C42 = "", "",IF(F42 = "", "",IF(J42 = FALSE, M42 + Introduction!D$31, I42 + Introduction!D$31)))</f>
        <v>4319</v>
      </c>
      <c r="V42" s="52">
        <f>IF (C42 = "", "",IF(I42 = "", "",IF(J42 = FALSE, L42 + Introduction!C$32, H42 + Introduction!C$32)))</f>
        <v>7667</v>
      </c>
      <c r="W42" s="52">
        <f>IF (C42 = "", "",IF(I42 = "", "",IF(J42 = FALSE, M42 + Introduction!D$32, I42 + Introduction!D$32)))</f>
        <v>4314</v>
      </c>
      <c r="X42" s="54" t="str">
        <f t="shared" si="17"/>
        <v>4320p_P</v>
      </c>
      <c r="Y42" s="52">
        <f t="shared" si="7"/>
        <v>1</v>
      </c>
    </row>
    <row r="43">
      <c r="A43" s="29" t="str">
        <f t="shared" si="1"/>
        <v>Portrait-8192x8192-PR=1</v>
      </c>
      <c r="C43" s="18" t="s">
        <v>124</v>
      </c>
      <c r="D43" s="32" t="b">
        <v>0</v>
      </c>
      <c r="E43" s="38" t="str">
        <f t="shared" si="15"/>
        <v/>
      </c>
      <c r="F43" s="40" t="b">
        <v>1</v>
      </c>
      <c r="G43" s="56">
        <v>1.0</v>
      </c>
      <c r="H43" s="73">
        <v>8192.0</v>
      </c>
      <c r="I43" s="32">
        <v>8192.0</v>
      </c>
      <c r="J43" s="44" t="b">
        <v>0</v>
      </c>
      <c r="K43" s="46" t="str">
        <f t="shared" si="16"/>
        <v>portrait</v>
      </c>
      <c r="L43" s="48">
        <f t="shared" si="4"/>
        <v>8192</v>
      </c>
      <c r="M43" s="50">
        <f t="shared" si="21"/>
        <v>8192</v>
      </c>
      <c r="N43" s="52">
        <f>IF (C43 = "", "",IF(I43 = "", "",IF(J43 = FALSE, L43 + Introduction!C$28, H43 + Introduction!C$28)))</f>
        <v>8191.5</v>
      </c>
      <c r="O43" s="52">
        <f>IF(C43 = "", "",IF(I43 = "", "",IF(J43 = FALSE, L43 + Introduction!C$29, H43 + Introduction!C$29)))</f>
        <v>8192.5</v>
      </c>
      <c r="P43" s="53">
        <f>IF(C43 = "", "",IF(I43 = "", "",IF(J43 = FALSE, M43 + Introduction!D$28, I43 + Introduction!D$28)))</f>
        <v>8191.5</v>
      </c>
      <c r="Q43" s="52">
        <f>IF(C43 = "", "",IF(I43 = "", "",IF(J43 = FALSE, M43 + Introduction!D$29, I43 + Introduction!D$29)))</f>
        <v>8192.5</v>
      </c>
      <c r="R43" s="52">
        <f>IF(C43 = "", "",IF(I43 = "", "",IF(J43 = FALSE, L43 + Introduction!C$30, H43 + Introduction!C$30)))</f>
        <v>8186.5</v>
      </c>
      <c r="S43" s="52">
        <f>IF(C43 = "", "",IF(I43 = "", "",IF(J43 = FALSE, M43 + Introduction!D$30, I43 + Introduction!D$30)))</f>
        <v>8192</v>
      </c>
      <c r="T43" s="52">
        <f>IF(C43 = "", "",IF(I43 = "", "",IF(J43 = FALSE, L43 + Introduction!C$31, H43 + Introduction!C$31)))</f>
        <v>8185.5</v>
      </c>
      <c r="U43" s="52">
        <f>IF (C43 = "", "",IF(F43 = "", "",IF(J43 = FALSE, M43 + Introduction!D$31, I43 + Introduction!D$31)))</f>
        <v>8191</v>
      </c>
      <c r="V43" s="52">
        <f>IF (C43 = "", "",IF(I43 = "", "",IF(J43 = FALSE, L43 + Introduction!C$32, H43 + Introduction!C$32)))</f>
        <v>8179</v>
      </c>
      <c r="W43" s="52">
        <f>IF (C43 = "", "",IF(I43 = "", "",IF(J43 = FALSE, M43 + Introduction!D$32, I43 + Introduction!D$32)))</f>
        <v>8186</v>
      </c>
      <c r="X43" s="54" t="str">
        <f t="shared" si="17"/>
        <v>8KFullDome_P</v>
      </c>
      <c r="Y43" s="52">
        <f t="shared" si="7"/>
        <v>1</v>
      </c>
    </row>
    <row r="44">
      <c r="A44" s="29" t="str">
        <f t="shared" si="1"/>
        <v>Portrait-731x411-PR=2.7</v>
      </c>
      <c r="C44" s="18" t="s">
        <v>125</v>
      </c>
      <c r="D44" s="32" t="b">
        <v>0</v>
      </c>
      <c r="E44" s="38" t="str">
        <f t="shared" si="15"/>
        <v/>
      </c>
      <c r="F44" s="40" t="b">
        <v>1</v>
      </c>
      <c r="G44" s="75">
        <v>2.63</v>
      </c>
      <c r="H44" s="32">
        <v>1920.0</v>
      </c>
      <c r="I44" s="32">
        <v>1080.0</v>
      </c>
      <c r="J44" s="44" t="b">
        <v>0</v>
      </c>
      <c r="K44" s="46" t="str">
        <f t="shared" si="16"/>
        <v>portrait</v>
      </c>
      <c r="L44" s="48">
        <f t="shared" si="4"/>
        <v>731</v>
      </c>
      <c r="M44" s="50">
        <f t="shared" ref="M44:M50" si="22">IF(I44 = "", "", (CEILING((I44 / Y44),1)))</f>
        <v>411</v>
      </c>
      <c r="N44" s="77">
        <v>300.0</v>
      </c>
      <c r="O44" s="52">
        <f>IF(C44 = "", "",IF(I44 = "", "",IF(J44 = FALSE, L44 + Introduction!C$29, H44 + Introduction!C$29)))</f>
        <v>731.5</v>
      </c>
      <c r="P44" s="53">
        <f>IF(C44 = "", "",IF(I44 = "", "",IF(J44 = FALSE, M44 + Introduction!D$28, I44 + Introduction!D$28)))</f>
        <v>410.5</v>
      </c>
      <c r="Q44" s="52">
        <f>IF(C44 = "", "",IF(I44 = "", "",IF(J44 = FALSE, M44 + Introduction!D$29, I44 + Introduction!D$29)))</f>
        <v>411.5</v>
      </c>
      <c r="R44" s="52">
        <f>IF(C44 = "", "",IF(I44 = "", "",IF(J44 = FALSE, L44 + Introduction!C$30, H44 + Introduction!C$30)))</f>
        <v>725.5</v>
      </c>
      <c r="S44" s="52">
        <f>IF(C44 = "", "",IF(I44 = "", "",IF(J44 = FALSE, M44 + Introduction!D$30, I44 + Introduction!D$30)))</f>
        <v>411</v>
      </c>
      <c r="T44" s="52">
        <f>IF(C44 = "", "",IF(I44 = "", "",IF(J44 = FALSE, L44 + Introduction!C$31, H44 + Introduction!C$31)))</f>
        <v>724.5</v>
      </c>
      <c r="U44" s="52">
        <f>IF (C44 = "", "",IF(F44 = "", "",IF(J44 = FALSE, M44 + Introduction!D$31, I44 + Introduction!D$31)))</f>
        <v>410</v>
      </c>
      <c r="V44" s="52">
        <f>IF (C44 = "", "",IF(I44 = "", "",IF(J44 = FALSE, L44 + Introduction!C$32, H44 + Introduction!C$32)))</f>
        <v>718</v>
      </c>
      <c r="W44" s="52">
        <f>IF (C44 = "", "",IF(I44 = "", "",IF(J44 = FALSE, M44 + Introduction!D$32, I44 + Introduction!D$32)))</f>
        <v>405</v>
      </c>
      <c r="X44" s="54" t="str">
        <f t="shared" si="17"/>
        <v>pixel2_P</v>
      </c>
      <c r="Y44" s="52">
        <f t="shared" si="7"/>
        <v>2.63</v>
      </c>
    </row>
    <row r="45">
      <c r="A45" s="29" t="str">
        <f t="shared" si="1"/>
        <v>Portrait-2280x1080-PR=1</v>
      </c>
      <c r="C45" s="18" t="s">
        <v>126</v>
      </c>
      <c r="D45" s="32" t="b">
        <v>0</v>
      </c>
      <c r="E45" s="38" t="str">
        <f t="shared" si="15"/>
        <v/>
      </c>
      <c r="F45" s="40" t="b">
        <v>1</v>
      </c>
      <c r="G45" s="75">
        <v>1.0</v>
      </c>
      <c r="H45" s="32">
        <v>2280.0</v>
      </c>
      <c r="I45" s="32">
        <v>1080.0</v>
      </c>
      <c r="J45" s="44" t="b">
        <v>1</v>
      </c>
      <c r="K45" s="46" t="str">
        <f t="shared" si="16"/>
        <v>portrait</v>
      </c>
      <c r="L45" s="48">
        <f t="shared" si="4"/>
        <v>2280</v>
      </c>
      <c r="M45" s="50">
        <f t="shared" si="22"/>
        <v>1080</v>
      </c>
      <c r="N45" s="52">
        <f>IF (C45 = "", "",IF(I45 = "", "",IF(J45 = FALSE, L45 + Introduction!C$28, H45 + Introduction!C$28)))</f>
        <v>2279.5</v>
      </c>
      <c r="O45" s="52">
        <f>IF(C45 = "", "",IF(I45 = "", "",IF(J45 = FALSE, L45 + Introduction!C$29, H45 + Introduction!C$29)))</f>
        <v>2280.5</v>
      </c>
      <c r="P45" s="53">
        <f>IF(C45 = "", "",IF(I45 = "", "",IF(J45 = FALSE, M45 + Introduction!D$28, I45 + Introduction!D$28)))</f>
        <v>1079.5</v>
      </c>
      <c r="Q45" s="52">
        <f>IF(C45 = "", "",IF(I45 = "", "",IF(J45 = FALSE, M45 + Introduction!D$29, I45 + Introduction!D$29)))</f>
        <v>1080.5</v>
      </c>
      <c r="R45" s="52">
        <f>IF(C45 = "", "",IF(I45 = "", "",IF(J45 = FALSE, L45 + Introduction!C$30, H45 + Introduction!C$30)))</f>
        <v>2274.5</v>
      </c>
      <c r="S45" s="52">
        <f>IF(C45 = "", "",IF(I45 = "", "",IF(J45 = FALSE, M45 + Introduction!D$30, I45 + Introduction!D$30)))</f>
        <v>1080</v>
      </c>
      <c r="T45" s="52">
        <f>IF(C45 = "", "",IF(I45 = "", "",IF(J45 = FALSE, L45 + Introduction!C$31, H45 + Introduction!C$31)))</f>
        <v>2273.5</v>
      </c>
      <c r="U45" s="52">
        <f>IF (C45 = "", "",IF(F45 = "", "",IF(J45 = FALSE, M45 + Introduction!D$31, I45 + Introduction!D$31)))</f>
        <v>1079</v>
      </c>
      <c r="V45" s="52">
        <f>IF (C45 = "", "",IF(I45 = "", "",IF(J45 = FALSE, L45 + Introduction!C$32, H45 + Introduction!C$32)))</f>
        <v>2267</v>
      </c>
      <c r="W45" s="52">
        <f>IF (C45 = "", "",IF(I45 = "", "",IF(J45 = FALSE, M45 + Introduction!D$32, I45 + Introduction!D$32)))</f>
        <v>1074</v>
      </c>
      <c r="X45" s="54" t="str">
        <f t="shared" si="17"/>
        <v>Hauwaei P20 (Lukas' Mobile)_P</v>
      </c>
      <c r="Y45" s="52">
        <f t="shared" si="7"/>
        <v>1</v>
      </c>
    </row>
    <row r="46">
      <c r="A46" s="29" t="str">
        <f t="shared" si="1"/>
        <v/>
      </c>
      <c r="D46" s="32" t="b">
        <v>0</v>
      </c>
      <c r="E46" s="38" t="str">
        <f t="shared" si="15"/>
        <v/>
      </c>
      <c r="F46" s="40" t="b">
        <v>0</v>
      </c>
      <c r="G46" s="75"/>
      <c r="H46" s="35"/>
      <c r="I46" s="35"/>
      <c r="J46" s="44" t="b">
        <v>0</v>
      </c>
      <c r="K46" s="46" t="str">
        <f t="shared" si="16"/>
        <v/>
      </c>
      <c r="L46" s="48" t="str">
        <f t="shared" si="4"/>
        <v/>
      </c>
      <c r="M46" s="50" t="str">
        <f t="shared" si="22"/>
        <v/>
      </c>
      <c r="N46" s="52" t="str">
        <f>IF (C46 = "", "",IF(I46 = "", "",IF(J46 = FALSE, L46 + Introduction!C$28, H46 + Introduction!C$28)))</f>
        <v/>
      </c>
      <c r="O46" s="52" t="str">
        <f>IF(C46 = "", "",IF(I46 = "", "",IF(J46 = FALSE, L46 + Introduction!C$29, H46 + Introduction!C$29)))</f>
        <v/>
      </c>
      <c r="P46" s="53" t="str">
        <f>IF(C46 = "", "",IF(I46 = "", "",IF(J46 = FALSE, M46 + Introduction!D$28, I46 + Introduction!D$28)))</f>
        <v/>
      </c>
      <c r="Q46" s="52" t="str">
        <f>IF(C46 = "", "",IF(I46 = "", "",IF(J46 = FALSE, M46 + Introduction!D$29, I46 + Introduction!D$29)))</f>
        <v/>
      </c>
      <c r="R46" s="52" t="str">
        <f>IF(C46 = "", "",IF(I46 = "", "",IF(J46 = FALSE, L46 + Introduction!C$30, H46 + Introduction!C$30)))</f>
        <v/>
      </c>
      <c r="S46" s="52" t="str">
        <f>IF(C46 = "", "",IF(I46 = "", "",IF(J46 = FALSE, M46 + Introduction!D$30, I46 + Introduction!D$30)))</f>
        <v/>
      </c>
      <c r="T46" s="52" t="str">
        <f>IF(C46 = "", "",IF(I46 = "", "",IF(J46 = FALSE, L46 + Introduction!C$31, H46 + Introduction!C$31)))</f>
        <v/>
      </c>
      <c r="U46" s="52" t="str">
        <f>IF (C46 = "", "",IF(F46 = "", "",IF(J46 = FALSE, M46 + Introduction!D$31, I46 + Introduction!D$31)))</f>
        <v/>
      </c>
      <c r="V46" s="52" t="str">
        <f>IF (C46 = "", "",IF(I46 = "", "",IF(J46 = FALSE, L46 + Introduction!C$32, H46 + Introduction!C$32)))</f>
        <v/>
      </c>
      <c r="W46" s="52" t="str">
        <f>IF (C46 = "", "",IF(I46 = "", "",IF(J46 = FALSE, M46 + Introduction!D$32, I46 + Introduction!D$32)))</f>
        <v/>
      </c>
      <c r="X46" s="54" t="str">
        <f t="shared" si="17"/>
        <v/>
      </c>
      <c r="Y46" s="52" t="str">
        <f t="shared" si="7"/>
        <v/>
      </c>
    </row>
    <row r="47">
      <c r="A47" s="29" t="str">
        <f t="shared" si="1"/>
        <v/>
      </c>
      <c r="D47" s="32" t="b">
        <v>0</v>
      </c>
      <c r="E47" s="38" t="str">
        <f t="shared" si="15"/>
        <v/>
      </c>
      <c r="F47" s="40" t="b">
        <v>0</v>
      </c>
      <c r="G47" s="75"/>
      <c r="H47" s="35"/>
      <c r="I47" s="35"/>
      <c r="J47" s="44" t="b">
        <v>0</v>
      </c>
      <c r="K47" s="46" t="str">
        <f t="shared" si="16"/>
        <v/>
      </c>
      <c r="L47" s="48" t="str">
        <f t="shared" si="4"/>
        <v/>
      </c>
      <c r="M47" s="50" t="str">
        <f t="shared" si="22"/>
        <v/>
      </c>
      <c r="N47" s="52" t="str">
        <f>IF (C47 = "", "",IF(I47 = "", "",IF(J47 = FALSE, L47 + Introduction!C$28, H47 + Introduction!C$28)))</f>
        <v/>
      </c>
      <c r="O47" s="52" t="str">
        <f>IF(C47 = "", "",IF(I47 = "", "",IF(J47 = FALSE, L47 + Introduction!C$29, H47 + Introduction!C$29)))</f>
        <v/>
      </c>
      <c r="P47" s="53" t="str">
        <f>IF(C47 = "", "",IF(I47 = "", "",IF(J47 = FALSE, M47 + Introduction!D$28, I47 + Introduction!D$28)))</f>
        <v/>
      </c>
      <c r="Q47" s="52" t="str">
        <f>IF(C47 = "", "",IF(I47 = "", "",IF(J47 = FALSE, M47 + Introduction!D$29, I47 + Introduction!D$29)))</f>
        <v/>
      </c>
      <c r="R47" s="52" t="str">
        <f>IF(C47 = "", "",IF(I47 = "", "",IF(J47 = FALSE, L47 + Introduction!C$30, H47 + Introduction!C$30)))</f>
        <v/>
      </c>
      <c r="S47" s="52" t="str">
        <f>IF(C47 = "", "",IF(I47 = "", "",IF(J47 = FALSE, M47 + Introduction!D$30, I47 + Introduction!D$30)))</f>
        <v/>
      </c>
      <c r="T47" s="52" t="str">
        <f>IF(C47 = "", "",IF(I47 = "", "",IF(J47 = FALSE, L47 + Introduction!C$31, H47 + Introduction!C$31)))</f>
        <v/>
      </c>
      <c r="U47" s="52" t="str">
        <f>IF (C47 = "", "",IF(F47 = "", "",IF(J47 = FALSE, M47 + Introduction!D$31, I47 + Introduction!D$31)))</f>
        <v/>
      </c>
      <c r="V47" s="52" t="str">
        <f>IF (C47 = "", "",IF(I47 = "", "",IF(J47 = FALSE, L47 + Introduction!C$32, H47 + Introduction!C$32)))</f>
        <v/>
      </c>
      <c r="W47" s="52" t="str">
        <f>IF (C47 = "", "",IF(I47 = "", "",IF(J47 = FALSE, M47 + Introduction!D$32, I47 + Introduction!D$32)))</f>
        <v/>
      </c>
      <c r="X47" s="54" t="str">
        <f t="shared" si="17"/>
        <v/>
      </c>
      <c r="Y47" s="52" t="str">
        <f t="shared" si="7"/>
        <v/>
      </c>
    </row>
    <row r="48">
      <c r="A48" s="29" t="str">
        <f t="shared" si="1"/>
        <v/>
      </c>
      <c r="D48" s="32" t="b">
        <v>0</v>
      </c>
      <c r="E48" s="38" t="str">
        <f t="shared" si="15"/>
        <v/>
      </c>
      <c r="F48" s="40" t="b">
        <v>0</v>
      </c>
      <c r="G48" s="75"/>
      <c r="H48" s="35"/>
      <c r="I48" s="35"/>
      <c r="J48" s="44" t="b">
        <v>0</v>
      </c>
      <c r="K48" s="46" t="str">
        <f t="shared" si="16"/>
        <v/>
      </c>
      <c r="L48" s="48" t="str">
        <f t="shared" si="4"/>
        <v/>
      </c>
      <c r="M48" s="50" t="str">
        <f t="shared" si="22"/>
        <v/>
      </c>
      <c r="N48" s="52" t="str">
        <f>IF (C48 = "", "",IF(I48 = "", "",IF(J48 = FALSE, L48 + Introduction!C$28, H48 + Introduction!C$28)))</f>
        <v/>
      </c>
      <c r="O48" s="52" t="str">
        <f>IF(C48 = "", "",IF(I48 = "", "",IF(J48 = FALSE, L48 + Introduction!C$29, H48 + Introduction!C$29)))</f>
        <v/>
      </c>
      <c r="P48" s="53" t="str">
        <f>IF(C48 = "", "",IF(I48 = "", "",IF(J48 = FALSE, M48 + Introduction!D$28, I48 + Introduction!D$28)))</f>
        <v/>
      </c>
      <c r="Q48" s="52" t="str">
        <f>IF(C48 = "", "",IF(I48 = "", "",IF(J48 = FALSE, M48 + Introduction!D$29, I48 + Introduction!D$29)))</f>
        <v/>
      </c>
      <c r="R48" s="52" t="str">
        <f>IF(C48 = "", "",IF(I48 = "", "",IF(J48 = FALSE, L48 + Introduction!C$30, H48 + Introduction!C$30)))</f>
        <v/>
      </c>
      <c r="S48" s="52" t="str">
        <f>IF(C48 = "", "",IF(I48 = "", "",IF(J48 = FALSE, M48 + Introduction!D$30, I48 + Introduction!D$30)))</f>
        <v/>
      </c>
      <c r="T48" s="52" t="str">
        <f>IF(C48 = "", "",IF(I48 = "", "",IF(J48 = FALSE, L48 + Introduction!C$31, H48 + Introduction!C$31)))</f>
        <v/>
      </c>
      <c r="U48" s="52" t="str">
        <f>IF (C48 = "", "",IF(F48 = "", "",IF(J48 = FALSE, M48 + Introduction!D$31, I48 + Introduction!D$31)))</f>
        <v/>
      </c>
      <c r="V48" s="52" t="str">
        <f>IF (C48 = "", "",IF(I48 = "", "",IF(J48 = FALSE, L48 + Introduction!C$32, H48 + Introduction!C$32)))</f>
        <v/>
      </c>
      <c r="W48" s="52" t="str">
        <f>IF (C48 = "", "",IF(I48 = "", "",IF(J48 = FALSE, M48 + Introduction!D$32, I48 + Introduction!D$32)))</f>
        <v/>
      </c>
      <c r="X48" s="54" t="str">
        <f t="shared" si="17"/>
        <v/>
      </c>
      <c r="Y48" s="52" t="str">
        <f t="shared" si="7"/>
        <v/>
      </c>
    </row>
    <row r="49">
      <c r="A49" s="29" t="str">
        <f t="shared" si="1"/>
        <v/>
      </c>
      <c r="D49" s="32" t="b">
        <v>0</v>
      </c>
      <c r="E49" s="38" t="str">
        <f t="shared" si="15"/>
        <v/>
      </c>
      <c r="F49" s="40" t="b">
        <v>0</v>
      </c>
      <c r="G49" s="75"/>
      <c r="H49" s="35"/>
      <c r="I49" s="35"/>
      <c r="J49" s="44" t="b">
        <v>0</v>
      </c>
      <c r="K49" s="46" t="str">
        <f t="shared" si="16"/>
        <v/>
      </c>
      <c r="L49" s="48" t="str">
        <f t="shared" si="4"/>
        <v/>
      </c>
      <c r="M49" s="50" t="str">
        <f t="shared" si="22"/>
        <v/>
      </c>
      <c r="N49" s="52" t="str">
        <f>IF (C49 = "", "",IF(I49 = "", "",IF(J49 = FALSE, L49 + Introduction!C$28, H49 + Introduction!C$28)))</f>
        <v/>
      </c>
      <c r="O49" s="52" t="str">
        <f>IF(C49 = "", "",IF(I49 = "", "",IF(J49 = FALSE, L49 + Introduction!C$29, H49 + Introduction!C$29)))</f>
        <v/>
      </c>
      <c r="P49" s="53" t="str">
        <f>IF(C49 = "", "",IF(I49 = "", "",IF(J49 = FALSE, M49 + Introduction!D$28, I49 + Introduction!D$28)))</f>
        <v/>
      </c>
      <c r="Q49" s="52" t="str">
        <f>IF(C49 = "", "",IF(I49 = "", "",IF(J49 = FALSE, M49 + Introduction!D$29, I49 + Introduction!D$29)))</f>
        <v/>
      </c>
      <c r="R49" s="52" t="str">
        <f>IF(C49 = "", "",IF(I49 = "", "",IF(J49 = FALSE, L49 + Introduction!C$30, H49 + Introduction!C$30)))</f>
        <v/>
      </c>
      <c r="S49" s="52" t="str">
        <f>IF(C49 = "", "",IF(I49 = "", "",IF(J49 = FALSE, M49 + Introduction!D$30, I49 + Introduction!D$30)))</f>
        <v/>
      </c>
      <c r="T49" s="52" t="str">
        <f>IF(C49 = "", "",IF(I49 = "", "",IF(J49 = FALSE, L49 + Introduction!C$31, H49 + Introduction!C$31)))</f>
        <v/>
      </c>
      <c r="U49" s="52" t="str">
        <f>IF (C49 = "", "",IF(F49 = "", "",IF(J49 = FALSE, M49 + Introduction!D$31, I49 + Introduction!D$31)))</f>
        <v/>
      </c>
      <c r="V49" s="52" t="str">
        <f>IF (C49 = "", "",IF(I49 = "", "",IF(J49 = FALSE, L49 + Introduction!C$32, H49 + Introduction!C$32)))</f>
        <v/>
      </c>
      <c r="W49" s="52" t="str">
        <f>IF (C49 = "", "",IF(I49 = "", "",IF(J49 = FALSE, M49 + Introduction!D$32, I49 + Introduction!D$32)))</f>
        <v/>
      </c>
      <c r="X49" s="54" t="str">
        <f t="shared" si="17"/>
        <v/>
      </c>
      <c r="Y49" s="52" t="str">
        <f t="shared" si="7"/>
        <v/>
      </c>
    </row>
    <row r="50">
      <c r="A50" s="29" t="str">
        <f t="shared" si="1"/>
        <v/>
      </c>
      <c r="D50" s="32" t="b">
        <v>0</v>
      </c>
      <c r="E50" s="38" t="str">
        <f t="shared" si="15"/>
        <v/>
      </c>
      <c r="F50" s="40" t="b">
        <v>0</v>
      </c>
      <c r="G50" s="75"/>
      <c r="H50" s="35"/>
      <c r="I50" s="35"/>
      <c r="J50" s="44" t="b">
        <v>0</v>
      </c>
      <c r="K50" s="46" t="str">
        <f t="shared" si="16"/>
        <v/>
      </c>
      <c r="L50" s="48" t="str">
        <f t="shared" si="4"/>
        <v/>
      </c>
      <c r="M50" s="50" t="str">
        <f t="shared" si="22"/>
        <v/>
      </c>
      <c r="N50" s="52" t="str">
        <f>IF (C50 = "", "",IF(I50 = "", "",IF(J50 = FALSE, L50 + Introduction!C$28, H50 + Introduction!C$28)))</f>
        <v/>
      </c>
      <c r="O50" s="52" t="str">
        <f>IF(C50 = "", "",IF(I50 = "", "",IF(J50 = FALSE, L50 + Introduction!C$29, H50 + Introduction!C$29)))</f>
        <v/>
      </c>
      <c r="P50" s="53" t="str">
        <f>IF(C50 = "", "",IF(I50 = "", "",IF(J50 = FALSE, M50 + Introduction!D$28, I50 + Introduction!D$28)))</f>
        <v/>
      </c>
      <c r="Q50" s="52" t="str">
        <f>IF(C50 = "", "",IF(I50 = "", "",IF(J50 = FALSE, M50 + Introduction!D$29, I50 + Introduction!D$29)))</f>
        <v/>
      </c>
      <c r="R50" s="52" t="str">
        <f>IF(C50 = "", "",IF(I50 = "", "",IF(J50 = FALSE, L50 + Introduction!C$30, H50 + Introduction!C$30)))</f>
        <v/>
      </c>
      <c r="S50" s="52" t="str">
        <f>IF(C50 = "", "",IF(I50 = "", "",IF(J50 = FALSE, M50 + Introduction!D$30, I50 + Introduction!D$30)))</f>
        <v/>
      </c>
      <c r="T50" s="52" t="str">
        <f>IF(C50 = "", "",IF(I50 = "", "",IF(J50 = FALSE, L50 + Introduction!C$31, H50 + Introduction!C$31)))</f>
        <v/>
      </c>
      <c r="U50" s="52" t="str">
        <f>IF (C50 = "", "",IF(F50 = "", "",IF(J50 = FALSE, M50 + Introduction!D$31, I50 + Introduction!D$31)))</f>
        <v/>
      </c>
      <c r="V50" s="52" t="str">
        <f>IF (C50 = "", "",IF(I50 = "", "",IF(J50 = FALSE, L50 + Introduction!C$32, H50 + Introduction!C$32)))</f>
        <v/>
      </c>
      <c r="W50" s="52" t="str">
        <f>IF (C50 = "", "",IF(I50 = "", "",IF(J50 = FALSE, M50 + Introduction!D$32, I50 + Introduction!D$32)))</f>
        <v/>
      </c>
      <c r="X50" s="54" t="str">
        <f t="shared" si="17"/>
        <v/>
      </c>
      <c r="Y50" s="52" t="str">
        <f t="shared" si="7"/>
        <v/>
      </c>
    </row>
    <row r="51">
      <c r="A51" s="29" t="str">
        <f t="shared" si="1"/>
        <v>Portrait-7679x4319-PR=4</v>
      </c>
      <c r="C51" s="18" t="s">
        <v>127</v>
      </c>
      <c r="D51" s="32" t="b">
        <v>0</v>
      </c>
      <c r="E51" s="38" t="str">
        <f t="shared" si="15"/>
        <v/>
      </c>
      <c r="F51" s="40" t="b">
        <v>1</v>
      </c>
      <c r="G51" s="75">
        <v>4.0</v>
      </c>
      <c r="H51" s="78">
        <f t="shared" ref="H51:I51" si="23">L51</f>
        <v>7679</v>
      </c>
      <c r="I51" s="78">
        <f t="shared" si="23"/>
        <v>4319</v>
      </c>
      <c r="J51" s="44" t="b">
        <v>1</v>
      </c>
      <c r="K51" s="46" t="str">
        <f t="shared" si="16"/>
        <v>portrait</v>
      </c>
      <c r="L51" s="48">
        <f>O51+Introduction!C$28</f>
        <v>7679</v>
      </c>
      <c r="M51" s="50">
        <f>Q51+Introduction!D$28</f>
        <v>4319</v>
      </c>
      <c r="N51" s="52">
        <f>'breakpoints-h'!K3</f>
        <v>2960</v>
      </c>
      <c r="O51" s="52">
        <f>'breakpoints-h'!L3</f>
        <v>7679.5</v>
      </c>
      <c r="P51" s="53">
        <f>'breakpoints-w'!K3</f>
        <v>1439.5</v>
      </c>
      <c r="Q51" s="52">
        <f>'breakpoints-w'!L3</f>
        <v>4319.5</v>
      </c>
      <c r="R51" s="52" t="str">
        <f t="shared" ref="R51:R73" si="25">"calc(99.99vh)"</f>
        <v>calc(99.99vh)</v>
      </c>
      <c r="S51" s="52" t="str">
        <f t="shared" ref="S51:S73" si="26">"calc(99.99vw)"</f>
        <v>calc(99.99vw)</v>
      </c>
      <c r="T51" s="52" t="str">
        <f t="shared" ref="T51:T73" si="27">"calc(99.99vh)"</f>
        <v>calc(99.99vh)</v>
      </c>
      <c r="U51" s="52" t="str">
        <f t="shared" ref="U51:U73" si="28">"calc(99.99vw)"</f>
        <v>calc(99.99vw)</v>
      </c>
      <c r="V51" s="52" t="str">
        <f t="shared" ref="V51:V73" si="29">"calc(99.99vh)"</f>
        <v>calc(99.99vh)</v>
      </c>
      <c r="W51" s="52" t="str">
        <f t="shared" ref="W51:W73" si="30">"calc(99.99vw)"</f>
        <v>calc(99.99vw)</v>
      </c>
      <c r="X51" s="54" t="str">
        <f t="shared" si="17"/>
        <v>breakpoint filler-----00050_P</v>
      </c>
      <c r="Y51" s="52">
        <f t="shared" si="7"/>
        <v>4</v>
      </c>
    </row>
    <row r="52">
      <c r="A52" s="29" t="str">
        <f t="shared" si="1"/>
        <v>Portrait-2959x1439-PR=4</v>
      </c>
      <c r="C52" s="18" t="s">
        <v>128</v>
      </c>
      <c r="D52" s="32" t="b">
        <v>0</v>
      </c>
      <c r="E52" s="38">
        <f t="shared" si="15"/>
        <v>4</v>
      </c>
      <c r="F52" s="40" t="b">
        <v>0</v>
      </c>
      <c r="G52" s="75"/>
      <c r="H52" s="78">
        <f t="shared" ref="H52:I52" si="24">L52</f>
        <v>2959</v>
      </c>
      <c r="I52" s="78">
        <f t="shared" si="24"/>
        <v>1439</v>
      </c>
      <c r="J52" s="44" t="b">
        <v>1</v>
      </c>
      <c r="K52" s="46" t="str">
        <f t="shared" si="16"/>
        <v>portrait</v>
      </c>
      <c r="L52" s="48">
        <f>O52+Introduction!C$28</f>
        <v>2959</v>
      </c>
      <c r="M52" s="50">
        <f>Q52+Introduction!D$28</f>
        <v>1439</v>
      </c>
      <c r="N52" s="52">
        <f>'breakpoints-h'!K4</f>
        <v>2560</v>
      </c>
      <c r="O52" s="52">
        <f>'breakpoints-h'!L4</f>
        <v>2959.5</v>
      </c>
      <c r="P52" s="53">
        <f>'breakpoints-w'!K4</f>
        <v>1410.5</v>
      </c>
      <c r="Q52" s="52">
        <f>'breakpoints-w'!L4</f>
        <v>1439.5</v>
      </c>
      <c r="R52" s="52" t="str">
        <f t="shared" si="25"/>
        <v>calc(99.99vh)</v>
      </c>
      <c r="S52" s="52" t="str">
        <f t="shared" si="26"/>
        <v>calc(99.99vw)</v>
      </c>
      <c r="T52" s="52" t="str">
        <f t="shared" si="27"/>
        <v>calc(99.99vh)</v>
      </c>
      <c r="U52" s="52" t="str">
        <f t="shared" si="28"/>
        <v>calc(99.99vw)</v>
      </c>
      <c r="V52" s="52" t="str">
        <f t="shared" si="29"/>
        <v>calc(99.99vh)</v>
      </c>
      <c r="W52" s="52" t="str">
        <f t="shared" si="30"/>
        <v>calc(99.99vw)</v>
      </c>
      <c r="X52" s="54" t="str">
        <f t="shared" si="17"/>
        <v>breakpoint filler-----00049_P</v>
      </c>
      <c r="Y52" s="52">
        <f t="shared" si="7"/>
        <v>4</v>
      </c>
    </row>
    <row r="53">
      <c r="A53" s="29" t="str">
        <f t="shared" si="1"/>
        <v>Portrait-2559x1410-PR=4</v>
      </c>
      <c r="C53" s="18" t="s">
        <v>129</v>
      </c>
      <c r="D53" s="32" t="b">
        <v>0</v>
      </c>
      <c r="E53" s="38">
        <f t="shared" si="15"/>
        <v>4</v>
      </c>
      <c r="F53" s="40" t="b">
        <v>0</v>
      </c>
      <c r="G53" s="75"/>
      <c r="H53" s="78">
        <f t="shared" ref="H53:I53" si="31">L53</f>
        <v>2559</v>
      </c>
      <c r="I53" s="78">
        <f t="shared" si="31"/>
        <v>1410</v>
      </c>
      <c r="J53" s="44" t="b">
        <v>1</v>
      </c>
      <c r="K53" s="46" t="str">
        <f t="shared" si="16"/>
        <v>portrait</v>
      </c>
      <c r="L53" s="48">
        <f>O53+Introduction!C$28</f>
        <v>2559</v>
      </c>
      <c r="M53" s="50">
        <f>Q53+Introduction!D$28</f>
        <v>1410</v>
      </c>
      <c r="N53" s="52">
        <f>'breakpoints-h'!K5</f>
        <v>2280</v>
      </c>
      <c r="O53" s="52">
        <f>'breakpoints-h'!L5</f>
        <v>2559.5</v>
      </c>
      <c r="P53" s="53">
        <f>'breakpoints-w'!K5</f>
        <v>1151.5</v>
      </c>
      <c r="Q53" s="52">
        <f>'breakpoints-w'!L5</f>
        <v>1410.5</v>
      </c>
      <c r="R53" s="52" t="str">
        <f t="shared" si="25"/>
        <v>calc(99.99vh)</v>
      </c>
      <c r="S53" s="52" t="str">
        <f t="shared" si="26"/>
        <v>calc(99.99vw)</v>
      </c>
      <c r="T53" s="52" t="str">
        <f t="shared" si="27"/>
        <v>calc(99.99vh)</v>
      </c>
      <c r="U53" s="52" t="str">
        <f t="shared" si="28"/>
        <v>calc(99.99vw)</v>
      </c>
      <c r="V53" s="52" t="str">
        <f t="shared" si="29"/>
        <v>calc(99.99vh)</v>
      </c>
      <c r="W53" s="52" t="str">
        <f t="shared" si="30"/>
        <v>calc(99.99vw)</v>
      </c>
      <c r="X53" s="54" t="str">
        <f t="shared" si="17"/>
        <v>breakpoint filler-----00048_P</v>
      </c>
      <c r="Y53" s="52">
        <f t="shared" si="7"/>
        <v>4</v>
      </c>
    </row>
    <row r="54">
      <c r="A54" s="29" t="str">
        <f t="shared" si="1"/>
        <v>Portrait-2279x1151-PR=3</v>
      </c>
      <c r="C54" s="18" t="s">
        <v>130</v>
      </c>
      <c r="D54" s="32" t="b">
        <v>0</v>
      </c>
      <c r="E54" s="38">
        <f t="shared" si="15"/>
        <v>3</v>
      </c>
      <c r="F54" s="40" t="b">
        <v>0</v>
      </c>
      <c r="G54" s="75"/>
      <c r="H54" s="78">
        <f t="shared" ref="H54:I54" si="32">L54</f>
        <v>2279</v>
      </c>
      <c r="I54" s="78">
        <f t="shared" si="32"/>
        <v>1151</v>
      </c>
      <c r="J54" s="44" t="b">
        <v>1</v>
      </c>
      <c r="K54" s="46" t="str">
        <f t="shared" si="16"/>
        <v>portrait</v>
      </c>
      <c r="L54" s="48">
        <f>O54+Introduction!C$28</f>
        <v>2279</v>
      </c>
      <c r="M54" s="50">
        <f>Q54+Introduction!D$28</f>
        <v>1151</v>
      </c>
      <c r="N54" s="52">
        <f>'breakpoints-h'!K6</f>
        <v>2044</v>
      </c>
      <c r="O54" s="52">
        <f>'breakpoints-h'!L6</f>
        <v>2279.5</v>
      </c>
      <c r="P54" s="53">
        <f>'breakpoints-w'!K6</f>
        <v>1079.5</v>
      </c>
      <c r="Q54" s="52">
        <f>'breakpoints-w'!L6</f>
        <v>1151.5</v>
      </c>
      <c r="R54" s="52" t="str">
        <f t="shared" si="25"/>
        <v>calc(99.99vh)</v>
      </c>
      <c r="S54" s="52" t="str">
        <f t="shared" si="26"/>
        <v>calc(99.99vw)</v>
      </c>
      <c r="T54" s="52" t="str">
        <f t="shared" si="27"/>
        <v>calc(99.99vh)</v>
      </c>
      <c r="U54" s="52" t="str">
        <f t="shared" si="28"/>
        <v>calc(99.99vw)</v>
      </c>
      <c r="V54" s="52" t="str">
        <f t="shared" si="29"/>
        <v>calc(99.99vh)</v>
      </c>
      <c r="W54" s="52" t="str">
        <f t="shared" si="30"/>
        <v>calc(99.99vw)</v>
      </c>
      <c r="X54" s="54" t="str">
        <f t="shared" si="17"/>
        <v>breakpoint filler-----00047_P</v>
      </c>
      <c r="Y54" s="52">
        <f t="shared" si="7"/>
        <v>3</v>
      </c>
    </row>
    <row r="55">
      <c r="A55" s="29" t="str">
        <f t="shared" si="1"/>
        <v>Portrait-2043x1079-PR=3</v>
      </c>
      <c r="C55" s="18" t="s">
        <v>131</v>
      </c>
      <c r="D55" s="32" t="b">
        <v>0</v>
      </c>
      <c r="E55" s="38">
        <f t="shared" si="15"/>
        <v>3</v>
      </c>
      <c r="F55" s="40" t="b">
        <v>0</v>
      </c>
      <c r="G55" s="75"/>
      <c r="H55" s="78">
        <f t="shared" ref="H55:I55" si="33">L55</f>
        <v>2043</v>
      </c>
      <c r="I55" s="78">
        <f t="shared" si="33"/>
        <v>1079</v>
      </c>
      <c r="J55" s="44" t="b">
        <v>1</v>
      </c>
      <c r="K55" s="46" t="str">
        <f t="shared" si="16"/>
        <v>portrait</v>
      </c>
      <c r="L55" s="48">
        <f>O55+Introduction!C$28</f>
        <v>2043</v>
      </c>
      <c r="M55" s="50">
        <f>Q55+Introduction!D$28</f>
        <v>1079</v>
      </c>
      <c r="N55" s="52">
        <f>'breakpoints-h'!K7</f>
        <v>1881</v>
      </c>
      <c r="O55" s="52">
        <f>'breakpoints-h'!L7</f>
        <v>2043.5</v>
      </c>
      <c r="P55" s="53">
        <f>'breakpoints-w'!K7</f>
        <v>1077.5</v>
      </c>
      <c r="Q55" s="52">
        <f>'breakpoints-w'!L7</f>
        <v>1079.5</v>
      </c>
      <c r="R55" s="52" t="str">
        <f t="shared" si="25"/>
        <v>calc(99.99vh)</v>
      </c>
      <c r="S55" s="52" t="str">
        <f t="shared" si="26"/>
        <v>calc(99.99vw)</v>
      </c>
      <c r="T55" s="52" t="str">
        <f t="shared" si="27"/>
        <v>calc(99.99vh)</v>
      </c>
      <c r="U55" s="52" t="str">
        <f t="shared" si="28"/>
        <v>calc(99.99vw)</v>
      </c>
      <c r="V55" s="52" t="str">
        <f t="shared" si="29"/>
        <v>calc(99.99vh)</v>
      </c>
      <c r="W55" s="52" t="str">
        <f t="shared" si="30"/>
        <v>calc(99.99vw)</v>
      </c>
      <c r="X55" s="54" t="str">
        <f t="shared" si="17"/>
        <v>breakpoint filler-----00046_P</v>
      </c>
      <c r="Y55" s="52">
        <f t="shared" si="7"/>
        <v>3</v>
      </c>
    </row>
    <row r="56">
      <c r="A56" s="29" t="str">
        <f t="shared" si="1"/>
        <v>Portrait-1880x1077-PR=3</v>
      </c>
      <c r="C56" s="18" t="s">
        <v>132</v>
      </c>
      <c r="D56" s="32" t="b">
        <v>0</v>
      </c>
      <c r="E56" s="38">
        <f t="shared" si="15"/>
        <v>3</v>
      </c>
      <c r="F56" s="40" t="b">
        <v>0</v>
      </c>
      <c r="G56" s="75"/>
      <c r="H56" s="78">
        <f t="shared" ref="H56:I56" si="34">L56</f>
        <v>1880</v>
      </c>
      <c r="I56" s="78">
        <f t="shared" si="34"/>
        <v>1077</v>
      </c>
      <c r="J56" s="44" t="b">
        <v>1</v>
      </c>
      <c r="K56" s="46" t="str">
        <f t="shared" si="16"/>
        <v>portrait</v>
      </c>
      <c r="L56" s="48">
        <f>O56+Introduction!C$28</f>
        <v>1880</v>
      </c>
      <c r="M56" s="50">
        <f>Q56+Introduction!D$28</f>
        <v>1077</v>
      </c>
      <c r="N56" s="52">
        <f>'breakpoints-h'!K8</f>
        <v>1440</v>
      </c>
      <c r="O56" s="52">
        <f>'breakpoints-h'!L8</f>
        <v>1880.5</v>
      </c>
      <c r="P56" s="53">
        <f>'breakpoints-w'!K8</f>
        <v>1023.5</v>
      </c>
      <c r="Q56" s="52">
        <f>'breakpoints-w'!L8</f>
        <v>1077.5</v>
      </c>
      <c r="R56" s="52" t="str">
        <f t="shared" si="25"/>
        <v>calc(99.99vh)</v>
      </c>
      <c r="S56" s="52" t="str">
        <f t="shared" si="26"/>
        <v>calc(99.99vw)</v>
      </c>
      <c r="T56" s="52" t="str">
        <f t="shared" si="27"/>
        <v>calc(99.99vh)</v>
      </c>
      <c r="U56" s="52" t="str">
        <f t="shared" si="28"/>
        <v>calc(99.99vw)</v>
      </c>
      <c r="V56" s="52" t="str">
        <f t="shared" si="29"/>
        <v>calc(99.99vh)</v>
      </c>
      <c r="W56" s="52" t="str">
        <f t="shared" si="30"/>
        <v>calc(99.99vw)</v>
      </c>
      <c r="X56" s="54" t="str">
        <f t="shared" si="17"/>
        <v>breakpoint filler-----00045_P</v>
      </c>
      <c r="Y56" s="52">
        <f t="shared" si="7"/>
        <v>3</v>
      </c>
    </row>
    <row r="57">
      <c r="A57" s="29" t="str">
        <f t="shared" si="1"/>
        <v>Portrait-1439x1023-PR=3</v>
      </c>
      <c r="C57" s="18" t="s">
        <v>133</v>
      </c>
      <c r="D57" s="32" t="b">
        <v>0</v>
      </c>
      <c r="E57" s="38">
        <f t="shared" si="15"/>
        <v>3</v>
      </c>
      <c r="F57" s="40" t="b">
        <v>0</v>
      </c>
      <c r="G57" s="75"/>
      <c r="H57" s="78">
        <f t="shared" ref="H57:I57" si="35">L57</f>
        <v>1439</v>
      </c>
      <c r="I57" s="78">
        <f t="shared" si="35"/>
        <v>1023</v>
      </c>
      <c r="J57" s="44" t="b">
        <v>1</v>
      </c>
      <c r="K57" s="46" t="str">
        <f t="shared" si="16"/>
        <v>portrait</v>
      </c>
      <c r="L57" s="48">
        <f>O57+Introduction!C$28</f>
        <v>1439</v>
      </c>
      <c r="M57" s="50">
        <f>Q57+Introduction!D$28</f>
        <v>1023</v>
      </c>
      <c r="N57" s="52">
        <f>'breakpoints-h'!K9</f>
        <v>1366</v>
      </c>
      <c r="O57" s="52">
        <f>'breakpoints-h'!L9</f>
        <v>1439.5</v>
      </c>
      <c r="P57" s="53">
        <f>'breakpoints-w'!K9</f>
        <v>853.5</v>
      </c>
      <c r="Q57" s="52">
        <f>'breakpoints-w'!L9</f>
        <v>1023.5</v>
      </c>
      <c r="R57" s="52" t="str">
        <f t="shared" si="25"/>
        <v>calc(99.99vh)</v>
      </c>
      <c r="S57" s="52" t="str">
        <f t="shared" si="26"/>
        <v>calc(99.99vw)</v>
      </c>
      <c r="T57" s="52" t="str">
        <f t="shared" si="27"/>
        <v>calc(99.99vh)</v>
      </c>
      <c r="U57" s="52" t="str">
        <f t="shared" si="28"/>
        <v>calc(99.99vw)</v>
      </c>
      <c r="V57" s="52" t="str">
        <f t="shared" si="29"/>
        <v>calc(99.99vh)</v>
      </c>
      <c r="W57" s="52" t="str">
        <f t="shared" si="30"/>
        <v>calc(99.99vw)</v>
      </c>
      <c r="X57" s="54" t="str">
        <f t="shared" si="17"/>
        <v>breakpoint filler-----00044_P</v>
      </c>
      <c r="Y57" s="52">
        <f t="shared" si="7"/>
        <v>3</v>
      </c>
    </row>
    <row r="58">
      <c r="A58" s="29" t="str">
        <f t="shared" si="1"/>
        <v>Portrait-1365x853-PR=2</v>
      </c>
      <c r="C58" s="18" t="s">
        <v>134</v>
      </c>
      <c r="D58" s="32" t="b">
        <v>0</v>
      </c>
      <c r="E58" s="38">
        <f t="shared" si="15"/>
        <v>2</v>
      </c>
      <c r="F58" s="40" t="b">
        <v>0</v>
      </c>
      <c r="G58" s="75"/>
      <c r="H58" s="78">
        <f t="shared" ref="H58:I58" si="36">L58</f>
        <v>1365</v>
      </c>
      <c r="I58" s="78">
        <f t="shared" si="36"/>
        <v>853</v>
      </c>
      <c r="J58" s="44" t="b">
        <v>1</v>
      </c>
      <c r="K58" s="46" t="str">
        <f t="shared" si="16"/>
        <v>portrait</v>
      </c>
      <c r="L58" s="48">
        <f>O58+Introduction!C$28</f>
        <v>1365</v>
      </c>
      <c r="M58" s="50">
        <f>Q58+Introduction!D$28</f>
        <v>853</v>
      </c>
      <c r="N58" s="52">
        <f>'breakpoints-h'!K10</f>
        <v>1280</v>
      </c>
      <c r="O58" s="52">
        <f>'breakpoints-h'!L10</f>
        <v>1365.5</v>
      </c>
      <c r="P58" s="53">
        <f>'breakpoints-w'!K10</f>
        <v>849.5</v>
      </c>
      <c r="Q58" s="52">
        <f>'breakpoints-w'!L10</f>
        <v>853.5</v>
      </c>
      <c r="R58" s="52" t="str">
        <f t="shared" si="25"/>
        <v>calc(99.99vh)</v>
      </c>
      <c r="S58" s="52" t="str">
        <f t="shared" si="26"/>
        <v>calc(99.99vw)</v>
      </c>
      <c r="T58" s="52" t="str">
        <f t="shared" si="27"/>
        <v>calc(99.99vh)</v>
      </c>
      <c r="U58" s="52" t="str">
        <f t="shared" si="28"/>
        <v>calc(99.99vw)</v>
      </c>
      <c r="V58" s="52" t="str">
        <f t="shared" si="29"/>
        <v>calc(99.99vh)</v>
      </c>
      <c r="W58" s="52" t="str">
        <f t="shared" si="30"/>
        <v>calc(99.99vw)</v>
      </c>
      <c r="X58" s="54" t="str">
        <f t="shared" si="17"/>
        <v>breakpoint filler-----00043_P</v>
      </c>
      <c r="Y58" s="52">
        <f t="shared" si="7"/>
        <v>2</v>
      </c>
    </row>
    <row r="59">
      <c r="A59" s="29" t="str">
        <f t="shared" si="1"/>
        <v>Portrait-1279x849-PR=2</v>
      </c>
      <c r="C59" s="18" t="s">
        <v>135</v>
      </c>
      <c r="D59" s="32" t="b">
        <v>0</v>
      </c>
      <c r="E59" s="38">
        <f t="shared" si="15"/>
        <v>2</v>
      </c>
      <c r="F59" s="40" t="b">
        <v>0</v>
      </c>
      <c r="G59" s="75"/>
      <c r="H59" s="78">
        <f t="shared" ref="H59:I59" si="37">L59</f>
        <v>1279</v>
      </c>
      <c r="I59" s="78">
        <f t="shared" si="37"/>
        <v>849</v>
      </c>
      <c r="J59" s="44" t="b">
        <v>1</v>
      </c>
      <c r="K59" s="46" t="str">
        <f t="shared" si="16"/>
        <v>portrait</v>
      </c>
      <c r="L59" s="48">
        <f>O59+Introduction!C$28</f>
        <v>1279</v>
      </c>
      <c r="M59" s="50">
        <f>Q59+Introduction!D$28</f>
        <v>849</v>
      </c>
      <c r="N59" s="52">
        <f>'breakpoints-h'!K11</f>
        <v>1279</v>
      </c>
      <c r="O59" s="52">
        <f>'breakpoints-h'!L11</f>
        <v>1279.5</v>
      </c>
      <c r="P59" s="53">
        <f>'breakpoints-w'!K11</f>
        <v>799.5</v>
      </c>
      <c r="Q59" s="52">
        <f>'breakpoints-w'!L11</f>
        <v>849.5</v>
      </c>
      <c r="R59" s="52" t="str">
        <f t="shared" si="25"/>
        <v>calc(99.99vh)</v>
      </c>
      <c r="S59" s="52" t="str">
        <f t="shared" si="26"/>
        <v>calc(99.99vw)</v>
      </c>
      <c r="T59" s="52" t="str">
        <f t="shared" si="27"/>
        <v>calc(99.99vh)</v>
      </c>
      <c r="U59" s="52" t="str">
        <f t="shared" si="28"/>
        <v>calc(99.99vw)</v>
      </c>
      <c r="V59" s="52" t="str">
        <f t="shared" si="29"/>
        <v>calc(99.99vh)</v>
      </c>
      <c r="W59" s="52" t="str">
        <f t="shared" si="30"/>
        <v>calc(99.99vw)</v>
      </c>
      <c r="X59" s="54" t="str">
        <f t="shared" si="17"/>
        <v>breakpoint filler-----00042_P</v>
      </c>
      <c r="Y59" s="52">
        <f t="shared" si="7"/>
        <v>2</v>
      </c>
    </row>
    <row r="60">
      <c r="A60" s="29" t="str">
        <f t="shared" si="1"/>
        <v>Portrait-1278x799-PR=2</v>
      </c>
      <c r="C60" s="18" t="s">
        <v>136</v>
      </c>
      <c r="D60" s="32" t="b">
        <v>0</v>
      </c>
      <c r="E60" s="38">
        <f t="shared" si="15"/>
        <v>2</v>
      </c>
      <c r="F60" s="40" t="b">
        <v>0</v>
      </c>
      <c r="G60" s="75"/>
      <c r="H60" s="78">
        <f t="shared" ref="H60:I60" si="38">L60</f>
        <v>1278</v>
      </c>
      <c r="I60" s="78">
        <f t="shared" si="38"/>
        <v>799</v>
      </c>
      <c r="J60" s="44" t="b">
        <v>1</v>
      </c>
      <c r="K60" s="46" t="str">
        <f t="shared" si="16"/>
        <v>portrait</v>
      </c>
      <c r="L60" s="48">
        <f>O60+Introduction!C$28</f>
        <v>1278</v>
      </c>
      <c r="M60" s="50">
        <f>Q60+Introduction!D$28</f>
        <v>799</v>
      </c>
      <c r="N60" s="52">
        <f>'breakpoints-h'!K12</f>
        <v>1024</v>
      </c>
      <c r="O60" s="52">
        <f>'breakpoints-h'!L12</f>
        <v>1278.5</v>
      </c>
      <c r="P60" s="53">
        <f>'breakpoints-w'!K12</f>
        <v>767.5</v>
      </c>
      <c r="Q60" s="52">
        <f>'breakpoints-w'!L12</f>
        <v>799.5</v>
      </c>
      <c r="R60" s="52" t="str">
        <f t="shared" si="25"/>
        <v>calc(99.99vh)</v>
      </c>
      <c r="S60" s="52" t="str">
        <f t="shared" si="26"/>
        <v>calc(99.99vw)</v>
      </c>
      <c r="T60" s="52" t="str">
        <f t="shared" si="27"/>
        <v>calc(99.99vh)</v>
      </c>
      <c r="U60" s="52" t="str">
        <f t="shared" si="28"/>
        <v>calc(99.99vw)</v>
      </c>
      <c r="V60" s="52" t="str">
        <f t="shared" si="29"/>
        <v>calc(99.99vh)</v>
      </c>
      <c r="W60" s="52" t="str">
        <f t="shared" si="30"/>
        <v>calc(99.99vw)</v>
      </c>
      <c r="X60" s="54" t="str">
        <f t="shared" si="17"/>
        <v>breakpoint filler-----00041_P</v>
      </c>
      <c r="Y60" s="52">
        <f t="shared" si="7"/>
        <v>2</v>
      </c>
    </row>
    <row r="61">
      <c r="A61" s="29" t="str">
        <f t="shared" si="1"/>
        <v>Portrait-1023x767-PR=2</v>
      </c>
      <c r="C61" s="18" t="s">
        <v>137</v>
      </c>
      <c r="D61" s="32" t="b">
        <v>0</v>
      </c>
      <c r="E61" s="38">
        <f t="shared" si="15"/>
        <v>2</v>
      </c>
      <c r="F61" s="40" t="b">
        <v>0</v>
      </c>
      <c r="G61" s="75"/>
      <c r="H61" s="78">
        <f t="shared" ref="H61:I61" si="39">L61</f>
        <v>1023</v>
      </c>
      <c r="I61" s="78">
        <f t="shared" si="39"/>
        <v>767</v>
      </c>
      <c r="J61" s="44" t="b">
        <v>1</v>
      </c>
      <c r="K61" s="46" t="str">
        <f t="shared" si="16"/>
        <v>portrait</v>
      </c>
      <c r="L61" s="48">
        <f>O61+Introduction!C$28</f>
        <v>1023</v>
      </c>
      <c r="M61" s="50">
        <f>Q61+Introduction!D$28</f>
        <v>767</v>
      </c>
      <c r="N61" s="52">
        <f>'breakpoints-h'!K13</f>
        <v>984</v>
      </c>
      <c r="O61" s="52">
        <f>'breakpoints-h'!L13</f>
        <v>1023.5</v>
      </c>
      <c r="P61" s="53">
        <f>'breakpoints-w'!K13</f>
        <v>719.5</v>
      </c>
      <c r="Q61" s="52">
        <f>'breakpoints-w'!L13</f>
        <v>767.5</v>
      </c>
      <c r="R61" s="52" t="str">
        <f t="shared" si="25"/>
        <v>calc(99.99vh)</v>
      </c>
      <c r="S61" s="52" t="str">
        <f t="shared" si="26"/>
        <v>calc(99.99vw)</v>
      </c>
      <c r="T61" s="52" t="str">
        <f t="shared" si="27"/>
        <v>calc(99.99vh)</v>
      </c>
      <c r="U61" s="52" t="str">
        <f t="shared" si="28"/>
        <v>calc(99.99vw)</v>
      </c>
      <c r="V61" s="52" t="str">
        <f t="shared" si="29"/>
        <v>calc(99.99vh)</v>
      </c>
      <c r="W61" s="52" t="str">
        <f t="shared" si="30"/>
        <v>calc(99.99vw)</v>
      </c>
      <c r="X61" s="54" t="str">
        <f t="shared" si="17"/>
        <v>breakpoint filler-----00040_P</v>
      </c>
      <c r="Y61" s="52">
        <f t="shared" si="7"/>
        <v>2</v>
      </c>
    </row>
    <row r="62">
      <c r="A62" s="29" t="str">
        <f t="shared" si="1"/>
        <v>Portrait-983x719-PR=2</v>
      </c>
      <c r="C62" s="18" t="s">
        <v>138</v>
      </c>
      <c r="D62" s="32" t="b">
        <v>0</v>
      </c>
      <c r="E62" s="38">
        <f t="shared" si="15"/>
        <v>2</v>
      </c>
      <c r="F62" s="40" t="b">
        <v>0</v>
      </c>
      <c r="G62" s="75"/>
      <c r="H62" s="78">
        <f t="shared" ref="H62:I62" si="40">L62</f>
        <v>983</v>
      </c>
      <c r="I62" s="78">
        <f t="shared" si="40"/>
        <v>719</v>
      </c>
      <c r="J62" s="44" t="b">
        <v>1</v>
      </c>
      <c r="K62" s="46" t="str">
        <f t="shared" si="16"/>
        <v>portrait</v>
      </c>
      <c r="L62" s="48">
        <f>O62+Introduction!C$28</f>
        <v>983</v>
      </c>
      <c r="M62" s="50">
        <f>Q62+Introduction!D$28</f>
        <v>719</v>
      </c>
      <c r="N62" s="52">
        <f>'breakpoints-h'!K14</f>
        <v>960</v>
      </c>
      <c r="O62" s="52">
        <f>'breakpoints-h'!L14</f>
        <v>983.5</v>
      </c>
      <c r="P62" s="53">
        <f>'breakpoints-w'!K14</f>
        <v>605.5</v>
      </c>
      <c r="Q62" s="52">
        <f>'breakpoints-w'!L14</f>
        <v>719.5</v>
      </c>
      <c r="R62" s="52" t="str">
        <f t="shared" si="25"/>
        <v>calc(99.99vh)</v>
      </c>
      <c r="S62" s="52" t="str">
        <f t="shared" si="26"/>
        <v>calc(99.99vw)</v>
      </c>
      <c r="T62" s="52" t="str">
        <f t="shared" si="27"/>
        <v>calc(99.99vh)</v>
      </c>
      <c r="U62" s="52" t="str">
        <f t="shared" si="28"/>
        <v>calc(99.99vw)</v>
      </c>
      <c r="V62" s="52" t="str">
        <f t="shared" si="29"/>
        <v>calc(99.99vh)</v>
      </c>
      <c r="W62" s="52" t="str">
        <f t="shared" si="30"/>
        <v>calc(99.99vw)</v>
      </c>
      <c r="X62" s="54" t="str">
        <f t="shared" si="17"/>
        <v>breakpoint filler-----00039_P</v>
      </c>
      <c r="Y62" s="52">
        <f t="shared" si="7"/>
        <v>2</v>
      </c>
    </row>
    <row r="63">
      <c r="A63" s="29" t="str">
        <f t="shared" si="1"/>
        <v>Portrait-959x605-PR=1</v>
      </c>
      <c r="C63" s="18" t="s">
        <v>139</v>
      </c>
      <c r="D63" s="32" t="b">
        <v>0</v>
      </c>
      <c r="E63" s="38">
        <f t="shared" si="15"/>
        <v>1</v>
      </c>
      <c r="F63" s="40" t="b">
        <v>0</v>
      </c>
      <c r="G63" s="75"/>
      <c r="H63" s="78">
        <f t="shared" ref="H63:I63" si="41">L63</f>
        <v>959</v>
      </c>
      <c r="I63" s="78">
        <f t="shared" si="41"/>
        <v>605</v>
      </c>
      <c r="J63" s="44" t="b">
        <v>1</v>
      </c>
      <c r="K63" s="46" t="str">
        <f t="shared" si="16"/>
        <v>portrait</v>
      </c>
      <c r="L63" s="48">
        <f>O63+Introduction!C$28</f>
        <v>959</v>
      </c>
      <c r="M63" s="50">
        <f>Q63+Introduction!D$28</f>
        <v>605</v>
      </c>
      <c r="N63" s="52">
        <f>'breakpoints-h'!K15</f>
        <v>854</v>
      </c>
      <c r="O63" s="52">
        <f>'breakpoints-h'!L15</f>
        <v>959.5</v>
      </c>
      <c r="P63" s="53">
        <f>'breakpoints-w'!K15</f>
        <v>599.5</v>
      </c>
      <c r="Q63" s="52">
        <f>'breakpoints-w'!L15</f>
        <v>605.5</v>
      </c>
      <c r="R63" s="52" t="str">
        <f t="shared" si="25"/>
        <v>calc(99.99vh)</v>
      </c>
      <c r="S63" s="52" t="str">
        <f t="shared" si="26"/>
        <v>calc(99.99vw)</v>
      </c>
      <c r="T63" s="52" t="str">
        <f t="shared" si="27"/>
        <v>calc(99.99vh)</v>
      </c>
      <c r="U63" s="52" t="str">
        <f t="shared" si="28"/>
        <v>calc(99.99vw)</v>
      </c>
      <c r="V63" s="52" t="str">
        <f t="shared" si="29"/>
        <v>calc(99.99vh)</v>
      </c>
      <c r="W63" s="52" t="str">
        <f t="shared" si="30"/>
        <v>calc(99.99vw)</v>
      </c>
      <c r="X63" s="54" t="str">
        <f t="shared" si="17"/>
        <v>breakpoint filler-----00038_P</v>
      </c>
      <c r="Y63" s="52">
        <f t="shared" si="7"/>
        <v>1</v>
      </c>
    </row>
    <row r="64">
      <c r="A64" s="29" t="str">
        <f t="shared" si="1"/>
        <v>Portrait-853x599-PR=1</v>
      </c>
      <c r="C64" s="18" t="s">
        <v>140</v>
      </c>
      <c r="D64" s="32" t="b">
        <v>0</v>
      </c>
      <c r="E64" s="38">
        <f t="shared" si="15"/>
        <v>1</v>
      </c>
      <c r="F64" s="40" t="b">
        <v>0</v>
      </c>
      <c r="G64" s="75"/>
      <c r="H64" s="78">
        <f t="shared" ref="H64:I64" si="42">L64</f>
        <v>853</v>
      </c>
      <c r="I64" s="78">
        <f t="shared" si="42"/>
        <v>599</v>
      </c>
      <c r="J64" s="44" t="b">
        <v>1</v>
      </c>
      <c r="K64" s="46" t="str">
        <f t="shared" si="16"/>
        <v>portrait</v>
      </c>
      <c r="L64" s="48">
        <f>O64+Introduction!C$28</f>
        <v>853</v>
      </c>
      <c r="M64" s="50">
        <f>Q64+Introduction!D$28</f>
        <v>599</v>
      </c>
      <c r="N64" s="52">
        <f>'breakpoints-h'!K16</f>
        <v>812</v>
      </c>
      <c r="O64" s="52">
        <f>'breakpoints-h'!L16</f>
        <v>853.5</v>
      </c>
      <c r="P64" s="53">
        <f>'breakpoints-w'!K16</f>
        <v>576.5</v>
      </c>
      <c r="Q64" s="52">
        <f>'breakpoints-w'!L16</f>
        <v>599.5</v>
      </c>
      <c r="R64" s="52" t="str">
        <f t="shared" si="25"/>
        <v>calc(99.99vh)</v>
      </c>
      <c r="S64" s="52" t="str">
        <f t="shared" si="26"/>
        <v>calc(99.99vw)</v>
      </c>
      <c r="T64" s="52" t="str">
        <f t="shared" si="27"/>
        <v>calc(99.99vh)</v>
      </c>
      <c r="U64" s="52" t="str">
        <f t="shared" si="28"/>
        <v>calc(99.99vw)</v>
      </c>
      <c r="V64" s="52" t="str">
        <f t="shared" si="29"/>
        <v>calc(99.99vh)</v>
      </c>
      <c r="W64" s="52" t="str">
        <f t="shared" si="30"/>
        <v>calc(99.99vw)</v>
      </c>
      <c r="X64" s="54" t="str">
        <f t="shared" si="17"/>
        <v>breakpoint filler-----00037_P</v>
      </c>
      <c r="Y64" s="52">
        <f t="shared" si="7"/>
        <v>1</v>
      </c>
    </row>
    <row r="65">
      <c r="A65" s="29" t="str">
        <f t="shared" si="1"/>
        <v>Portrait-811x576-PR=1</v>
      </c>
      <c r="C65" s="18" t="s">
        <v>141</v>
      </c>
      <c r="D65" s="32" t="b">
        <v>0</v>
      </c>
      <c r="E65" s="38">
        <f t="shared" si="15"/>
        <v>1</v>
      </c>
      <c r="F65" s="40" t="b">
        <v>0</v>
      </c>
      <c r="G65" s="75"/>
      <c r="H65" s="78">
        <f t="shared" ref="H65:I65" si="43">L65</f>
        <v>811</v>
      </c>
      <c r="I65" s="78">
        <f t="shared" si="43"/>
        <v>576</v>
      </c>
      <c r="J65" s="44" t="b">
        <v>1</v>
      </c>
      <c r="K65" s="46" t="str">
        <f t="shared" si="16"/>
        <v>portrait</v>
      </c>
      <c r="L65" s="48">
        <f>O65+Introduction!C$28</f>
        <v>811</v>
      </c>
      <c r="M65" s="50">
        <f>Q65+Introduction!D$28</f>
        <v>576</v>
      </c>
      <c r="N65" s="52">
        <f>'breakpoints-h'!K17</f>
        <v>807</v>
      </c>
      <c r="O65" s="52">
        <f>'breakpoints-h'!L17</f>
        <v>811.5</v>
      </c>
      <c r="P65" s="53">
        <f>'breakpoints-w'!K17</f>
        <v>479.5</v>
      </c>
      <c r="Q65" s="52">
        <f>'breakpoints-w'!L17</f>
        <v>576.5</v>
      </c>
      <c r="R65" s="52" t="str">
        <f t="shared" si="25"/>
        <v>calc(99.99vh)</v>
      </c>
      <c r="S65" s="52" t="str">
        <f t="shared" si="26"/>
        <v>calc(99.99vw)</v>
      </c>
      <c r="T65" s="52" t="str">
        <f t="shared" si="27"/>
        <v>calc(99.99vh)</v>
      </c>
      <c r="U65" s="52" t="str">
        <f t="shared" si="28"/>
        <v>calc(99.99vw)</v>
      </c>
      <c r="V65" s="52" t="str">
        <f t="shared" si="29"/>
        <v>calc(99.99vh)</v>
      </c>
      <c r="W65" s="52" t="str">
        <f t="shared" si="30"/>
        <v>calc(99.99vw)</v>
      </c>
      <c r="X65" s="54" t="str">
        <f t="shared" si="17"/>
        <v>breakpoint filler-----00036_P</v>
      </c>
      <c r="Y65" s="52">
        <f t="shared" si="7"/>
        <v>1</v>
      </c>
    </row>
    <row r="66">
      <c r="A66" s="29" t="str">
        <f t="shared" si="1"/>
        <v>Portrait-806x479-PR=1</v>
      </c>
      <c r="C66" s="18" t="s">
        <v>142</v>
      </c>
      <c r="D66" s="32" t="b">
        <v>0</v>
      </c>
      <c r="E66" s="38">
        <f t="shared" si="15"/>
        <v>1</v>
      </c>
      <c r="F66" s="40" t="b">
        <v>0</v>
      </c>
      <c r="G66" s="75"/>
      <c r="H66" s="78">
        <f t="shared" ref="H66:I66" si="44">L66</f>
        <v>806</v>
      </c>
      <c r="I66" s="78">
        <f t="shared" si="44"/>
        <v>479</v>
      </c>
      <c r="J66" s="44" t="b">
        <v>1</v>
      </c>
      <c r="K66" s="46" t="str">
        <f t="shared" si="16"/>
        <v>portrait</v>
      </c>
      <c r="L66" s="48">
        <f>O66+Introduction!C$28</f>
        <v>806</v>
      </c>
      <c r="M66" s="50">
        <f>Q66+Introduction!D$28</f>
        <v>479</v>
      </c>
      <c r="N66" s="52">
        <f>'breakpoints-h'!K18</f>
        <v>800</v>
      </c>
      <c r="O66" s="52">
        <f>'breakpoints-h'!L18</f>
        <v>806.5</v>
      </c>
      <c r="P66" s="53">
        <f>'breakpoints-w'!K18</f>
        <v>449.5</v>
      </c>
      <c r="Q66" s="52">
        <f>'breakpoints-w'!L18</f>
        <v>479.5</v>
      </c>
      <c r="R66" s="52" t="str">
        <f t="shared" si="25"/>
        <v>calc(99.99vh)</v>
      </c>
      <c r="S66" s="52" t="str">
        <f t="shared" si="26"/>
        <v>calc(99.99vw)</v>
      </c>
      <c r="T66" s="52" t="str">
        <f t="shared" si="27"/>
        <v>calc(99.99vh)</v>
      </c>
      <c r="U66" s="52" t="str">
        <f t="shared" si="28"/>
        <v>calc(99.99vw)</v>
      </c>
      <c r="V66" s="52" t="str">
        <f t="shared" si="29"/>
        <v>calc(99.99vh)</v>
      </c>
      <c r="W66" s="52" t="str">
        <f t="shared" si="30"/>
        <v>calc(99.99vw)</v>
      </c>
      <c r="X66" s="54" t="str">
        <f t="shared" si="17"/>
        <v>breakpoint filler-----00035_P</v>
      </c>
      <c r="Y66" s="52">
        <f t="shared" si="7"/>
        <v>1</v>
      </c>
    </row>
    <row r="67">
      <c r="A67" s="29" t="str">
        <f t="shared" si="1"/>
        <v>Portrait-799x449-PR=1</v>
      </c>
      <c r="C67" s="18" t="s">
        <v>143</v>
      </c>
      <c r="D67" s="32" t="b">
        <v>0</v>
      </c>
      <c r="E67" s="38">
        <f t="shared" si="15"/>
        <v>1</v>
      </c>
      <c r="F67" s="40" t="b">
        <v>0</v>
      </c>
      <c r="G67" s="75"/>
      <c r="H67" s="78">
        <f t="shared" ref="H67:I67" si="45">L67</f>
        <v>799</v>
      </c>
      <c r="I67" s="78">
        <f t="shared" si="45"/>
        <v>449</v>
      </c>
      <c r="J67" s="44" t="b">
        <v>1</v>
      </c>
      <c r="K67" s="46" t="str">
        <f t="shared" si="16"/>
        <v>portrait</v>
      </c>
      <c r="L67" s="48">
        <f>O67+Introduction!C$28</f>
        <v>799</v>
      </c>
      <c r="M67" s="50">
        <f>Q67+Introduction!D$28</f>
        <v>449</v>
      </c>
      <c r="N67" s="52">
        <f>'breakpoints-h'!K19</f>
        <v>739</v>
      </c>
      <c r="O67" s="52">
        <f>'breakpoints-h'!L19</f>
        <v>799.5</v>
      </c>
      <c r="P67" s="53">
        <f>'breakpoints-w'!K19</f>
        <v>415.5</v>
      </c>
      <c r="Q67" s="52">
        <f>'breakpoints-w'!L19</f>
        <v>449.5</v>
      </c>
      <c r="R67" s="52" t="str">
        <f t="shared" si="25"/>
        <v>calc(99.99vh)</v>
      </c>
      <c r="S67" s="52" t="str">
        <f t="shared" si="26"/>
        <v>calc(99.99vw)</v>
      </c>
      <c r="T67" s="52" t="str">
        <f t="shared" si="27"/>
        <v>calc(99.99vh)</v>
      </c>
      <c r="U67" s="52" t="str">
        <f t="shared" si="28"/>
        <v>calc(99.99vw)</v>
      </c>
      <c r="V67" s="52" t="str">
        <f t="shared" si="29"/>
        <v>calc(99.99vh)</v>
      </c>
      <c r="W67" s="52" t="str">
        <f t="shared" si="30"/>
        <v>calc(99.99vw)</v>
      </c>
      <c r="X67" s="54" t="str">
        <f t="shared" si="17"/>
        <v>breakpoint filler-----00034_P</v>
      </c>
      <c r="Y67" s="52">
        <f t="shared" si="7"/>
        <v>1</v>
      </c>
    </row>
    <row r="68">
      <c r="A68" s="29" t="str">
        <f t="shared" si="1"/>
        <v>Portrait-738x415-PR=1</v>
      </c>
      <c r="C68" s="18" t="s">
        <v>144</v>
      </c>
      <c r="D68" s="32" t="b">
        <v>0</v>
      </c>
      <c r="E68" s="38">
        <f t="shared" si="15"/>
        <v>1</v>
      </c>
      <c r="F68" s="40" t="b">
        <v>0</v>
      </c>
      <c r="G68" s="75"/>
      <c r="H68" s="78">
        <f t="shared" ref="H68:I68" si="46">L68</f>
        <v>738</v>
      </c>
      <c r="I68" s="78">
        <f t="shared" si="46"/>
        <v>415</v>
      </c>
      <c r="J68" s="44" t="b">
        <v>1</v>
      </c>
      <c r="K68" s="46" t="str">
        <f t="shared" si="16"/>
        <v>portrait</v>
      </c>
      <c r="L68" s="48">
        <f>O68+Introduction!C$28</f>
        <v>738</v>
      </c>
      <c r="M68" s="50">
        <f>Q68+Introduction!D$28</f>
        <v>415</v>
      </c>
      <c r="N68" s="52">
        <f>'breakpoints-h'!K20</f>
        <v>736</v>
      </c>
      <c r="O68" s="52">
        <f>'breakpoints-h'!L20</f>
        <v>738.5</v>
      </c>
      <c r="P68" s="53">
        <f>'breakpoints-w'!K20</f>
        <v>413.5</v>
      </c>
      <c r="Q68" s="52">
        <f>'breakpoints-w'!L20</f>
        <v>415.5</v>
      </c>
      <c r="R68" s="52" t="str">
        <f t="shared" si="25"/>
        <v>calc(99.99vh)</v>
      </c>
      <c r="S68" s="52" t="str">
        <f t="shared" si="26"/>
        <v>calc(99.99vw)</v>
      </c>
      <c r="T68" s="52" t="str">
        <f t="shared" si="27"/>
        <v>calc(99.99vh)</v>
      </c>
      <c r="U68" s="52" t="str">
        <f t="shared" si="28"/>
        <v>calc(99.99vw)</v>
      </c>
      <c r="V68" s="52" t="str">
        <f t="shared" si="29"/>
        <v>calc(99.99vh)</v>
      </c>
      <c r="W68" s="52" t="str">
        <f t="shared" si="30"/>
        <v>calc(99.99vw)</v>
      </c>
      <c r="X68" s="54" t="str">
        <f t="shared" si="17"/>
        <v>breakpoint filler-----00033_P</v>
      </c>
      <c r="Y68" s="52">
        <f t="shared" si="7"/>
        <v>1</v>
      </c>
    </row>
    <row r="69">
      <c r="A69" s="29" t="str">
        <f t="shared" si="1"/>
        <v>Portrait-735x413-PR=1</v>
      </c>
      <c r="C69" s="18" t="s">
        <v>145</v>
      </c>
      <c r="D69" s="32" t="b">
        <v>0</v>
      </c>
      <c r="E69" s="38">
        <f t="shared" si="15"/>
        <v>1</v>
      </c>
      <c r="F69" s="40" t="b">
        <v>0</v>
      </c>
      <c r="G69" s="75"/>
      <c r="H69" s="78">
        <f t="shared" ref="H69:I69" si="47">L69</f>
        <v>735</v>
      </c>
      <c r="I69" s="78">
        <f t="shared" si="47"/>
        <v>413</v>
      </c>
      <c r="J69" s="44" t="b">
        <v>1</v>
      </c>
      <c r="K69" s="46" t="str">
        <f t="shared" si="16"/>
        <v>portrait</v>
      </c>
      <c r="L69" s="48">
        <f>O69+Introduction!C$28</f>
        <v>735</v>
      </c>
      <c r="M69" s="50">
        <f>Q69+Introduction!D$28</f>
        <v>413</v>
      </c>
      <c r="N69" s="52">
        <f>'breakpoints-h'!K21</f>
        <v>732</v>
      </c>
      <c r="O69" s="52">
        <f>'breakpoints-h'!L21</f>
        <v>735.5</v>
      </c>
      <c r="P69" s="53">
        <f>'breakpoints-w'!K21</f>
        <v>411.5</v>
      </c>
      <c r="Q69" s="52">
        <f>'breakpoints-w'!L21</f>
        <v>413.5</v>
      </c>
      <c r="R69" s="52" t="str">
        <f t="shared" si="25"/>
        <v>calc(99.99vh)</v>
      </c>
      <c r="S69" s="52" t="str">
        <f t="shared" si="26"/>
        <v>calc(99.99vw)</v>
      </c>
      <c r="T69" s="52" t="str">
        <f t="shared" si="27"/>
        <v>calc(99.99vh)</v>
      </c>
      <c r="U69" s="52" t="str">
        <f t="shared" si="28"/>
        <v>calc(99.99vw)</v>
      </c>
      <c r="V69" s="52" t="str">
        <f t="shared" si="29"/>
        <v>calc(99.99vh)</v>
      </c>
      <c r="W69" s="52" t="str">
        <f t="shared" si="30"/>
        <v>calc(99.99vw)</v>
      </c>
      <c r="X69" s="54" t="str">
        <f t="shared" si="17"/>
        <v>breakpoint filler-----00032_P</v>
      </c>
      <c r="Y69" s="52">
        <f t="shared" si="7"/>
        <v>1</v>
      </c>
    </row>
    <row r="70">
      <c r="A70" s="29" t="str">
        <f t="shared" si="1"/>
        <v>Portrait-731x411-PR=1</v>
      </c>
      <c r="C70" s="18" t="s">
        <v>146</v>
      </c>
      <c r="D70" s="32" t="b">
        <v>0</v>
      </c>
      <c r="E70" s="38">
        <f t="shared" si="15"/>
        <v>1</v>
      </c>
      <c r="F70" s="40" t="b">
        <v>0</v>
      </c>
      <c r="G70" s="75"/>
      <c r="H70" s="78">
        <f t="shared" ref="H70:I70" si="48">L70</f>
        <v>731</v>
      </c>
      <c r="I70" s="78">
        <f t="shared" si="48"/>
        <v>411</v>
      </c>
      <c r="J70" s="44" t="b">
        <v>1</v>
      </c>
      <c r="K70" s="46" t="str">
        <f t="shared" si="16"/>
        <v>portrait</v>
      </c>
      <c r="L70" s="48">
        <f>O70+Introduction!C$28</f>
        <v>731</v>
      </c>
      <c r="M70" s="50">
        <f>Q70+Introduction!D$28</f>
        <v>411</v>
      </c>
      <c r="N70" s="52">
        <f>'breakpoints-h'!K22</f>
        <v>720</v>
      </c>
      <c r="O70" s="52">
        <f>'breakpoints-h'!L22</f>
        <v>731.5</v>
      </c>
      <c r="P70" s="53">
        <f>'breakpoints-w'!K22</f>
        <v>410.5</v>
      </c>
      <c r="Q70" s="52">
        <f>'breakpoints-w'!L22</f>
        <v>411.5</v>
      </c>
      <c r="R70" s="52" t="str">
        <f t="shared" si="25"/>
        <v>calc(99.99vh)</v>
      </c>
      <c r="S70" s="52" t="str">
        <f t="shared" si="26"/>
        <v>calc(99.99vw)</v>
      </c>
      <c r="T70" s="52" t="str">
        <f t="shared" si="27"/>
        <v>calc(99.99vh)</v>
      </c>
      <c r="U70" s="52" t="str">
        <f t="shared" si="28"/>
        <v>calc(99.99vw)</v>
      </c>
      <c r="V70" s="52" t="str">
        <f t="shared" si="29"/>
        <v>calc(99.99vh)</v>
      </c>
      <c r="W70" s="52" t="str">
        <f t="shared" si="30"/>
        <v>calc(99.99vw)</v>
      </c>
      <c r="X70" s="54" t="str">
        <f t="shared" si="17"/>
        <v>breakpoint filler-----00031_P</v>
      </c>
      <c r="Y70" s="52">
        <f t="shared" si="7"/>
        <v>1</v>
      </c>
    </row>
    <row r="71">
      <c r="A71" s="29" t="str">
        <f t="shared" si="1"/>
        <v>Portrait-719x410-PR=1</v>
      </c>
      <c r="C71" s="18" t="s">
        <v>147</v>
      </c>
      <c r="D71" s="32" t="b">
        <v>0</v>
      </c>
      <c r="E71" s="38">
        <f t="shared" si="15"/>
        <v>1</v>
      </c>
      <c r="F71" s="40" t="b">
        <v>0</v>
      </c>
      <c r="G71" s="75"/>
      <c r="H71" s="78">
        <f t="shared" ref="H71:I71" si="49">L71</f>
        <v>719</v>
      </c>
      <c r="I71" s="78">
        <f t="shared" si="49"/>
        <v>410</v>
      </c>
      <c r="J71" s="44" t="b">
        <v>1</v>
      </c>
      <c r="K71" s="46" t="str">
        <f t="shared" si="16"/>
        <v>portrait</v>
      </c>
      <c r="L71" s="48">
        <f>O71+Introduction!C$28</f>
        <v>719</v>
      </c>
      <c r="M71" s="50">
        <f>Q71+Introduction!D$28</f>
        <v>410</v>
      </c>
      <c r="N71" s="52">
        <f>'breakpoints-h'!K23</f>
        <v>667</v>
      </c>
      <c r="O71" s="52">
        <f>'breakpoints-h'!L23</f>
        <v>719.5</v>
      </c>
      <c r="P71" s="53">
        <f>'breakpoints-w'!K23</f>
        <v>399.5</v>
      </c>
      <c r="Q71" s="52">
        <f>'breakpoints-w'!L23</f>
        <v>410.5</v>
      </c>
      <c r="R71" s="52" t="str">
        <f t="shared" si="25"/>
        <v>calc(99.99vh)</v>
      </c>
      <c r="S71" s="52" t="str">
        <f t="shared" si="26"/>
        <v>calc(99.99vw)</v>
      </c>
      <c r="T71" s="52" t="str">
        <f t="shared" si="27"/>
        <v>calc(99.99vh)</v>
      </c>
      <c r="U71" s="52" t="str">
        <f t="shared" si="28"/>
        <v>calc(99.99vw)</v>
      </c>
      <c r="V71" s="52" t="str">
        <f t="shared" si="29"/>
        <v>calc(99.99vh)</v>
      </c>
      <c r="W71" s="52" t="str">
        <f t="shared" si="30"/>
        <v>calc(99.99vw)</v>
      </c>
      <c r="X71" s="54" t="str">
        <f t="shared" si="17"/>
        <v>breakpoint filler-----00030_P</v>
      </c>
      <c r="Y71" s="52">
        <f t="shared" si="7"/>
        <v>1</v>
      </c>
    </row>
    <row r="72">
      <c r="A72" s="29" t="str">
        <f t="shared" si="1"/>
        <v>Portrait-666x399-PR=1</v>
      </c>
      <c r="C72" s="18" t="s">
        <v>148</v>
      </c>
      <c r="D72" s="32" t="b">
        <v>0</v>
      </c>
      <c r="E72" s="38">
        <f t="shared" si="15"/>
        <v>1</v>
      </c>
      <c r="F72" s="40" t="b">
        <v>0</v>
      </c>
      <c r="G72" s="75"/>
      <c r="H72" s="78">
        <f t="shared" ref="H72:I72" si="50">L72</f>
        <v>666</v>
      </c>
      <c r="I72" s="78">
        <f t="shared" si="50"/>
        <v>399</v>
      </c>
      <c r="J72" s="44" t="b">
        <v>1</v>
      </c>
      <c r="K72" s="46" t="str">
        <f t="shared" si="16"/>
        <v>portrait</v>
      </c>
      <c r="L72" s="48">
        <f>O72+Introduction!C$28</f>
        <v>666</v>
      </c>
      <c r="M72" s="50">
        <f>Q72+Introduction!D$28</f>
        <v>399</v>
      </c>
      <c r="N72" s="52">
        <f>'breakpoints-h'!K24</f>
        <v>640</v>
      </c>
      <c r="O72" s="52">
        <f>'breakpoints-h'!L24</f>
        <v>666.5</v>
      </c>
      <c r="P72" s="53">
        <f>'breakpoints-w'!K24</f>
        <v>383.5</v>
      </c>
      <c r="Q72" s="52">
        <f>'breakpoints-w'!L24</f>
        <v>399.5</v>
      </c>
      <c r="R72" s="52" t="str">
        <f t="shared" si="25"/>
        <v>calc(99.99vh)</v>
      </c>
      <c r="S72" s="52" t="str">
        <f t="shared" si="26"/>
        <v>calc(99.99vw)</v>
      </c>
      <c r="T72" s="52" t="str">
        <f t="shared" si="27"/>
        <v>calc(99.99vh)</v>
      </c>
      <c r="U72" s="52" t="str">
        <f t="shared" si="28"/>
        <v>calc(99.99vw)</v>
      </c>
      <c r="V72" s="52" t="str">
        <f t="shared" si="29"/>
        <v>calc(99.99vh)</v>
      </c>
      <c r="W72" s="52" t="str">
        <f t="shared" si="30"/>
        <v>calc(99.99vw)</v>
      </c>
      <c r="X72" s="54" t="str">
        <f t="shared" si="17"/>
        <v>breakpoint filler-----00029_P</v>
      </c>
      <c r="Y72" s="52">
        <f t="shared" si="7"/>
        <v>1</v>
      </c>
    </row>
    <row r="73">
      <c r="A73" s="29" t="str">
        <f t="shared" si="1"/>
        <v>Portrait-639x383-PR=1</v>
      </c>
      <c r="C73" s="18" t="s">
        <v>147</v>
      </c>
      <c r="D73" s="32" t="b">
        <v>0</v>
      </c>
      <c r="E73" s="38">
        <f t="shared" si="15"/>
        <v>1</v>
      </c>
      <c r="F73" s="40" t="b">
        <v>0</v>
      </c>
      <c r="G73" s="75"/>
      <c r="H73" s="78">
        <f t="shared" ref="H73:I73" si="51">L73</f>
        <v>639</v>
      </c>
      <c r="I73" s="78">
        <f t="shared" si="51"/>
        <v>383</v>
      </c>
      <c r="J73" s="44" t="b">
        <v>1</v>
      </c>
      <c r="K73" s="46" t="str">
        <f t="shared" si="16"/>
        <v>portrait</v>
      </c>
      <c r="L73" s="48">
        <f>O73+Introduction!C$28</f>
        <v>639</v>
      </c>
      <c r="M73" s="50">
        <f>Q73+Introduction!D$28</f>
        <v>383</v>
      </c>
      <c r="N73" s="52">
        <f>'breakpoints-h'!K25</f>
        <v>576</v>
      </c>
      <c r="O73" s="52">
        <f>'breakpoints-h'!L25</f>
        <v>639.5</v>
      </c>
      <c r="P73" s="53">
        <f>'breakpoints-w'!K25</f>
        <v>374.5</v>
      </c>
      <c r="Q73" s="52">
        <f>'breakpoints-w'!L25</f>
        <v>383.5</v>
      </c>
      <c r="R73" s="52" t="str">
        <f t="shared" si="25"/>
        <v>calc(99.99vh)</v>
      </c>
      <c r="S73" s="52" t="str">
        <f t="shared" si="26"/>
        <v>calc(99.99vw)</v>
      </c>
      <c r="T73" s="52" t="str">
        <f t="shared" si="27"/>
        <v>calc(99.99vh)</v>
      </c>
      <c r="U73" s="52" t="str">
        <f t="shared" si="28"/>
        <v>calc(99.99vw)</v>
      </c>
      <c r="V73" s="52" t="str">
        <f t="shared" si="29"/>
        <v>calc(99.99vh)</v>
      </c>
      <c r="W73" s="52" t="str">
        <f t="shared" si="30"/>
        <v>calc(99.99vw)</v>
      </c>
      <c r="X73" s="54" t="str">
        <f t="shared" si="17"/>
        <v>breakpoint filler-----00030_P</v>
      </c>
      <c r="Y73" s="52">
        <f t="shared" si="7"/>
        <v>1</v>
      </c>
    </row>
    <row r="74">
      <c r="A74" s="29" t="str">
        <f t="shared" si="1"/>
        <v/>
      </c>
      <c r="D74" s="32" t="b">
        <v>0</v>
      </c>
      <c r="E74" s="38" t="str">
        <f t="shared" si="15"/>
        <v/>
      </c>
      <c r="F74" s="40" t="b">
        <v>0</v>
      </c>
      <c r="G74" s="75"/>
      <c r="H74" s="35"/>
      <c r="I74" s="35"/>
      <c r="J74" s="44" t="b">
        <v>0</v>
      </c>
      <c r="K74" s="46" t="str">
        <f t="shared" si="16"/>
        <v/>
      </c>
      <c r="L74" s="48" t="str">
        <f t="shared" ref="L74:L76" si="52">IF(H74 = "","",(CEILING((H74 / Y74),1)))</f>
        <v/>
      </c>
      <c r="M74" s="50"/>
      <c r="N74" s="52"/>
      <c r="O74" s="52"/>
      <c r="P74" s="53">
        <f>'breakpoints-w'!K26</f>
        <v>359.5</v>
      </c>
      <c r="Q74" s="52">
        <f>'breakpoints-w'!L26</f>
        <v>374.5</v>
      </c>
      <c r="R74" s="52" t="str">
        <f>IF(C74 = "", "",IF(I74 = "", "",IF(J74 = FALSE, L74 + Introduction!C$30, H74 + Introduction!C$30)))</f>
        <v/>
      </c>
      <c r="S74" s="52" t="str">
        <f>IF(C74 = "", "",IF(I74 = "", "",IF(J74 = FALSE, M74 + Introduction!D$30, I74 + Introduction!D$30)))</f>
        <v/>
      </c>
      <c r="T74" s="52" t="str">
        <f>IF(C74 = "", "",IF(I74 = "", "",IF(J74 = FALSE, L74 + Introduction!C$31, H74 + Introduction!C$31)))</f>
        <v/>
      </c>
      <c r="U74" s="52" t="str">
        <f>IF (C74 = "", "",IF(F74 = "", "",IF(J74 = FALSE, M74 + Introduction!D$31, I74 + Introduction!D$31)))</f>
        <v/>
      </c>
      <c r="V74" s="52" t="str">
        <f>IF (C74 = "", "",IF(I74 = "", "",IF(J74 = FALSE, L74 + Introduction!C$32, H74 + Introduction!C$32)))</f>
        <v/>
      </c>
      <c r="W74" s="52"/>
      <c r="X74" s="54" t="str">
        <f t="shared" si="17"/>
        <v/>
      </c>
      <c r="Y74" s="52" t="str">
        <f t="shared" si="7"/>
        <v/>
      </c>
    </row>
    <row r="75">
      <c r="A75" s="29" t="str">
        <f t="shared" si="1"/>
        <v/>
      </c>
      <c r="D75" s="32" t="b">
        <v>0</v>
      </c>
      <c r="E75" s="38" t="str">
        <f t="shared" si="15"/>
        <v/>
      </c>
      <c r="F75" s="40" t="b">
        <v>0</v>
      </c>
      <c r="G75" s="75"/>
      <c r="H75" s="35"/>
      <c r="I75" s="35"/>
      <c r="J75" s="44" t="b">
        <v>0</v>
      </c>
      <c r="K75" s="46" t="str">
        <f t="shared" si="16"/>
        <v/>
      </c>
      <c r="L75" s="48" t="str">
        <f t="shared" si="52"/>
        <v/>
      </c>
      <c r="M75" s="50"/>
      <c r="N75" s="52"/>
      <c r="O75" s="52"/>
      <c r="P75" s="53">
        <f>'breakpoints-w'!K27</f>
        <v>349.5</v>
      </c>
      <c r="Q75" s="52">
        <f>'breakpoints-w'!L27</f>
        <v>359.5</v>
      </c>
      <c r="R75" s="52" t="str">
        <f>IF(C75 = "", "",IF(I75 = "", "",IF(J75 = FALSE, L75 + Introduction!C$30, H75 + Introduction!C$30)))</f>
        <v/>
      </c>
      <c r="S75" s="52" t="str">
        <f>IF(C75 = "", "",IF(I75 = "", "",IF(J75 = FALSE, M75 + Introduction!D$30, I75 + Introduction!D$30)))</f>
        <v/>
      </c>
      <c r="T75" s="52" t="str">
        <f>IF(C75 = "", "",IF(I75 = "", "",IF(J75 = FALSE, L75 + Introduction!C$31, H75 + Introduction!C$31)))</f>
        <v/>
      </c>
      <c r="U75" s="52" t="str">
        <f>IF (C75 = "", "",IF(F75 = "", "",IF(J75 = FALSE, M75 + Introduction!D$31, I75 + Introduction!D$31)))</f>
        <v/>
      </c>
      <c r="V75" s="52" t="str">
        <f>IF (C75 = "", "",IF(I75 = "", "",IF(J75 = FALSE, L75 + Introduction!C$32, H75 + Introduction!C$32)))</f>
        <v/>
      </c>
      <c r="W75" s="52" t="str">
        <f>IF (C75 = "", "",IF(I75 = "", "",IF(J75 = FALSE, M75 + Introduction!D$32, I75 + Introduction!D$32)))</f>
        <v/>
      </c>
      <c r="X75" s="54" t="str">
        <f t="shared" si="17"/>
        <v/>
      </c>
      <c r="Y75" s="52" t="str">
        <f t="shared" si="7"/>
        <v/>
      </c>
    </row>
    <row r="76">
      <c r="A76" s="29" t="str">
        <f t="shared" si="1"/>
        <v/>
      </c>
      <c r="D76" s="32" t="b">
        <v>0</v>
      </c>
      <c r="E76" s="38" t="str">
        <f t="shared" si="15"/>
        <v/>
      </c>
      <c r="F76" s="40" t="b">
        <v>0</v>
      </c>
      <c r="G76" s="75"/>
      <c r="H76" s="35"/>
      <c r="I76" s="35"/>
      <c r="J76" s="44" t="b">
        <v>0</v>
      </c>
      <c r="K76" s="46" t="str">
        <f t="shared" si="16"/>
        <v/>
      </c>
      <c r="L76" s="48" t="str">
        <f t="shared" si="52"/>
        <v/>
      </c>
      <c r="M76" s="50"/>
      <c r="N76" s="52"/>
      <c r="O76" s="52"/>
      <c r="P76" s="53" t="str">
        <f>'breakpoints-w'!K28</f>
        <v/>
      </c>
      <c r="Q76" s="52" t="str">
        <f>'breakpoints-w'!L28</f>
        <v/>
      </c>
      <c r="R76" s="52" t="str">
        <f>IF(C76 = "", "",IF(I76 = "", "",IF(J76 = FALSE, L76 + Introduction!C$30, H76 + Introduction!C$30)))</f>
        <v/>
      </c>
      <c r="S76" s="52" t="str">
        <f>IF(C76 = "", "",IF(I76 = "", "",IF(J76 = FALSE, M76 + Introduction!D$30, I76 + Introduction!D$30)))</f>
        <v/>
      </c>
      <c r="T76" s="52" t="str">
        <f>IF(C76 = "", "",IF(I76 = "", "",IF(J76 = FALSE, L76 + Introduction!C$31, H76 + Introduction!C$31)))</f>
        <v/>
      </c>
      <c r="U76" s="52" t="str">
        <f>IF (C76 = "", "",IF(F76 = "", "",IF(J76 = FALSE, M76 + Introduction!D$31, I76 + Introduction!D$31)))</f>
        <v/>
      </c>
      <c r="V76" s="52" t="str">
        <f>IF (C76 = "", "",IF(I76 = "", "",IF(J76 = FALSE, L76 + Introduction!C$32, H76 + Introduction!C$32)))</f>
        <v/>
      </c>
      <c r="W76" s="52" t="str">
        <f>IF (C76 = "", "",IF(I76 = "", "",IF(J76 = FALSE, M76 + Introduction!D$32, I76 + Introduction!D$32)))</f>
        <v/>
      </c>
      <c r="X76" s="54" t="str">
        <f t="shared" si="17"/>
        <v/>
      </c>
      <c r="Y76" s="52" t="str">
        <f t="shared" si="7"/>
        <v/>
      </c>
    </row>
  </sheetData>
  <autoFilter ref="$A$1:$AD$76"/>
  <conditionalFormatting sqref="A1:A76">
    <cfRule type="expression" dxfId="0" priority="1">
      <formula>IF (A1:A76 = "", "",  (countif(A:A,A1)&gt;1))</formula>
    </cfRule>
  </conditionalFormatting>
  <conditionalFormatting sqref="B1:B76">
    <cfRule type="cellIs" dxfId="1" priority="2" operator="equal">
      <formula>"Acceptable"</formula>
    </cfRule>
  </conditionalFormatting>
  <conditionalFormatting sqref="B1:B76">
    <cfRule type="cellIs" dxfId="2" priority="3" operator="equal">
      <formula>"A*"</formula>
    </cfRule>
  </conditionalFormatting>
  <conditionalFormatting sqref="B1:B76">
    <cfRule type="cellIs" dxfId="3" priority="4" operator="equal">
      <formula>"Poor"</formula>
    </cfRule>
  </conditionalFormatting>
  <conditionalFormatting sqref="B1:B76">
    <cfRule type="cellIs" dxfId="4" priority="5" operator="equal">
      <formula>"Partial Function"</formula>
    </cfRule>
  </conditionalFormatting>
  <dataValidations>
    <dataValidation type="list" allowBlank="1" showErrorMessage="1" sqref="B2:B76">
      <formula1>Introduction!$F$13:$F$16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5" max="5" width="17.0"/>
    <col customWidth="1" min="6" max="6" width="15.57"/>
    <col customWidth="1" min="8" max="8" width="16.57"/>
    <col customWidth="1" min="9" max="9" width="17.0"/>
    <col customWidth="1" min="12" max="12" width="16.71"/>
  </cols>
  <sheetData>
    <row r="1">
      <c r="A1" s="1" t="s">
        <v>0</v>
      </c>
      <c r="B1" s="1" t="s">
        <v>2</v>
      </c>
      <c r="C1" s="1" t="s">
        <v>3</v>
      </c>
      <c r="D1" s="3" t="s">
        <v>4</v>
      </c>
      <c r="E1" s="3" t="s">
        <v>6</v>
      </c>
      <c r="F1" s="1" t="s">
        <v>7</v>
      </c>
      <c r="G1" s="4" t="s">
        <v>8</v>
      </c>
      <c r="H1" s="5" t="s">
        <v>9</v>
      </c>
      <c r="I1" s="5" t="s">
        <v>10</v>
      </c>
      <c r="J1" s="6" t="s">
        <v>11</v>
      </c>
      <c r="K1" s="6" t="s">
        <v>12</v>
      </c>
      <c r="L1" s="6" t="s">
        <v>13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4">
        <v>1.0</v>
      </c>
      <c r="B2" s="20">
        <f t="shared" ref="B2:B50" si="1">MAX(A$2:A$50)-A2+1</f>
        <v>49</v>
      </c>
      <c r="C2" s="24">
        <f>'All Devices (Portrait)'!N2</f>
        <v>479.5</v>
      </c>
      <c r="D2" s="27">
        <f>IF(C2="","",C2+Introduction!C$29)</f>
        <v>480</v>
      </c>
      <c r="E2" s="27">
        <f>MIN(C$2:C$50)</f>
        <v>300</v>
      </c>
      <c r="F2" s="27">
        <f>MAX(H$2:H$50)</f>
        <v>8191.5</v>
      </c>
      <c r="G2" s="30">
        <f t="shared" ref="G2:G50" si="2">IF(H2="","", RANK(H2,H$2:H$50))</f>
        <v>29</v>
      </c>
      <c r="H2" s="33">
        <f t="shared" ref="H2:H50" si="3">IFERROR(INDEX($C$2:$C$50, MATCH(0,COUNTIF($H$1:H1, $C$2:$C$50), 0)),"")</f>
        <v>479.5</v>
      </c>
      <c r="I2" s="33">
        <f t="shared" ref="I2:I50" si="4">IFERROR(INDEX($D$2:$D$50, MATCH(0,COUNTIF($I$1:I1, $D$2:$D$50), 0)),"")</f>
        <v>480</v>
      </c>
      <c r="J2" s="36">
        <f t="shared" ref="J2:J50" si="5">A2</f>
        <v>1</v>
      </c>
      <c r="K2" s="30" t="str">
        <f>IF(OR(F$2=IFERROR(VLOOKUP(J2,G$2:I$50,2,FALSE),VLOOKUP(J2,G$2:I$50,2,TRUE)),E$2=IFERROR(VLOOKUP(J2,G$2:I$50,2,FALSE),VLOOKUP(J2,G$2:I$50,2,TRUE))),"",IFERROR(VLOOKUP(J2,G$2:I$50,2,FALSE),VLOOKUP(J2,G$2:I$50,2,TRUE)))</f>
        <v/>
      </c>
      <c r="L2" s="30" t="str">
        <f t="shared" ref="L2:L50" si="6">IF(K2="","",IF(OR(F$2=IFERROR(VLOOKUP(J2,G$2:I$50,2,FALSE),VLOOKUP(J2,G$2:I$50,2,TRUE)),E$2=IFERROR(VLOOKUP(J2,G$2:I$50,2,FALSE),VLOOKUP(J2,G$2:I$50,2,TRUE))),"",IFERROR(VLOOKUP(J2,G$2:I$50,2,FALSE),VLOOKUP(J2,G$2:I$50,2,TRUE))))</f>
        <v/>
      </c>
      <c r="Z2" s="18" t="s">
        <v>49</v>
      </c>
    </row>
    <row r="3">
      <c r="A3" s="14">
        <v>2.0</v>
      </c>
      <c r="B3" s="20">
        <f t="shared" si="1"/>
        <v>48</v>
      </c>
      <c r="C3" s="24">
        <f>'All Devices (Portrait)'!N3</f>
        <v>567.5</v>
      </c>
      <c r="D3" s="27">
        <f>IF(C3="","",C3+Introduction!C$29)</f>
        <v>568</v>
      </c>
      <c r="E3" s="27"/>
      <c r="F3" s="24"/>
      <c r="G3" s="30">
        <f t="shared" si="2"/>
        <v>26</v>
      </c>
      <c r="H3" s="33">
        <f t="shared" si="3"/>
        <v>567.5</v>
      </c>
      <c r="I3" s="33">
        <f t="shared" si="4"/>
        <v>568</v>
      </c>
      <c r="J3" s="36">
        <f t="shared" si="5"/>
        <v>2</v>
      </c>
      <c r="K3" s="30">
        <f t="shared" ref="K3:K49" si="7">IF(OR(F$2=IFERROR(VLOOKUP(J4,G$2:I$50,2,FALSE),VLOOKUP(J4,G$2:I$50,2,TRUE)),E$2=IFERROR(VLOOKUP(J4,G$2:I$50,2,FALSE),VLOOKUP(J4,G$2:I$50,2,TRUE))),"",CEILING(IFERROR(VLOOKUP(J4,G$2:I$50,2,FALSE),VLOOKUP(J4,G$2:I$50,2,TRUE))))</f>
        <v>2960</v>
      </c>
      <c r="L3" s="30">
        <f t="shared" si="6"/>
        <v>7679.5</v>
      </c>
    </row>
    <row r="4">
      <c r="A4" s="14">
        <v>3.0</v>
      </c>
      <c r="B4" s="20">
        <f t="shared" si="1"/>
        <v>47</v>
      </c>
      <c r="C4" s="24">
        <f>'All Devices (Portrait)'!N4</f>
        <v>511.5</v>
      </c>
      <c r="D4" s="27">
        <f>IF(C4="","",C4+Introduction!C$29)</f>
        <v>512</v>
      </c>
      <c r="E4" s="27"/>
      <c r="F4" s="24"/>
      <c r="G4" s="30">
        <f t="shared" si="2"/>
        <v>28</v>
      </c>
      <c r="H4" s="33">
        <f t="shared" si="3"/>
        <v>511.5</v>
      </c>
      <c r="I4" s="33">
        <f t="shared" si="4"/>
        <v>512</v>
      </c>
      <c r="J4" s="36">
        <f t="shared" si="5"/>
        <v>3</v>
      </c>
      <c r="K4" s="30">
        <f t="shared" si="7"/>
        <v>2560</v>
      </c>
      <c r="L4" s="30">
        <f t="shared" si="6"/>
        <v>2959.5</v>
      </c>
    </row>
    <row r="5">
      <c r="A5" s="14">
        <v>4.0</v>
      </c>
      <c r="B5" s="20">
        <f t="shared" si="1"/>
        <v>46</v>
      </c>
      <c r="C5" s="24">
        <f>'All Devices (Portrait)'!N5</f>
        <v>466.5</v>
      </c>
      <c r="D5" s="27">
        <f>IF(C5="","",C5+Introduction!C$29)</f>
        <v>467</v>
      </c>
      <c r="E5" s="27"/>
      <c r="F5" s="24"/>
      <c r="G5" s="30">
        <f t="shared" si="2"/>
        <v>30</v>
      </c>
      <c r="H5" s="33">
        <f t="shared" si="3"/>
        <v>466.5</v>
      </c>
      <c r="I5" s="33">
        <f t="shared" si="4"/>
        <v>467</v>
      </c>
      <c r="J5" s="36">
        <f t="shared" si="5"/>
        <v>4</v>
      </c>
      <c r="K5" s="30">
        <f t="shared" si="7"/>
        <v>2280</v>
      </c>
      <c r="L5" s="30">
        <f t="shared" si="6"/>
        <v>2559.5</v>
      </c>
    </row>
    <row r="6">
      <c r="A6" s="14">
        <v>5.0</v>
      </c>
      <c r="B6" s="20">
        <f t="shared" si="1"/>
        <v>45</v>
      </c>
      <c r="C6" s="24">
        <f>'All Devices (Portrait)'!N6</f>
        <v>479.5</v>
      </c>
      <c r="D6" s="27">
        <f>IF(C6="","",C6+Introduction!C$29)</f>
        <v>480</v>
      </c>
      <c r="E6" s="27"/>
      <c r="F6" s="24"/>
      <c r="G6" s="30">
        <f t="shared" si="2"/>
        <v>24</v>
      </c>
      <c r="H6" s="33">
        <f t="shared" si="3"/>
        <v>639.5</v>
      </c>
      <c r="I6" s="33">
        <f t="shared" si="4"/>
        <v>640</v>
      </c>
      <c r="J6" s="36">
        <f t="shared" si="5"/>
        <v>5</v>
      </c>
      <c r="K6" s="30">
        <f t="shared" si="7"/>
        <v>2044</v>
      </c>
      <c r="L6" s="30">
        <f t="shared" si="6"/>
        <v>2279.5</v>
      </c>
    </row>
    <row r="7">
      <c r="A7" s="14">
        <v>6.0</v>
      </c>
      <c r="B7" s="20">
        <f t="shared" si="1"/>
        <v>44</v>
      </c>
      <c r="C7" s="24">
        <f>'All Devices (Portrait)'!N7</f>
        <v>639.5</v>
      </c>
      <c r="D7" s="27">
        <f>IF(C7="","",C7+Introduction!C$29)</f>
        <v>640</v>
      </c>
      <c r="E7" s="27"/>
      <c r="F7" s="24"/>
      <c r="G7" s="30">
        <f t="shared" si="2"/>
        <v>31</v>
      </c>
      <c r="H7" s="33">
        <f t="shared" si="3"/>
        <v>399.5</v>
      </c>
      <c r="I7" s="33">
        <f t="shared" si="4"/>
        <v>400</v>
      </c>
      <c r="J7" s="36">
        <f t="shared" si="5"/>
        <v>6</v>
      </c>
      <c r="K7" s="30">
        <f t="shared" si="7"/>
        <v>1881</v>
      </c>
      <c r="L7" s="30">
        <f t="shared" si="6"/>
        <v>2043.5</v>
      </c>
    </row>
    <row r="8">
      <c r="A8" s="14">
        <v>7.0</v>
      </c>
      <c r="B8" s="20">
        <f t="shared" si="1"/>
        <v>43</v>
      </c>
      <c r="C8" s="24">
        <f>'All Devices (Portrait)'!N8</f>
        <v>639.5</v>
      </c>
      <c r="D8" s="27">
        <f>IF(C8="","",C8+Introduction!C$29)</f>
        <v>640</v>
      </c>
      <c r="E8" s="27"/>
      <c r="F8" s="24"/>
      <c r="G8" s="30">
        <f t="shared" si="2"/>
        <v>25</v>
      </c>
      <c r="H8" s="33">
        <f t="shared" si="3"/>
        <v>575.5</v>
      </c>
      <c r="I8" s="33">
        <f t="shared" si="4"/>
        <v>576</v>
      </c>
      <c r="J8" s="36">
        <f t="shared" si="5"/>
        <v>7</v>
      </c>
      <c r="K8" s="30">
        <f t="shared" si="7"/>
        <v>1440</v>
      </c>
      <c r="L8" s="30">
        <f t="shared" si="6"/>
        <v>1880.5</v>
      </c>
    </row>
    <row r="9">
      <c r="A9" s="14">
        <v>8.0</v>
      </c>
      <c r="B9" s="20">
        <f t="shared" si="1"/>
        <v>42</v>
      </c>
      <c r="C9" s="24">
        <f>'All Devices (Portrait)'!N9</f>
        <v>639.5</v>
      </c>
      <c r="D9" s="27">
        <f>IF(C9="","",C9+Introduction!C$29)</f>
        <v>640</v>
      </c>
      <c r="E9" s="27"/>
      <c r="F9" s="24"/>
      <c r="G9" s="30">
        <f t="shared" si="2"/>
        <v>22</v>
      </c>
      <c r="H9" s="33">
        <f t="shared" si="3"/>
        <v>719.5</v>
      </c>
      <c r="I9" s="33">
        <f t="shared" si="4"/>
        <v>720</v>
      </c>
      <c r="J9" s="36">
        <f t="shared" si="5"/>
        <v>8</v>
      </c>
      <c r="K9" s="30">
        <f t="shared" si="7"/>
        <v>1366</v>
      </c>
      <c r="L9" s="30">
        <f t="shared" si="6"/>
        <v>1439.5</v>
      </c>
    </row>
    <row r="10">
      <c r="A10" s="14">
        <v>9.0</v>
      </c>
      <c r="B10" s="20">
        <f t="shared" si="1"/>
        <v>41</v>
      </c>
      <c r="C10" s="24">
        <f>'All Devices (Portrait)'!N10</f>
        <v>399.5</v>
      </c>
      <c r="D10" s="27">
        <f>IF(C10="","",C10+Introduction!C$29)</f>
        <v>400</v>
      </c>
      <c r="E10" s="27"/>
      <c r="F10" s="24"/>
      <c r="G10" s="30">
        <f t="shared" si="2"/>
        <v>23</v>
      </c>
      <c r="H10" s="33">
        <f t="shared" si="3"/>
        <v>666.5</v>
      </c>
      <c r="I10" s="33">
        <f t="shared" si="4"/>
        <v>667</v>
      </c>
      <c r="J10" s="36">
        <f t="shared" si="5"/>
        <v>9</v>
      </c>
      <c r="K10" s="30">
        <f t="shared" si="7"/>
        <v>1280</v>
      </c>
      <c r="L10" s="30">
        <f t="shared" si="6"/>
        <v>1365.5</v>
      </c>
    </row>
    <row r="11">
      <c r="A11" s="14">
        <v>10.0</v>
      </c>
      <c r="B11" s="20">
        <f t="shared" si="1"/>
        <v>40</v>
      </c>
      <c r="C11" s="24">
        <f>'All Devices (Portrait)'!N11</f>
        <v>639.5</v>
      </c>
      <c r="D11" s="27">
        <f>IF(C11="","",C11+Introduction!C$29)</f>
        <v>640</v>
      </c>
      <c r="E11" s="27"/>
      <c r="F11" s="24"/>
      <c r="G11" s="30">
        <f t="shared" si="2"/>
        <v>16</v>
      </c>
      <c r="H11" s="33">
        <f t="shared" si="3"/>
        <v>811.5</v>
      </c>
      <c r="I11" s="33">
        <f t="shared" si="4"/>
        <v>812</v>
      </c>
      <c r="J11" s="36">
        <f t="shared" si="5"/>
        <v>10</v>
      </c>
      <c r="K11" s="30">
        <f t="shared" si="7"/>
        <v>1279</v>
      </c>
      <c r="L11" s="30">
        <f t="shared" si="6"/>
        <v>1279.5</v>
      </c>
    </row>
    <row r="12">
      <c r="A12" s="14">
        <v>11.0</v>
      </c>
      <c r="B12" s="20">
        <f t="shared" si="1"/>
        <v>39</v>
      </c>
      <c r="C12" s="24">
        <f>'All Devices (Portrait)'!N12</f>
        <v>575.5</v>
      </c>
      <c r="D12" s="27">
        <f>IF(C12="","",C12+Introduction!C$29)</f>
        <v>576</v>
      </c>
      <c r="E12" s="27"/>
      <c r="F12" s="24"/>
      <c r="G12" s="30">
        <f t="shared" si="2"/>
        <v>12</v>
      </c>
      <c r="H12" s="33">
        <f t="shared" si="3"/>
        <v>1023.5</v>
      </c>
      <c r="I12" s="33">
        <f t="shared" si="4"/>
        <v>1024</v>
      </c>
      <c r="J12" s="36">
        <f t="shared" si="5"/>
        <v>11</v>
      </c>
      <c r="K12" s="30">
        <f t="shared" si="7"/>
        <v>1024</v>
      </c>
      <c r="L12" s="30">
        <f t="shared" si="6"/>
        <v>1278.5</v>
      </c>
    </row>
    <row r="13">
      <c r="A13" s="14">
        <v>12.0</v>
      </c>
      <c r="B13" s="20">
        <f t="shared" si="1"/>
        <v>38</v>
      </c>
      <c r="C13" s="24">
        <f>'All Devices (Portrait)'!N13</f>
        <v>719.5</v>
      </c>
      <c r="D13" s="27">
        <f>IF(C13="","",C13+Introduction!C$29)</f>
        <v>720</v>
      </c>
      <c r="E13" s="27"/>
      <c r="F13" s="24"/>
      <c r="G13" s="30">
        <f t="shared" si="2"/>
        <v>18</v>
      </c>
      <c r="H13" s="33">
        <f t="shared" si="3"/>
        <v>799.5</v>
      </c>
      <c r="I13" s="33">
        <f t="shared" si="4"/>
        <v>800</v>
      </c>
      <c r="J13" s="36">
        <f t="shared" si="5"/>
        <v>12</v>
      </c>
      <c r="K13" s="30">
        <f t="shared" si="7"/>
        <v>984</v>
      </c>
      <c r="L13" s="30">
        <f t="shared" si="6"/>
        <v>1023.5</v>
      </c>
    </row>
    <row r="14">
      <c r="A14" s="14">
        <v>13.0</v>
      </c>
      <c r="B14" s="20">
        <f t="shared" si="1"/>
        <v>37</v>
      </c>
      <c r="C14" s="24">
        <f>'All Devices (Portrait)'!N14</f>
        <v>666.5</v>
      </c>
      <c r="D14" s="27">
        <f>IF(C14="","",C14+Introduction!C$29)</f>
        <v>667</v>
      </c>
      <c r="E14" s="27"/>
      <c r="F14" s="24"/>
      <c r="G14" s="30">
        <f t="shared" si="2"/>
        <v>27</v>
      </c>
      <c r="H14" s="33">
        <f t="shared" si="3"/>
        <v>533.5</v>
      </c>
      <c r="I14" s="33">
        <f t="shared" si="4"/>
        <v>534</v>
      </c>
      <c r="J14" s="36">
        <f t="shared" si="5"/>
        <v>13</v>
      </c>
      <c r="K14" s="30">
        <f t="shared" si="7"/>
        <v>960</v>
      </c>
      <c r="L14" s="30">
        <f t="shared" si="6"/>
        <v>983.5</v>
      </c>
    </row>
    <row r="15">
      <c r="A15" s="14">
        <v>14.0</v>
      </c>
      <c r="B15" s="20">
        <f t="shared" si="1"/>
        <v>36</v>
      </c>
      <c r="C15" s="24">
        <f>'All Devices (Portrait)'!N15</f>
        <v>811.5</v>
      </c>
      <c r="D15" s="27">
        <f>IF(C15="","",C15+Introduction!C$29)</f>
        <v>812</v>
      </c>
      <c r="E15" s="27"/>
      <c r="F15" s="24"/>
      <c r="G15" s="30">
        <f t="shared" si="2"/>
        <v>21</v>
      </c>
      <c r="H15" s="33">
        <f t="shared" si="3"/>
        <v>731.5</v>
      </c>
      <c r="I15" s="33">
        <f t="shared" si="4"/>
        <v>732</v>
      </c>
      <c r="J15" s="36">
        <f t="shared" si="5"/>
        <v>14</v>
      </c>
      <c r="K15" s="30">
        <f t="shared" si="7"/>
        <v>854</v>
      </c>
      <c r="L15" s="30">
        <f t="shared" si="6"/>
        <v>959.5</v>
      </c>
    </row>
    <row r="16">
      <c r="A16" s="14">
        <v>15.0</v>
      </c>
      <c r="B16" s="20">
        <f t="shared" si="1"/>
        <v>35</v>
      </c>
      <c r="C16" s="24">
        <f>'All Devices (Portrait)'!N16</f>
        <v>1023.5</v>
      </c>
      <c r="D16" s="27">
        <f>IF(C16="","",C16+Introduction!C$29)</f>
        <v>1024</v>
      </c>
      <c r="E16" s="27"/>
      <c r="F16" s="24"/>
      <c r="G16" s="30">
        <f t="shared" si="2"/>
        <v>20</v>
      </c>
      <c r="H16" s="33">
        <f t="shared" si="3"/>
        <v>735.5</v>
      </c>
      <c r="I16" s="33">
        <f t="shared" si="4"/>
        <v>736</v>
      </c>
      <c r="J16" s="36">
        <f t="shared" si="5"/>
        <v>15</v>
      </c>
      <c r="K16" s="30">
        <f t="shared" si="7"/>
        <v>812</v>
      </c>
      <c r="L16" s="30">
        <f t="shared" si="6"/>
        <v>853.5</v>
      </c>
    </row>
    <row r="17">
      <c r="A17" s="14">
        <v>16.0</v>
      </c>
      <c r="B17" s="20">
        <f t="shared" si="1"/>
        <v>34</v>
      </c>
      <c r="C17" s="24">
        <f>'All Devices (Portrait)'!N17</f>
        <v>799.5</v>
      </c>
      <c r="D17" s="27">
        <f>IF(C17="","",C17+Introduction!C$29)</f>
        <v>800</v>
      </c>
      <c r="E17" s="27"/>
      <c r="F17" s="24"/>
      <c r="G17" s="30">
        <f t="shared" si="2"/>
        <v>19</v>
      </c>
      <c r="H17" s="33">
        <f t="shared" si="3"/>
        <v>738.5</v>
      </c>
      <c r="I17" s="33">
        <f t="shared" si="4"/>
        <v>739</v>
      </c>
      <c r="J17" s="36">
        <f t="shared" si="5"/>
        <v>16</v>
      </c>
      <c r="K17" s="30">
        <f t="shared" si="7"/>
        <v>807</v>
      </c>
      <c r="L17" s="30">
        <f t="shared" si="6"/>
        <v>811.5</v>
      </c>
    </row>
    <row r="18">
      <c r="A18" s="14">
        <v>17.0</v>
      </c>
      <c r="B18" s="20">
        <f t="shared" si="1"/>
        <v>33</v>
      </c>
      <c r="C18" s="24">
        <f>'All Devices (Portrait)'!N18</f>
        <v>533.5</v>
      </c>
      <c r="D18" s="27">
        <f>IF(C18="","",C18+Introduction!C$29)</f>
        <v>534</v>
      </c>
      <c r="E18" s="27"/>
      <c r="F18" s="24"/>
      <c r="G18" s="30">
        <f t="shared" si="2"/>
        <v>8</v>
      </c>
      <c r="H18" s="33">
        <f t="shared" si="3"/>
        <v>1439.5</v>
      </c>
      <c r="I18" s="33">
        <f t="shared" si="4"/>
        <v>1440</v>
      </c>
      <c r="J18" s="36">
        <f t="shared" si="5"/>
        <v>17</v>
      </c>
      <c r="K18" s="30">
        <f t="shared" si="7"/>
        <v>800</v>
      </c>
      <c r="L18" s="30">
        <f t="shared" si="6"/>
        <v>806.5</v>
      </c>
    </row>
    <row r="19">
      <c r="A19" s="14">
        <v>18.0</v>
      </c>
      <c r="B19" s="20">
        <f t="shared" si="1"/>
        <v>32</v>
      </c>
      <c r="C19" s="24">
        <f>'All Devices (Portrait)'!N19</f>
        <v>639.5</v>
      </c>
      <c r="D19" s="27">
        <f>IF(C19="","",C19+Introduction!C$29)</f>
        <v>640</v>
      </c>
      <c r="E19" s="27"/>
      <c r="F19" s="24"/>
      <c r="G19" s="30">
        <f t="shared" si="2"/>
        <v>3</v>
      </c>
      <c r="H19" s="33">
        <f t="shared" si="3"/>
        <v>2959.5</v>
      </c>
      <c r="I19" s="33">
        <f t="shared" si="4"/>
        <v>2960</v>
      </c>
      <c r="J19" s="36">
        <f t="shared" si="5"/>
        <v>18</v>
      </c>
      <c r="K19" s="30">
        <f t="shared" si="7"/>
        <v>739</v>
      </c>
      <c r="L19" s="30">
        <f t="shared" si="6"/>
        <v>799.5</v>
      </c>
    </row>
    <row r="20">
      <c r="A20" s="14">
        <v>19.0</v>
      </c>
      <c r="B20" s="20">
        <f t="shared" si="1"/>
        <v>31</v>
      </c>
      <c r="C20" s="24">
        <f>'All Devices (Portrait)'!N20</f>
        <v>731.5</v>
      </c>
      <c r="D20" s="27">
        <f>IF(C20="","",C20+Introduction!C$29)</f>
        <v>732</v>
      </c>
      <c r="E20" s="27"/>
      <c r="F20" s="24"/>
      <c r="G20" s="30">
        <f t="shared" si="2"/>
        <v>15</v>
      </c>
      <c r="H20" s="33">
        <f t="shared" si="3"/>
        <v>853.5</v>
      </c>
      <c r="I20" s="33">
        <f t="shared" si="4"/>
        <v>854</v>
      </c>
      <c r="J20" s="36">
        <f t="shared" si="5"/>
        <v>19</v>
      </c>
      <c r="K20" s="30">
        <f t="shared" si="7"/>
        <v>736</v>
      </c>
      <c r="L20" s="30">
        <f t="shared" si="6"/>
        <v>738.5</v>
      </c>
    </row>
    <row r="21">
      <c r="A21" s="14">
        <v>20.0</v>
      </c>
      <c r="B21" s="20">
        <f t="shared" si="1"/>
        <v>30</v>
      </c>
      <c r="C21" s="24">
        <f>'All Devices (Portrait)'!N21</f>
        <v>735.5</v>
      </c>
      <c r="D21" s="27">
        <f>IF(C21="","",C21+Introduction!C$29)</f>
        <v>736</v>
      </c>
      <c r="E21" s="27"/>
      <c r="F21" s="24"/>
      <c r="G21" s="30">
        <f t="shared" si="2"/>
        <v>4</v>
      </c>
      <c r="H21" s="33">
        <f t="shared" si="3"/>
        <v>2559.5</v>
      </c>
      <c r="I21" s="33">
        <f t="shared" si="4"/>
        <v>2560</v>
      </c>
      <c r="J21" s="36">
        <f t="shared" si="5"/>
        <v>20</v>
      </c>
      <c r="K21" s="30">
        <f t="shared" si="7"/>
        <v>732</v>
      </c>
      <c r="L21" s="30">
        <f t="shared" si="6"/>
        <v>735.5</v>
      </c>
    </row>
    <row r="22">
      <c r="A22" s="14">
        <v>21.0</v>
      </c>
      <c r="B22" s="20">
        <f t="shared" si="1"/>
        <v>29</v>
      </c>
      <c r="C22" s="24">
        <f>'All Devices (Portrait)'!N22</f>
        <v>738.5</v>
      </c>
      <c r="D22" s="27">
        <f>IF(C22="","",C22+Introduction!C$29)</f>
        <v>739</v>
      </c>
      <c r="E22" s="27"/>
      <c r="F22" s="24"/>
      <c r="G22" s="30">
        <f t="shared" si="2"/>
        <v>9</v>
      </c>
      <c r="H22" s="33">
        <f t="shared" si="3"/>
        <v>1365.5</v>
      </c>
      <c r="I22" s="33">
        <f t="shared" si="4"/>
        <v>1366</v>
      </c>
      <c r="J22" s="36">
        <f t="shared" si="5"/>
        <v>21</v>
      </c>
      <c r="K22" s="30">
        <f t="shared" si="7"/>
        <v>720</v>
      </c>
      <c r="L22" s="30">
        <f t="shared" si="6"/>
        <v>731.5</v>
      </c>
    </row>
    <row r="23">
      <c r="A23" s="14">
        <v>22.0</v>
      </c>
      <c r="B23" s="20">
        <f t="shared" si="1"/>
        <v>28</v>
      </c>
      <c r="C23" s="24">
        <f>'All Devices (Portrait)'!N23</f>
        <v>1439.5</v>
      </c>
      <c r="D23" s="27">
        <f>IF(C23="","",C23+Introduction!C$29)</f>
        <v>1440</v>
      </c>
      <c r="E23" s="27"/>
      <c r="F23" s="24"/>
      <c r="G23" s="30">
        <f t="shared" si="2"/>
        <v>13</v>
      </c>
      <c r="H23" s="33">
        <f t="shared" si="3"/>
        <v>983.5</v>
      </c>
      <c r="I23" s="33">
        <f t="shared" si="4"/>
        <v>984</v>
      </c>
      <c r="J23" s="36">
        <f t="shared" si="5"/>
        <v>22</v>
      </c>
      <c r="K23" s="30">
        <f t="shared" si="7"/>
        <v>667</v>
      </c>
      <c r="L23" s="30">
        <f t="shared" si="6"/>
        <v>719.5</v>
      </c>
    </row>
    <row r="24">
      <c r="A24" s="14">
        <v>23.0</v>
      </c>
      <c r="B24" s="20">
        <f t="shared" si="1"/>
        <v>27</v>
      </c>
      <c r="C24" s="24">
        <f>'All Devices (Portrait)'!N24</f>
        <v>799.5</v>
      </c>
      <c r="D24" s="27">
        <f>IF(C24="","",C24+Introduction!C$29)</f>
        <v>800</v>
      </c>
      <c r="E24" s="27"/>
      <c r="F24" s="24"/>
      <c r="G24" s="30">
        <f t="shared" si="2"/>
        <v>14</v>
      </c>
      <c r="H24" s="33">
        <f t="shared" si="3"/>
        <v>959.5</v>
      </c>
      <c r="I24" s="33">
        <f t="shared" si="4"/>
        <v>960</v>
      </c>
      <c r="J24" s="36">
        <f t="shared" si="5"/>
        <v>23</v>
      </c>
      <c r="K24" s="30">
        <f t="shared" si="7"/>
        <v>640</v>
      </c>
      <c r="L24" s="30">
        <f t="shared" si="6"/>
        <v>666.5</v>
      </c>
    </row>
    <row r="25">
      <c r="A25" s="14">
        <v>24.0</v>
      </c>
      <c r="B25" s="20">
        <f t="shared" si="1"/>
        <v>26</v>
      </c>
      <c r="C25" s="24">
        <f>'All Devices (Portrait)'!N25</f>
        <v>2959.5</v>
      </c>
      <c r="D25" s="27">
        <f>IF(C25="","",C25+Introduction!C$29)</f>
        <v>2960</v>
      </c>
      <c r="E25" s="27"/>
      <c r="F25" s="24"/>
      <c r="G25" s="30">
        <f t="shared" si="2"/>
        <v>17</v>
      </c>
      <c r="H25" s="33">
        <f t="shared" si="3"/>
        <v>806.5</v>
      </c>
      <c r="I25" s="33">
        <f t="shared" si="4"/>
        <v>807</v>
      </c>
      <c r="J25" s="36">
        <f t="shared" si="5"/>
        <v>24</v>
      </c>
      <c r="K25" s="30">
        <f t="shared" si="7"/>
        <v>576</v>
      </c>
      <c r="L25" s="30">
        <f t="shared" si="6"/>
        <v>639.5</v>
      </c>
    </row>
    <row r="26">
      <c r="A26" s="14">
        <v>25.0</v>
      </c>
      <c r="B26" s="20">
        <f t="shared" si="1"/>
        <v>25</v>
      </c>
      <c r="C26" s="24">
        <f>'All Devices (Portrait)'!N26</f>
        <v>853.5</v>
      </c>
      <c r="D26" s="27">
        <f>IF(C26="","",C26+Introduction!C$29)</f>
        <v>854</v>
      </c>
      <c r="E26" s="27"/>
      <c r="F26" s="24"/>
      <c r="G26" s="30">
        <f t="shared" si="2"/>
        <v>10</v>
      </c>
      <c r="H26" s="33">
        <f t="shared" si="3"/>
        <v>1279.5</v>
      </c>
      <c r="I26" s="33">
        <f t="shared" si="4"/>
        <v>1280</v>
      </c>
      <c r="J26" s="36">
        <f t="shared" si="5"/>
        <v>25</v>
      </c>
      <c r="K26" s="30">
        <f t="shared" si="7"/>
        <v>568</v>
      </c>
      <c r="L26" s="30">
        <f t="shared" si="6"/>
        <v>575.5</v>
      </c>
    </row>
    <row r="27">
      <c r="A27" s="14">
        <v>26.0</v>
      </c>
      <c r="B27" s="20">
        <f t="shared" si="1"/>
        <v>24</v>
      </c>
      <c r="C27" s="24">
        <f>'All Devices (Portrait)'!N27</f>
        <v>2559.5</v>
      </c>
      <c r="D27" s="27">
        <f>IF(C27="","",C27+Introduction!C$29)</f>
        <v>2560</v>
      </c>
      <c r="E27" s="27"/>
      <c r="F27" s="24"/>
      <c r="G27" s="30">
        <f t="shared" si="2"/>
        <v>11</v>
      </c>
      <c r="H27" s="33">
        <f t="shared" si="3"/>
        <v>1278.5</v>
      </c>
      <c r="I27" s="33">
        <f t="shared" si="4"/>
        <v>1279</v>
      </c>
      <c r="J27" s="36">
        <f t="shared" si="5"/>
        <v>26</v>
      </c>
      <c r="K27" s="30">
        <f t="shared" si="7"/>
        <v>534</v>
      </c>
      <c r="L27" s="30">
        <f t="shared" si="6"/>
        <v>567.5</v>
      </c>
    </row>
    <row r="28">
      <c r="A28" s="14">
        <v>27.0</v>
      </c>
      <c r="B28" s="20">
        <f t="shared" si="1"/>
        <v>23</v>
      </c>
      <c r="C28" s="24">
        <f>'All Devices (Portrait)'!N28</f>
        <v>1365.5</v>
      </c>
      <c r="D28" s="27">
        <f>IF(C28="","",C28+Introduction!C$29)</f>
        <v>1366</v>
      </c>
      <c r="E28" s="27"/>
      <c r="F28" s="24"/>
      <c r="G28" s="30">
        <f t="shared" si="2"/>
        <v>6</v>
      </c>
      <c r="H28" s="33">
        <f t="shared" si="3"/>
        <v>2043.5</v>
      </c>
      <c r="I28" s="33">
        <f t="shared" si="4"/>
        <v>2044</v>
      </c>
      <c r="J28" s="36">
        <f t="shared" si="5"/>
        <v>27</v>
      </c>
      <c r="K28" s="30">
        <f t="shared" si="7"/>
        <v>512</v>
      </c>
      <c r="L28" s="30">
        <f t="shared" si="6"/>
        <v>533.5</v>
      </c>
    </row>
    <row r="29">
      <c r="A29" s="14">
        <v>28.0</v>
      </c>
      <c r="B29" s="20">
        <f t="shared" si="1"/>
        <v>22</v>
      </c>
      <c r="C29" s="24">
        <f>'All Devices (Portrait)'!N29</f>
        <v>983.5</v>
      </c>
      <c r="D29" s="27">
        <f>IF(C29="","",C29+Introduction!C$29)</f>
        <v>984</v>
      </c>
      <c r="E29" s="27"/>
      <c r="F29" s="24"/>
      <c r="G29" s="30">
        <f t="shared" si="2"/>
        <v>7</v>
      </c>
      <c r="H29" s="33">
        <f t="shared" si="3"/>
        <v>1880.5</v>
      </c>
      <c r="I29" s="33">
        <f t="shared" si="4"/>
        <v>1881</v>
      </c>
      <c r="J29" s="36">
        <f t="shared" si="5"/>
        <v>28</v>
      </c>
      <c r="K29" s="30">
        <f t="shared" si="7"/>
        <v>480</v>
      </c>
      <c r="L29" s="30">
        <f t="shared" si="6"/>
        <v>511.5</v>
      </c>
    </row>
    <row r="30">
      <c r="A30" s="14">
        <v>29.0</v>
      </c>
      <c r="B30" s="20">
        <f t="shared" si="1"/>
        <v>21</v>
      </c>
      <c r="C30" s="24">
        <f>'All Devices (Portrait)'!N30</f>
        <v>959.5</v>
      </c>
      <c r="D30" s="27">
        <f>IF(C30="","",C30+Introduction!C$29)</f>
        <v>960</v>
      </c>
      <c r="E30" s="27"/>
      <c r="F30" s="24"/>
      <c r="G30" s="30">
        <f t="shared" si="2"/>
        <v>2</v>
      </c>
      <c r="H30" s="33">
        <f t="shared" si="3"/>
        <v>7679.5</v>
      </c>
      <c r="I30" s="33">
        <f t="shared" si="4"/>
        <v>7680</v>
      </c>
      <c r="J30" s="36">
        <f t="shared" si="5"/>
        <v>29</v>
      </c>
      <c r="K30" s="30">
        <f t="shared" si="7"/>
        <v>467</v>
      </c>
      <c r="L30" s="30">
        <f t="shared" si="6"/>
        <v>479.5</v>
      </c>
    </row>
    <row r="31">
      <c r="A31" s="14">
        <v>30.0</v>
      </c>
      <c r="B31" s="20">
        <f t="shared" si="1"/>
        <v>20</v>
      </c>
      <c r="C31" s="24">
        <f>'All Devices (Portrait)'!N31</f>
        <v>806.5</v>
      </c>
      <c r="D31" s="27">
        <f>IF(C31="","",C31+Introduction!C$29)</f>
        <v>807</v>
      </c>
      <c r="E31" s="27"/>
      <c r="F31" s="24"/>
      <c r="G31" s="30">
        <f t="shared" si="2"/>
        <v>1</v>
      </c>
      <c r="H31" s="33">
        <f t="shared" si="3"/>
        <v>8191.5</v>
      </c>
      <c r="I31" s="33">
        <f t="shared" si="4"/>
        <v>8192</v>
      </c>
      <c r="J31" s="36">
        <f t="shared" si="5"/>
        <v>30</v>
      </c>
      <c r="K31" s="30">
        <f t="shared" si="7"/>
        <v>400</v>
      </c>
      <c r="L31" s="30">
        <f t="shared" si="6"/>
        <v>466.5</v>
      </c>
    </row>
    <row r="32">
      <c r="A32" s="14">
        <v>31.0</v>
      </c>
      <c r="B32" s="20">
        <f t="shared" si="1"/>
        <v>19</v>
      </c>
      <c r="C32" s="24">
        <f>'All Devices (Portrait)'!N32</f>
        <v>1279.5</v>
      </c>
      <c r="D32" s="27">
        <f>IF(C32="","",C32+Introduction!C$29)</f>
        <v>1280</v>
      </c>
      <c r="E32" s="27"/>
      <c r="F32" s="24"/>
      <c r="G32" s="30">
        <f t="shared" si="2"/>
        <v>32</v>
      </c>
      <c r="H32" s="33">
        <f t="shared" si="3"/>
        <v>300</v>
      </c>
      <c r="I32" s="33">
        <f t="shared" si="4"/>
        <v>300.5</v>
      </c>
      <c r="J32" s="36">
        <f t="shared" si="5"/>
        <v>31</v>
      </c>
      <c r="K32" s="30" t="str">
        <f t="shared" si="7"/>
        <v/>
      </c>
      <c r="L32" s="30" t="str">
        <f t="shared" si="6"/>
        <v/>
      </c>
    </row>
    <row r="33">
      <c r="A33" s="14">
        <v>32.0</v>
      </c>
      <c r="B33" s="20">
        <f t="shared" si="1"/>
        <v>18</v>
      </c>
      <c r="C33" s="24">
        <f>'All Devices (Portrait)'!N33</f>
        <v>1365.5</v>
      </c>
      <c r="D33" s="27">
        <f>IF(C33="","",C33+Introduction!C$29)</f>
        <v>1366</v>
      </c>
      <c r="E33" s="27"/>
      <c r="F33" s="24"/>
      <c r="G33" s="30">
        <f t="shared" si="2"/>
        <v>5</v>
      </c>
      <c r="H33" s="33">
        <f t="shared" si="3"/>
        <v>2279.5</v>
      </c>
      <c r="I33" s="33">
        <f t="shared" si="4"/>
        <v>2280</v>
      </c>
      <c r="J33" s="36">
        <f t="shared" si="5"/>
        <v>32</v>
      </c>
      <c r="K33" s="30">
        <f t="shared" si="7"/>
        <v>2280</v>
      </c>
      <c r="L33" s="30" t="str">
        <f t="shared" si="6"/>
        <v/>
      </c>
    </row>
    <row r="34">
      <c r="A34" s="14">
        <v>33.0</v>
      </c>
      <c r="B34" s="20">
        <f t="shared" si="1"/>
        <v>17</v>
      </c>
      <c r="C34" s="24">
        <f>'All Devices (Portrait)'!N34</f>
        <v>1023.5</v>
      </c>
      <c r="D34" s="27">
        <f>IF(C34="","",C34+Introduction!C$29)</f>
        <v>1024</v>
      </c>
      <c r="E34" s="27"/>
      <c r="F34" s="24"/>
      <c r="G34" s="30" t="str">
        <f t="shared" si="2"/>
        <v/>
      </c>
      <c r="H34" s="33" t="str">
        <f t="shared" si="3"/>
        <v/>
      </c>
      <c r="I34" s="33" t="str">
        <f t="shared" si="4"/>
        <v/>
      </c>
      <c r="J34" s="36">
        <f t="shared" si="5"/>
        <v>33</v>
      </c>
      <c r="K34" s="30">
        <f t="shared" si="7"/>
        <v>2280</v>
      </c>
      <c r="L34" s="61">
        <f t="shared" si="6"/>
        <v>2279.5</v>
      </c>
    </row>
    <row r="35">
      <c r="A35" s="14">
        <v>34.0</v>
      </c>
      <c r="B35" s="20">
        <f t="shared" si="1"/>
        <v>16</v>
      </c>
      <c r="C35" s="24">
        <f>'All Devices (Portrait)'!N35</f>
        <v>1365.5</v>
      </c>
      <c r="D35" s="27">
        <f>IF(C35="","",C35+Introduction!C$29)</f>
        <v>1366</v>
      </c>
      <c r="E35" s="27"/>
      <c r="F35" s="24"/>
      <c r="G35" s="30" t="str">
        <f t="shared" si="2"/>
        <v/>
      </c>
      <c r="H35" s="33" t="str">
        <f t="shared" si="3"/>
        <v/>
      </c>
      <c r="I35" s="33" t="str">
        <f t="shared" si="4"/>
        <v/>
      </c>
      <c r="J35" s="36">
        <f t="shared" si="5"/>
        <v>34</v>
      </c>
      <c r="K35" s="30">
        <f t="shared" si="7"/>
        <v>2280</v>
      </c>
      <c r="L35" s="61">
        <f t="shared" si="6"/>
        <v>2279.5</v>
      </c>
    </row>
    <row r="36">
      <c r="A36" s="14">
        <v>35.0</v>
      </c>
      <c r="B36" s="20">
        <f t="shared" si="1"/>
        <v>15</v>
      </c>
      <c r="C36" s="24">
        <f>'All Devices (Portrait)'!N36</f>
        <v>1279.5</v>
      </c>
      <c r="D36" s="27">
        <f>IF(C36="","",C36+Introduction!C$29)</f>
        <v>1280</v>
      </c>
      <c r="E36" s="27"/>
      <c r="F36" s="24"/>
      <c r="G36" s="30" t="str">
        <f t="shared" si="2"/>
        <v/>
      </c>
      <c r="H36" s="33" t="str">
        <f t="shared" si="3"/>
        <v/>
      </c>
      <c r="I36" s="33" t="str">
        <f t="shared" si="4"/>
        <v/>
      </c>
      <c r="J36" s="36">
        <f t="shared" si="5"/>
        <v>35</v>
      </c>
      <c r="K36" s="30">
        <f t="shared" si="7"/>
        <v>2280</v>
      </c>
      <c r="L36" s="61">
        <f t="shared" si="6"/>
        <v>2279.5</v>
      </c>
    </row>
    <row r="37">
      <c r="A37" s="14">
        <v>36.0</v>
      </c>
      <c r="B37" s="20">
        <f t="shared" si="1"/>
        <v>14</v>
      </c>
      <c r="C37" s="24">
        <f>'All Devices (Portrait)'!N37</f>
        <v>1279.5</v>
      </c>
      <c r="D37" s="27">
        <f>IF(C37="","",C37+Introduction!C$29)</f>
        <v>1280</v>
      </c>
      <c r="E37" s="27"/>
      <c r="F37" s="24"/>
      <c r="G37" s="30" t="str">
        <f t="shared" si="2"/>
        <v/>
      </c>
      <c r="H37" s="33" t="str">
        <f t="shared" si="3"/>
        <v/>
      </c>
      <c r="I37" s="33" t="str">
        <f t="shared" si="4"/>
        <v/>
      </c>
      <c r="J37" s="36">
        <f t="shared" si="5"/>
        <v>36</v>
      </c>
      <c r="K37" s="30">
        <f t="shared" si="7"/>
        <v>2280</v>
      </c>
      <c r="L37" s="61">
        <f t="shared" si="6"/>
        <v>2279.5</v>
      </c>
    </row>
    <row r="38">
      <c r="A38" s="14">
        <v>37.0</v>
      </c>
      <c r="B38" s="20">
        <f t="shared" si="1"/>
        <v>13</v>
      </c>
      <c r="C38" s="24">
        <f>'All Devices (Portrait)'!N38</f>
        <v>1278.5</v>
      </c>
      <c r="D38" s="27">
        <f>IF(C38="","",C38+Introduction!C$29)</f>
        <v>1279</v>
      </c>
      <c r="E38" s="27"/>
      <c r="F38" s="24"/>
      <c r="G38" s="30" t="str">
        <f t="shared" si="2"/>
        <v/>
      </c>
      <c r="H38" s="33" t="str">
        <f t="shared" si="3"/>
        <v/>
      </c>
      <c r="I38" s="33" t="str">
        <f t="shared" si="4"/>
        <v/>
      </c>
      <c r="J38" s="36">
        <f t="shared" si="5"/>
        <v>37</v>
      </c>
      <c r="K38" s="30">
        <f t="shared" si="7"/>
        <v>2280</v>
      </c>
      <c r="L38" s="61">
        <f t="shared" si="6"/>
        <v>2279.5</v>
      </c>
    </row>
    <row r="39">
      <c r="A39" s="14">
        <v>38.0</v>
      </c>
      <c r="B39" s="20">
        <f t="shared" si="1"/>
        <v>12</v>
      </c>
      <c r="C39" s="24">
        <f>'All Devices (Portrait)'!N39</f>
        <v>2043.5</v>
      </c>
      <c r="D39" s="27">
        <f>IF(C39="","",C39+Introduction!C$29)</f>
        <v>2044</v>
      </c>
      <c r="E39" s="27"/>
      <c r="F39" s="24"/>
      <c r="G39" s="30" t="str">
        <f t="shared" si="2"/>
        <v/>
      </c>
      <c r="H39" s="33" t="str">
        <f t="shared" si="3"/>
        <v/>
      </c>
      <c r="I39" s="33" t="str">
        <f t="shared" si="4"/>
        <v/>
      </c>
      <c r="J39" s="36">
        <f t="shared" si="5"/>
        <v>38</v>
      </c>
      <c r="K39" s="30">
        <f t="shared" si="7"/>
        <v>2280</v>
      </c>
      <c r="L39" s="61">
        <f t="shared" si="6"/>
        <v>2279.5</v>
      </c>
    </row>
    <row r="40">
      <c r="A40" s="14">
        <v>39.0</v>
      </c>
      <c r="B40" s="20">
        <f t="shared" si="1"/>
        <v>11</v>
      </c>
      <c r="C40" s="24">
        <f>'All Devices (Portrait)'!N40</f>
        <v>1439.5</v>
      </c>
      <c r="D40" s="27">
        <f>IF(C40="","",C40+Introduction!C$29)</f>
        <v>1440</v>
      </c>
      <c r="E40" s="27"/>
      <c r="F40" s="24"/>
      <c r="G40" s="30" t="str">
        <f t="shared" si="2"/>
        <v/>
      </c>
      <c r="H40" s="33" t="str">
        <f t="shared" si="3"/>
        <v/>
      </c>
      <c r="I40" s="33" t="str">
        <f t="shared" si="4"/>
        <v/>
      </c>
      <c r="J40" s="36">
        <f t="shared" si="5"/>
        <v>39</v>
      </c>
      <c r="K40" s="30">
        <f t="shared" si="7"/>
        <v>2280</v>
      </c>
      <c r="L40" s="61">
        <f t="shared" si="6"/>
        <v>2279.5</v>
      </c>
    </row>
    <row r="41">
      <c r="A41" s="14">
        <v>40.0</v>
      </c>
      <c r="B41" s="20">
        <f t="shared" si="1"/>
        <v>10</v>
      </c>
      <c r="C41" s="24">
        <f>'All Devices (Portrait)'!N41</f>
        <v>1880.5</v>
      </c>
      <c r="D41" s="27">
        <f>IF(C41="","",C41+Introduction!C$29)</f>
        <v>1881</v>
      </c>
      <c r="E41" s="27"/>
      <c r="F41" s="24"/>
      <c r="G41" s="30" t="str">
        <f t="shared" si="2"/>
        <v/>
      </c>
      <c r="H41" s="33" t="str">
        <f t="shared" si="3"/>
        <v/>
      </c>
      <c r="I41" s="33" t="str">
        <f t="shared" si="4"/>
        <v/>
      </c>
      <c r="J41" s="36">
        <f t="shared" si="5"/>
        <v>40</v>
      </c>
      <c r="K41" s="30">
        <f t="shared" si="7"/>
        <v>2280</v>
      </c>
      <c r="L41" s="61">
        <f t="shared" si="6"/>
        <v>2279.5</v>
      </c>
    </row>
    <row r="42">
      <c r="A42" s="14">
        <v>41.0</v>
      </c>
      <c r="B42" s="20">
        <f t="shared" si="1"/>
        <v>9</v>
      </c>
      <c r="C42" s="24">
        <f>'All Devices (Portrait)'!N42</f>
        <v>7679.5</v>
      </c>
      <c r="D42" s="27">
        <f>IF(C42="","",C42+Introduction!C$29)</f>
        <v>7680</v>
      </c>
      <c r="E42" s="27"/>
      <c r="F42" s="24"/>
      <c r="G42" s="30" t="str">
        <f t="shared" si="2"/>
        <v/>
      </c>
      <c r="H42" s="33" t="str">
        <f t="shared" si="3"/>
        <v/>
      </c>
      <c r="I42" s="33" t="str">
        <f t="shared" si="4"/>
        <v/>
      </c>
      <c r="J42" s="36">
        <f t="shared" si="5"/>
        <v>41</v>
      </c>
      <c r="K42" s="30">
        <f t="shared" si="7"/>
        <v>2280</v>
      </c>
      <c r="L42" s="61">
        <f t="shared" si="6"/>
        <v>2279.5</v>
      </c>
    </row>
    <row r="43">
      <c r="A43" s="14">
        <v>42.0</v>
      </c>
      <c r="B43" s="20">
        <f t="shared" si="1"/>
        <v>8</v>
      </c>
      <c r="C43" s="24">
        <f>'All Devices (Portrait)'!N43</f>
        <v>8191.5</v>
      </c>
      <c r="D43" s="27">
        <f>IF(C43="","",C43+Introduction!C$29)</f>
        <v>8192</v>
      </c>
      <c r="E43" s="27"/>
      <c r="F43" s="24"/>
      <c r="G43" s="30" t="str">
        <f t="shared" si="2"/>
        <v/>
      </c>
      <c r="H43" s="33" t="str">
        <f t="shared" si="3"/>
        <v/>
      </c>
      <c r="I43" s="33" t="str">
        <f t="shared" si="4"/>
        <v/>
      </c>
      <c r="J43" s="36">
        <f t="shared" si="5"/>
        <v>42</v>
      </c>
      <c r="K43" s="30">
        <f t="shared" si="7"/>
        <v>2280</v>
      </c>
      <c r="L43" s="61">
        <f t="shared" si="6"/>
        <v>2279.5</v>
      </c>
    </row>
    <row r="44">
      <c r="A44" s="14">
        <v>43.0</v>
      </c>
      <c r="B44" s="20">
        <f t="shared" si="1"/>
        <v>7</v>
      </c>
      <c r="C44" s="24">
        <f>'All Devices (Portrait)'!N44</f>
        <v>300</v>
      </c>
      <c r="D44" s="27">
        <f>IF(C44="","",C44+Introduction!C$29)</f>
        <v>300.5</v>
      </c>
      <c r="E44" s="27"/>
      <c r="F44" s="24"/>
      <c r="G44" s="30" t="str">
        <f t="shared" si="2"/>
        <v/>
      </c>
      <c r="H44" s="33" t="str">
        <f t="shared" si="3"/>
        <v/>
      </c>
      <c r="I44" s="33" t="str">
        <f t="shared" si="4"/>
        <v/>
      </c>
      <c r="J44" s="36">
        <f t="shared" si="5"/>
        <v>43</v>
      </c>
      <c r="K44" s="30">
        <f t="shared" si="7"/>
        <v>2280</v>
      </c>
      <c r="L44" s="61">
        <f t="shared" si="6"/>
        <v>2279.5</v>
      </c>
    </row>
    <row r="45">
      <c r="A45" s="14">
        <v>44.0</v>
      </c>
      <c r="B45" s="20">
        <f t="shared" si="1"/>
        <v>6</v>
      </c>
      <c r="C45" s="24">
        <f>'All Devices (Portrait)'!N45</f>
        <v>2279.5</v>
      </c>
      <c r="D45" s="27">
        <f>IF(C45="","",C45+Introduction!C$29)</f>
        <v>2280</v>
      </c>
      <c r="E45" s="27"/>
      <c r="F45" s="24"/>
      <c r="G45" s="30" t="str">
        <f t="shared" si="2"/>
        <v/>
      </c>
      <c r="H45" s="33" t="str">
        <f t="shared" si="3"/>
        <v/>
      </c>
      <c r="I45" s="33" t="str">
        <f t="shared" si="4"/>
        <v/>
      </c>
      <c r="J45" s="36">
        <f t="shared" si="5"/>
        <v>44</v>
      </c>
      <c r="K45" s="30">
        <f t="shared" si="7"/>
        <v>2280</v>
      </c>
      <c r="L45" s="61">
        <f t="shared" si="6"/>
        <v>2279.5</v>
      </c>
    </row>
    <row r="46">
      <c r="A46" s="14">
        <v>45.0</v>
      </c>
      <c r="B46" s="20">
        <f t="shared" si="1"/>
        <v>5</v>
      </c>
      <c r="C46" s="20" t="str">
        <f>'All Devices (Portrait)'!N46</f>
        <v/>
      </c>
      <c r="D46" s="27" t="str">
        <f>IF(C46="","",C46+Introduction!C$29)</f>
        <v/>
      </c>
      <c r="E46" s="27"/>
      <c r="F46" s="24"/>
      <c r="G46" s="30" t="str">
        <f t="shared" si="2"/>
        <v/>
      </c>
      <c r="H46" s="33" t="str">
        <f t="shared" si="3"/>
        <v/>
      </c>
      <c r="I46" s="33" t="str">
        <f t="shared" si="4"/>
        <v/>
      </c>
      <c r="J46" s="36">
        <f t="shared" si="5"/>
        <v>45</v>
      </c>
      <c r="K46" s="30">
        <f t="shared" si="7"/>
        <v>2280</v>
      </c>
      <c r="L46" s="61">
        <f t="shared" si="6"/>
        <v>2279.5</v>
      </c>
    </row>
    <row r="47">
      <c r="A47" s="14">
        <v>46.0</v>
      </c>
      <c r="B47" s="20">
        <f t="shared" si="1"/>
        <v>4</v>
      </c>
      <c r="C47" s="20" t="str">
        <f>'All Devices (Portrait)'!N47</f>
        <v/>
      </c>
      <c r="D47" s="27" t="str">
        <f>IF(C47="","",C47+Introduction!C$29)</f>
        <v/>
      </c>
      <c r="E47" s="27"/>
      <c r="F47" s="24"/>
      <c r="G47" s="30" t="str">
        <f t="shared" si="2"/>
        <v/>
      </c>
      <c r="H47" s="33" t="str">
        <f t="shared" si="3"/>
        <v/>
      </c>
      <c r="I47" s="33" t="str">
        <f t="shared" si="4"/>
        <v/>
      </c>
      <c r="J47" s="36">
        <f t="shared" si="5"/>
        <v>46</v>
      </c>
      <c r="K47" s="30">
        <f t="shared" si="7"/>
        <v>2280</v>
      </c>
      <c r="L47" s="61">
        <f t="shared" si="6"/>
        <v>2279.5</v>
      </c>
    </row>
    <row r="48">
      <c r="A48" s="14">
        <v>47.0</v>
      </c>
      <c r="B48" s="20">
        <f t="shared" si="1"/>
        <v>3</v>
      </c>
      <c r="C48" s="20" t="str">
        <f>'All Devices (Portrait)'!N48</f>
        <v/>
      </c>
      <c r="D48" s="27" t="str">
        <f>IF(C48="","",C48+Introduction!C$29)</f>
        <v/>
      </c>
      <c r="E48" s="27"/>
      <c r="F48" s="24"/>
      <c r="G48" s="30" t="str">
        <f t="shared" si="2"/>
        <v/>
      </c>
      <c r="H48" s="33" t="str">
        <f t="shared" si="3"/>
        <v/>
      </c>
      <c r="I48" s="33" t="str">
        <f t="shared" si="4"/>
        <v/>
      </c>
      <c r="J48" s="36">
        <f t="shared" si="5"/>
        <v>47</v>
      </c>
      <c r="K48" s="30">
        <f t="shared" si="7"/>
        <v>2280</v>
      </c>
      <c r="L48" s="61">
        <f t="shared" si="6"/>
        <v>2279.5</v>
      </c>
    </row>
    <row r="49">
      <c r="A49" s="14">
        <v>48.0</v>
      </c>
      <c r="B49" s="20">
        <f t="shared" si="1"/>
        <v>2</v>
      </c>
      <c r="C49" s="20" t="str">
        <f>'All Devices (Portrait)'!N49</f>
        <v/>
      </c>
      <c r="D49" s="27" t="str">
        <f>IF(C49="","",C49+Introduction!C$29)</f>
        <v/>
      </c>
      <c r="E49" s="27"/>
      <c r="F49" s="24"/>
      <c r="G49" s="30" t="str">
        <f t="shared" si="2"/>
        <v/>
      </c>
      <c r="H49" s="33" t="str">
        <f t="shared" si="3"/>
        <v/>
      </c>
      <c r="I49" s="33" t="str">
        <f t="shared" si="4"/>
        <v/>
      </c>
      <c r="J49" s="36">
        <f t="shared" si="5"/>
        <v>48</v>
      </c>
      <c r="K49" s="30">
        <f t="shared" si="7"/>
        <v>2280</v>
      </c>
      <c r="L49" s="61">
        <f t="shared" si="6"/>
        <v>2279.5</v>
      </c>
    </row>
    <row r="50">
      <c r="A50" s="14">
        <v>49.0</v>
      </c>
      <c r="B50" s="20">
        <f t="shared" si="1"/>
        <v>1</v>
      </c>
      <c r="C50" s="24" t="str">
        <f>'All Devices (Portrait)'!N50</f>
        <v/>
      </c>
      <c r="D50" s="27" t="str">
        <f>IF(C50="","",C50+Introduction!C$29)</f>
        <v/>
      </c>
      <c r="E50" s="27"/>
      <c r="F50" s="24"/>
      <c r="G50" s="30" t="str">
        <f t="shared" si="2"/>
        <v/>
      </c>
      <c r="H50" s="33" t="str">
        <f t="shared" si="3"/>
        <v/>
      </c>
      <c r="I50" s="33" t="str">
        <f t="shared" si="4"/>
        <v/>
      </c>
      <c r="J50" s="36">
        <f t="shared" si="5"/>
        <v>49</v>
      </c>
      <c r="K50" s="30" t="str">
        <f>IF(OR(F$2=IFERROR(VLOOKUP(#REF!,G$2:I$50,2,FALSE),VLOOKUP(#REF!,G$2:I$50,2,TRUE)),E$2=IFERROR(VLOOKUP(#REF!,G$2:I$50,2,FALSE),VLOOKUP(#REF!,G$2:I$50,2,TRUE))),"",CEILING(IFERROR(VLOOKUP(#REF!,G$2:I$50,2,FALSE),VLOOKUP(#REF!,G$2:I$50,2,TRUE))))</f>
        <v>#REF!</v>
      </c>
      <c r="L50" s="30" t="str">
        <f t="shared" si="6"/>
        <v>#REF!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5" max="5" width="17.0"/>
    <col customWidth="1" min="6" max="6" width="15.57"/>
    <col customWidth="1" min="8" max="8" width="16.57"/>
    <col customWidth="1" min="9" max="9" width="17.0"/>
    <col customWidth="1" min="12" max="12" width="16.71"/>
  </cols>
  <sheetData>
    <row r="1">
      <c r="A1" s="1" t="s">
        <v>0</v>
      </c>
      <c r="B1" s="1" t="s">
        <v>2</v>
      </c>
      <c r="C1" s="1" t="s">
        <v>62</v>
      </c>
      <c r="D1" s="3" t="s">
        <v>63</v>
      </c>
      <c r="E1" s="3" t="s">
        <v>6</v>
      </c>
      <c r="F1" s="1" t="s">
        <v>7</v>
      </c>
      <c r="G1" s="4" t="s">
        <v>8</v>
      </c>
      <c r="H1" s="5" t="s">
        <v>64</v>
      </c>
      <c r="I1" s="5" t="s">
        <v>65</v>
      </c>
      <c r="J1" s="6" t="s">
        <v>11</v>
      </c>
      <c r="K1" s="6" t="s">
        <v>66</v>
      </c>
      <c r="L1" s="6" t="s">
        <v>67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4">
        <v>1.0</v>
      </c>
      <c r="B2" s="20">
        <f t="shared" ref="B2:B48" si="1">MAX(A$2:A$48)-A2+1</f>
        <v>47</v>
      </c>
      <c r="C2" s="24">
        <f>'All Devices (Portrait)'!P2</f>
        <v>319.5</v>
      </c>
      <c r="D2" s="27">
        <f>IF(C2="","",C2+Introduction!C$29)</f>
        <v>320</v>
      </c>
      <c r="E2" s="27">
        <f>MIN(C$2:C$48)</f>
        <v>319.5</v>
      </c>
      <c r="F2" s="27">
        <f>MAX(H$2:H$48)</f>
        <v>8191.5</v>
      </c>
      <c r="G2" s="30">
        <f t="shared" ref="G2:G48" si="2">IF(H2="","", RANK(H2,H$2:H$48))</f>
        <v>28</v>
      </c>
      <c r="H2" s="33">
        <f t="shared" ref="H2:H48" si="3">IFERROR(INDEX($C$2:$C$48, MATCH(0,COUNTIF($H$1:H1, $C$2:$C$48), 0)),"")</f>
        <v>319.5</v>
      </c>
      <c r="I2" s="33">
        <f t="shared" ref="I2:I48" si="4">IFERROR(INDEX($D$2:$D$48, MATCH(0,COUNTIF($I$1:I1, $D$2:$D$48), 0)),"")</f>
        <v>320</v>
      </c>
      <c r="J2" s="36">
        <f t="shared" ref="J2:J48" si="5">A2</f>
        <v>1</v>
      </c>
      <c r="K2" s="30" t="str">
        <f>IF(OR(F$2=IFERROR(VLOOKUP(J2,G$2:I$48,2,FALSE),VLOOKUP(J2,G$2:I$48,2,TRUE)),E$2=IFERROR(VLOOKUP(J2,G$2:I$48,2,FALSE),VLOOKUP(J2,G$2:I$48,2,TRUE))),"",IFERROR(VLOOKUP(J2,G$2:I$48,2,FALSE),VLOOKUP(J2,G$2:I$48,2,TRUE)))</f>
        <v/>
      </c>
      <c r="L2" s="30" t="str">
        <f t="shared" ref="L2:L48" si="6">IF(K2="","",IF(OR(F$2=IFERROR(VLOOKUP(J2,G$2:I$48,2,FALSE),VLOOKUP(J2,G$2:I$48,2,TRUE)),E$2=IFERROR(VLOOKUP(J2,G$2:I$48,2,FALSE),VLOOKUP(J2,G$2:I$48,2,TRUE))),"",IFERROR(VLOOKUP(J2,G$2:I$48,2,FALSE),VLOOKUP(J2,G$2:I$48,2,TRUE))))</f>
        <v/>
      </c>
      <c r="Z2" s="18" t="s">
        <v>70</v>
      </c>
    </row>
    <row r="3">
      <c r="A3" s="14">
        <v>2.0</v>
      </c>
      <c r="B3" s="20">
        <f t="shared" si="1"/>
        <v>46</v>
      </c>
      <c r="C3" s="24">
        <f>'All Devices (Portrait)'!P3</f>
        <v>319.5</v>
      </c>
      <c r="D3" s="27">
        <f>IF(C3="","",C3+Introduction!C$29)</f>
        <v>320</v>
      </c>
      <c r="E3" s="27"/>
      <c r="F3" s="24"/>
      <c r="G3" s="30">
        <f t="shared" si="2"/>
        <v>27</v>
      </c>
      <c r="H3" s="33">
        <f t="shared" si="3"/>
        <v>349.5</v>
      </c>
      <c r="I3" s="33">
        <f t="shared" si="4"/>
        <v>350</v>
      </c>
      <c r="J3" s="36">
        <f t="shared" si="5"/>
        <v>2</v>
      </c>
      <c r="K3" s="30">
        <f t="shared" ref="K3:K31" si="7">IF(OR(F$2=IFERROR(VLOOKUP(J4,G$2:I$48,2,FALSE),VLOOKUP(J4,G$2:I$48,2,TRUE)),E$2=IFERROR(VLOOKUP(J4,G$2:I$48,2,FALSE),VLOOKUP(J4,G$2:I$48,2,TRUE))),"",IFERROR(VLOOKUP(J4,G$2:I$48,2,FALSE),VLOOKUP(J4,G$2:I$48,2,TRUE)))</f>
        <v>1439.5</v>
      </c>
      <c r="L3" s="30">
        <f t="shared" si="6"/>
        <v>4319.5</v>
      </c>
    </row>
    <row r="4">
      <c r="A4" s="14">
        <v>3.0</v>
      </c>
      <c r="B4" s="20">
        <f t="shared" si="1"/>
        <v>45</v>
      </c>
      <c r="C4" s="24">
        <f>'All Devices (Portrait)'!P4</f>
        <v>319.5</v>
      </c>
      <c r="D4" s="27">
        <f>IF(C4="","",C4+Introduction!C$29)</f>
        <v>320</v>
      </c>
      <c r="E4" s="27"/>
      <c r="F4" s="24"/>
      <c r="G4" s="30">
        <f t="shared" si="2"/>
        <v>26</v>
      </c>
      <c r="H4" s="33">
        <f t="shared" si="3"/>
        <v>359.5</v>
      </c>
      <c r="I4" s="33">
        <f t="shared" si="4"/>
        <v>360</v>
      </c>
      <c r="J4" s="36">
        <f t="shared" si="5"/>
        <v>3</v>
      </c>
      <c r="K4" s="30">
        <f t="shared" si="7"/>
        <v>1410.5</v>
      </c>
      <c r="L4" s="30">
        <f t="shared" si="6"/>
        <v>1439.5</v>
      </c>
    </row>
    <row r="5">
      <c r="A5" s="14">
        <v>4.0</v>
      </c>
      <c r="B5" s="20">
        <f t="shared" si="1"/>
        <v>44</v>
      </c>
      <c r="C5" s="24">
        <f>'All Devices (Portrait)'!P5</f>
        <v>349.5</v>
      </c>
      <c r="D5" s="27">
        <f>IF(C5="","",C5+Introduction!C$29)</f>
        <v>350</v>
      </c>
      <c r="E5" s="27"/>
      <c r="F5" s="24"/>
      <c r="G5" s="30">
        <f t="shared" si="2"/>
        <v>25</v>
      </c>
      <c r="H5" s="33">
        <f t="shared" si="3"/>
        <v>374.5</v>
      </c>
      <c r="I5" s="33">
        <f t="shared" si="4"/>
        <v>375</v>
      </c>
      <c r="J5" s="36">
        <f t="shared" si="5"/>
        <v>4</v>
      </c>
      <c r="K5" s="30">
        <f t="shared" si="7"/>
        <v>1151.5</v>
      </c>
      <c r="L5" s="30">
        <f t="shared" si="6"/>
        <v>1410.5</v>
      </c>
    </row>
    <row r="6">
      <c r="A6" s="14">
        <v>5.0</v>
      </c>
      <c r="B6" s="20">
        <f t="shared" si="1"/>
        <v>43</v>
      </c>
      <c r="C6" s="24">
        <f>'All Devices (Portrait)'!P6</f>
        <v>359.5</v>
      </c>
      <c r="D6" s="27">
        <f>IF(C6="","",C6+Introduction!C$29)</f>
        <v>360</v>
      </c>
      <c r="E6" s="27"/>
      <c r="F6" s="24"/>
      <c r="G6" s="30">
        <f t="shared" si="2"/>
        <v>12</v>
      </c>
      <c r="H6" s="33">
        <f t="shared" si="3"/>
        <v>767.5</v>
      </c>
      <c r="I6" s="33">
        <f t="shared" si="4"/>
        <v>768</v>
      </c>
      <c r="J6" s="36">
        <f t="shared" si="5"/>
        <v>5</v>
      </c>
      <c r="K6" s="30">
        <f t="shared" si="7"/>
        <v>1079.5</v>
      </c>
      <c r="L6" s="30">
        <f t="shared" si="6"/>
        <v>1151.5</v>
      </c>
    </row>
    <row r="7">
      <c r="A7" s="14">
        <v>6.0</v>
      </c>
      <c r="B7" s="20">
        <f t="shared" si="1"/>
        <v>42</v>
      </c>
      <c r="C7" s="24">
        <f>'All Devices (Portrait)'!P7</f>
        <v>359.5</v>
      </c>
      <c r="D7" s="27">
        <f>IF(C7="","",C7+Introduction!C$29)</f>
        <v>360</v>
      </c>
      <c r="E7" s="27"/>
      <c r="F7" s="24"/>
      <c r="G7" s="30">
        <f t="shared" si="2"/>
        <v>24</v>
      </c>
      <c r="H7" s="33">
        <f t="shared" si="3"/>
        <v>383.5</v>
      </c>
      <c r="I7" s="33">
        <f t="shared" si="4"/>
        <v>384</v>
      </c>
      <c r="J7" s="36">
        <f t="shared" si="5"/>
        <v>6</v>
      </c>
      <c r="K7" s="30">
        <f t="shared" si="7"/>
        <v>1077.5</v>
      </c>
      <c r="L7" s="30">
        <f t="shared" si="6"/>
        <v>1079.5</v>
      </c>
    </row>
    <row r="8">
      <c r="A8" s="14">
        <v>7.0</v>
      </c>
      <c r="B8" s="20">
        <f t="shared" si="1"/>
        <v>41</v>
      </c>
      <c r="C8" s="58">
        <f>'All Devices (Portrait)'!P8</f>
        <v>359.5</v>
      </c>
      <c r="D8" s="27">
        <f>IF(C8="","",C8+Introduction!C$29)</f>
        <v>360</v>
      </c>
      <c r="E8" s="27"/>
      <c r="F8" s="24"/>
      <c r="G8" s="30">
        <f t="shared" si="2"/>
        <v>23</v>
      </c>
      <c r="H8" s="33">
        <f t="shared" si="3"/>
        <v>399.5</v>
      </c>
      <c r="I8" s="33">
        <f t="shared" si="4"/>
        <v>400</v>
      </c>
      <c r="J8" s="36">
        <f t="shared" si="5"/>
        <v>7</v>
      </c>
      <c r="K8" s="30">
        <f t="shared" si="7"/>
        <v>1023.5</v>
      </c>
      <c r="L8" s="30">
        <f t="shared" si="6"/>
        <v>1077.5</v>
      </c>
    </row>
    <row r="9">
      <c r="A9" s="14">
        <v>8.0</v>
      </c>
      <c r="B9" s="20">
        <f t="shared" si="1"/>
        <v>40</v>
      </c>
      <c r="C9" s="24">
        <f>'All Devices (Portrait)'!P9</f>
        <v>359.5</v>
      </c>
      <c r="D9" s="27">
        <f>IF(C9="","",C9+Introduction!C$29)</f>
        <v>360</v>
      </c>
      <c r="E9" s="27"/>
      <c r="F9" s="24"/>
      <c r="G9" s="30">
        <f t="shared" si="2"/>
        <v>21</v>
      </c>
      <c r="H9" s="33">
        <f t="shared" si="3"/>
        <v>411.5</v>
      </c>
      <c r="I9" s="33">
        <f t="shared" si="4"/>
        <v>412</v>
      </c>
      <c r="J9" s="36">
        <f t="shared" si="5"/>
        <v>8</v>
      </c>
      <c r="K9" s="30">
        <f t="shared" si="7"/>
        <v>853.5</v>
      </c>
      <c r="L9" s="30">
        <f t="shared" si="6"/>
        <v>1023.5</v>
      </c>
    </row>
    <row r="10">
      <c r="A10" s="14">
        <v>9.0</v>
      </c>
      <c r="B10" s="20">
        <f t="shared" si="1"/>
        <v>39</v>
      </c>
      <c r="C10" s="24">
        <f>'All Devices (Portrait)'!P10</f>
        <v>359.5</v>
      </c>
      <c r="D10" s="27">
        <f>IF(C10="","",C10+Introduction!C$29)</f>
        <v>360</v>
      </c>
      <c r="E10" s="27"/>
      <c r="F10" s="24"/>
      <c r="G10" s="30">
        <f t="shared" si="2"/>
        <v>20</v>
      </c>
      <c r="H10" s="33">
        <f t="shared" si="3"/>
        <v>413.5</v>
      </c>
      <c r="I10" s="33">
        <f t="shared" si="4"/>
        <v>414</v>
      </c>
      <c r="J10" s="36">
        <f t="shared" si="5"/>
        <v>9</v>
      </c>
      <c r="K10" s="30">
        <f t="shared" si="7"/>
        <v>849.5</v>
      </c>
      <c r="L10" s="30">
        <f t="shared" si="6"/>
        <v>853.5</v>
      </c>
    </row>
    <row r="11">
      <c r="A11" s="14">
        <v>10.0</v>
      </c>
      <c r="B11" s="20">
        <f t="shared" si="1"/>
        <v>38</v>
      </c>
      <c r="C11" s="24">
        <f>'All Devices (Portrait)'!P11</f>
        <v>359.5</v>
      </c>
      <c r="D11" s="27">
        <f>IF(C11="","",C11+Introduction!C$29)</f>
        <v>360</v>
      </c>
      <c r="E11" s="27"/>
      <c r="F11" s="24"/>
      <c r="G11" s="30">
        <f t="shared" si="2"/>
        <v>19</v>
      </c>
      <c r="H11" s="33">
        <f t="shared" si="3"/>
        <v>415.5</v>
      </c>
      <c r="I11" s="33">
        <f t="shared" si="4"/>
        <v>416</v>
      </c>
      <c r="J11" s="36">
        <f t="shared" si="5"/>
        <v>10</v>
      </c>
      <c r="K11" s="30">
        <f t="shared" si="7"/>
        <v>799.5</v>
      </c>
      <c r="L11" s="30">
        <f t="shared" si="6"/>
        <v>849.5</v>
      </c>
    </row>
    <row r="12">
      <c r="A12" s="14">
        <v>11.0</v>
      </c>
      <c r="B12" s="20">
        <f t="shared" si="1"/>
        <v>37</v>
      </c>
      <c r="C12" s="24">
        <f>'All Devices (Portrait)'!P12</f>
        <v>359.5</v>
      </c>
      <c r="D12" s="27">
        <f>IF(C12="","",C12+Introduction!C$29)</f>
        <v>360</v>
      </c>
      <c r="E12" s="27"/>
      <c r="F12" s="24"/>
      <c r="G12" s="30">
        <f t="shared" si="2"/>
        <v>18</v>
      </c>
      <c r="H12" s="33">
        <f t="shared" si="3"/>
        <v>449.5</v>
      </c>
      <c r="I12" s="33">
        <f t="shared" si="4"/>
        <v>450</v>
      </c>
      <c r="J12" s="36">
        <f t="shared" si="5"/>
        <v>11</v>
      </c>
      <c r="K12" s="30">
        <f t="shared" si="7"/>
        <v>767.5</v>
      </c>
      <c r="L12" s="30">
        <f t="shared" si="6"/>
        <v>799.5</v>
      </c>
    </row>
    <row r="13">
      <c r="A13" s="14">
        <v>12.0</v>
      </c>
      <c r="B13" s="20">
        <f t="shared" si="1"/>
        <v>36</v>
      </c>
      <c r="C13" s="24">
        <f>'All Devices (Portrait)'!P13</f>
        <v>359.5</v>
      </c>
      <c r="D13" s="27">
        <f>IF(C13="","",C13+Introduction!C$29)</f>
        <v>360</v>
      </c>
      <c r="E13" s="27"/>
      <c r="F13" s="24"/>
      <c r="G13" s="30">
        <f t="shared" si="2"/>
        <v>17</v>
      </c>
      <c r="H13" s="33">
        <f t="shared" si="3"/>
        <v>479.5</v>
      </c>
      <c r="I13" s="33">
        <f t="shared" si="4"/>
        <v>480</v>
      </c>
      <c r="J13" s="36">
        <f t="shared" si="5"/>
        <v>12</v>
      </c>
      <c r="K13" s="30">
        <f t="shared" si="7"/>
        <v>719.5</v>
      </c>
      <c r="L13" s="30">
        <f t="shared" si="6"/>
        <v>767.5</v>
      </c>
    </row>
    <row r="14">
      <c r="A14" s="14">
        <v>13.0</v>
      </c>
      <c r="B14" s="20">
        <f t="shared" si="1"/>
        <v>35</v>
      </c>
      <c r="C14" s="24">
        <f>'All Devices (Portrait)'!P14</f>
        <v>374.5</v>
      </c>
      <c r="D14" s="27">
        <f>IF(C14="","",C14+Introduction!C$29)</f>
        <v>375</v>
      </c>
      <c r="E14" s="27"/>
      <c r="F14" s="24"/>
      <c r="G14" s="30">
        <f t="shared" si="2"/>
        <v>3</v>
      </c>
      <c r="H14" s="33">
        <f t="shared" si="3"/>
        <v>1439.5</v>
      </c>
      <c r="I14" s="33">
        <f t="shared" si="4"/>
        <v>1440</v>
      </c>
      <c r="J14" s="36">
        <f t="shared" si="5"/>
        <v>13</v>
      </c>
      <c r="K14" s="30">
        <f t="shared" si="7"/>
        <v>605.5</v>
      </c>
      <c r="L14" s="30">
        <f t="shared" si="6"/>
        <v>719.5</v>
      </c>
    </row>
    <row r="15">
      <c r="A15" s="14">
        <v>14.0</v>
      </c>
      <c r="B15" s="20">
        <f t="shared" si="1"/>
        <v>34</v>
      </c>
      <c r="C15" s="24">
        <f>'All Devices (Portrait)'!P15</f>
        <v>374.5</v>
      </c>
      <c r="D15" s="27">
        <f>IF(C15="","",C15+Introduction!C$29)</f>
        <v>375</v>
      </c>
      <c r="E15" s="27"/>
      <c r="F15" s="24"/>
      <c r="G15" s="30">
        <f t="shared" si="2"/>
        <v>8</v>
      </c>
      <c r="H15" s="33">
        <f t="shared" si="3"/>
        <v>1023.5</v>
      </c>
      <c r="I15" s="33">
        <f t="shared" si="4"/>
        <v>1024</v>
      </c>
      <c r="J15" s="36">
        <f t="shared" si="5"/>
        <v>14</v>
      </c>
      <c r="K15" s="30">
        <f t="shared" si="7"/>
        <v>599.5</v>
      </c>
      <c r="L15" s="30">
        <f t="shared" si="6"/>
        <v>605.5</v>
      </c>
    </row>
    <row r="16">
      <c r="A16" s="14">
        <v>15.0</v>
      </c>
      <c r="B16" s="20">
        <f t="shared" si="1"/>
        <v>33</v>
      </c>
      <c r="C16" s="24">
        <f>'All Devices (Portrait)'!P16</f>
        <v>767.5</v>
      </c>
      <c r="D16" s="27">
        <f>IF(C16="","",C16+Introduction!C$29)</f>
        <v>768</v>
      </c>
      <c r="E16" s="27"/>
      <c r="F16" s="24"/>
      <c r="G16" s="30">
        <f t="shared" si="2"/>
        <v>16</v>
      </c>
      <c r="H16" s="33">
        <f t="shared" si="3"/>
        <v>576.5</v>
      </c>
      <c r="I16" s="33">
        <f t="shared" si="4"/>
        <v>577</v>
      </c>
      <c r="J16" s="36">
        <f t="shared" si="5"/>
        <v>15</v>
      </c>
      <c r="K16" s="30">
        <f t="shared" si="7"/>
        <v>576.5</v>
      </c>
      <c r="L16" s="30">
        <f t="shared" si="6"/>
        <v>599.5</v>
      </c>
    </row>
    <row r="17">
      <c r="A17" s="14">
        <v>16.0</v>
      </c>
      <c r="B17" s="20">
        <f t="shared" si="1"/>
        <v>32</v>
      </c>
      <c r="C17" s="24">
        <f>'All Devices (Portrait)'!P17</f>
        <v>383.5</v>
      </c>
      <c r="D17" s="27">
        <f>IF(C17="","",C17+Introduction!C$29)</f>
        <v>384</v>
      </c>
      <c r="E17" s="27"/>
      <c r="F17" s="24"/>
      <c r="G17" s="30">
        <f t="shared" si="2"/>
        <v>15</v>
      </c>
      <c r="H17" s="33">
        <f t="shared" si="3"/>
        <v>599.5</v>
      </c>
      <c r="I17" s="33">
        <f t="shared" si="4"/>
        <v>600</v>
      </c>
      <c r="J17" s="36">
        <f t="shared" si="5"/>
        <v>16</v>
      </c>
      <c r="K17" s="30">
        <f t="shared" si="7"/>
        <v>479.5</v>
      </c>
      <c r="L17" s="30">
        <f t="shared" si="6"/>
        <v>576.5</v>
      </c>
    </row>
    <row r="18">
      <c r="A18" s="14">
        <v>17.0</v>
      </c>
      <c r="B18" s="20">
        <f t="shared" si="1"/>
        <v>31</v>
      </c>
      <c r="C18" s="24">
        <f>'All Devices (Portrait)'!P18</f>
        <v>399.5</v>
      </c>
      <c r="D18" s="27">
        <f>IF(C18="","",C18+Introduction!C$29)</f>
        <v>400</v>
      </c>
      <c r="E18" s="27"/>
      <c r="F18" s="24"/>
      <c r="G18" s="30">
        <f t="shared" si="2"/>
        <v>14</v>
      </c>
      <c r="H18" s="33">
        <f t="shared" si="3"/>
        <v>605.5</v>
      </c>
      <c r="I18" s="33">
        <f t="shared" si="4"/>
        <v>606</v>
      </c>
      <c r="J18" s="36">
        <f t="shared" si="5"/>
        <v>17</v>
      </c>
      <c r="K18" s="30">
        <f t="shared" si="7"/>
        <v>449.5</v>
      </c>
      <c r="L18" s="30">
        <f t="shared" si="6"/>
        <v>479.5</v>
      </c>
    </row>
    <row r="19">
      <c r="A19" s="14">
        <v>18.0</v>
      </c>
      <c r="B19" s="20">
        <f t="shared" si="1"/>
        <v>30</v>
      </c>
      <c r="C19" s="24">
        <f>'All Devices (Portrait)'!P19</f>
        <v>399.5</v>
      </c>
      <c r="D19" s="27">
        <f>IF(C19="","",C19+Introduction!C$29)</f>
        <v>400</v>
      </c>
      <c r="E19" s="27"/>
      <c r="F19" s="24"/>
      <c r="G19" s="30">
        <f t="shared" si="2"/>
        <v>13</v>
      </c>
      <c r="H19" s="33">
        <f t="shared" si="3"/>
        <v>719.5</v>
      </c>
      <c r="I19" s="33">
        <f t="shared" si="4"/>
        <v>720</v>
      </c>
      <c r="J19" s="36">
        <f t="shared" si="5"/>
        <v>18</v>
      </c>
      <c r="K19" s="30">
        <f t="shared" si="7"/>
        <v>415.5</v>
      </c>
      <c r="L19" s="30">
        <f t="shared" si="6"/>
        <v>449.5</v>
      </c>
    </row>
    <row r="20">
      <c r="A20" s="14">
        <v>19.0</v>
      </c>
      <c r="B20" s="20">
        <f t="shared" si="1"/>
        <v>29</v>
      </c>
      <c r="C20" s="24">
        <f>'All Devices (Portrait)'!P20</f>
        <v>411.5</v>
      </c>
      <c r="D20" s="27">
        <f>IF(C20="","",C20+Introduction!C$29)</f>
        <v>412</v>
      </c>
      <c r="E20" s="27"/>
      <c r="F20" s="24"/>
      <c r="G20" s="30">
        <f t="shared" si="2"/>
        <v>11</v>
      </c>
      <c r="H20" s="33">
        <f t="shared" si="3"/>
        <v>799.5</v>
      </c>
      <c r="I20" s="33">
        <f t="shared" si="4"/>
        <v>800</v>
      </c>
      <c r="J20" s="36">
        <f t="shared" si="5"/>
        <v>19</v>
      </c>
      <c r="K20" s="30">
        <f t="shared" si="7"/>
        <v>413.5</v>
      </c>
      <c r="L20" s="30">
        <f t="shared" si="6"/>
        <v>415.5</v>
      </c>
    </row>
    <row r="21">
      <c r="A21" s="14">
        <v>20.0</v>
      </c>
      <c r="B21" s="20">
        <f t="shared" si="1"/>
        <v>28</v>
      </c>
      <c r="C21" s="24">
        <f>'All Devices (Portrait)'!P21</f>
        <v>413.5</v>
      </c>
      <c r="D21" s="27">
        <f>IF(C21="","",C21+Introduction!C$29)</f>
        <v>414</v>
      </c>
      <c r="E21" s="27"/>
      <c r="F21" s="24"/>
      <c r="G21" s="30">
        <f t="shared" si="2"/>
        <v>10</v>
      </c>
      <c r="H21" s="33">
        <f t="shared" si="3"/>
        <v>849.5</v>
      </c>
      <c r="I21" s="33">
        <f t="shared" si="4"/>
        <v>850</v>
      </c>
      <c r="J21" s="36">
        <f t="shared" si="5"/>
        <v>20</v>
      </c>
      <c r="K21" s="30">
        <f t="shared" si="7"/>
        <v>411.5</v>
      </c>
      <c r="L21" s="30">
        <f t="shared" si="6"/>
        <v>413.5</v>
      </c>
    </row>
    <row r="22">
      <c r="A22" s="14">
        <v>21.0</v>
      </c>
      <c r="B22" s="20">
        <f t="shared" si="1"/>
        <v>27</v>
      </c>
      <c r="C22" s="24">
        <f>'All Devices (Portrait)'!P22</f>
        <v>415.5</v>
      </c>
      <c r="D22" s="27">
        <f>IF(C22="","",C22+Introduction!C$29)</f>
        <v>416</v>
      </c>
      <c r="E22" s="27"/>
      <c r="F22" s="24"/>
      <c r="G22" s="30">
        <f t="shared" si="2"/>
        <v>9</v>
      </c>
      <c r="H22" s="33">
        <f t="shared" si="3"/>
        <v>853.5</v>
      </c>
      <c r="I22" s="33">
        <f t="shared" si="4"/>
        <v>854</v>
      </c>
      <c r="J22" s="36">
        <f t="shared" si="5"/>
        <v>21</v>
      </c>
      <c r="K22" s="30">
        <f t="shared" si="7"/>
        <v>410.5</v>
      </c>
      <c r="L22" s="30">
        <f t="shared" si="6"/>
        <v>411.5</v>
      </c>
    </row>
    <row r="23">
      <c r="A23" s="14">
        <v>22.0</v>
      </c>
      <c r="B23" s="20">
        <f t="shared" si="1"/>
        <v>26</v>
      </c>
      <c r="C23" s="24">
        <f>'All Devices (Portrait)'!P23</f>
        <v>449.5</v>
      </c>
      <c r="D23" s="27">
        <f>IF(C23="","",C23+Introduction!C$29)</f>
        <v>450</v>
      </c>
      <c r="E23" s="27"/>
      <c r="F23" s="24"/>
      <c r="G23" s="30">
        <f t="shared" si="2"/>
        <v>7</v>
      </c>
      <c r="H23" s="33">
        <f t="shared" si="3"/>
        <v>1077.5</v>
      </c>
      <c r="I23" s="33">
        <f t="shared" si="4"/>
        <v>1078</v>
      </c>
      <c r="J23" s="36">
        <f t="shared" si="5"/>
        <v>22</v>
      </c>
      <c r="K23" s="30">
        <f t="shared" si="7"/>
        <v>399.5</v>
      </c>
      <c r="L23" s="30">
        <f t="shared" si="6"/>
        <v>410.5</v>
      </c>
    </row>
    <row r="24">
      <c r="A24" s="14">
        <v>23.0</v>
      </c>
      <c r="B24" s="20">
        <f t="shared" si="1"/>
        <v>25</v>
      </c>
      <c r="C24" s="24">
        <f>'All Devices (Portrait)'!P24</f>
        <v>479.5</v>
      </c>
      <c r="D24" s="27">
        <f>IF(C24="","",C24+Introduction!C$29)</f>
        <v>480</v>
      </c>
      <c r="E24" s="27"/>
      <c r="F24" s="24"/>
      <c r="G24" s="30">
        <f t="shared" si="2"/>
        <v>5</v>
      </c>
      <c r="H24" s="33">
        <f t="shared" si="3"/>
        <v>1151.5</v>
      </c>
      <c r="I24" s="33">
        <f t="shared" si="4"/>
        <v>1152</v>
      </c>
      <c r="J24" s="36">
        <f t="shared" si="5"/>
        <v>23</v>
      </c>
      <c r="K24" s="30">
        <f t="shared" si="7"/>
        <v>383.5</v>
      </c>
      <c r="L24" s="30">
        <f t="shared" si="6"/>
        <v>399.5</v>
      </c>
    </row>
    <row r="25">
      <c r="A25" s="14">
        <v>24.0</v>
      </c>
      <c r="B25" s="20">
        <f t="shared" si="1"/>
        <v>24</v>
      </c>
      <c r="C25" s="24">
        <f>'All Devices (Portrait)'!P25</f>
        <v>1439.5</v>
      </c>
      <c r="D25" s="27">
        <f>IF(C25="","",C25+Introduction!C$29)</f>
        <v>1440</v>
      </c>
      <c r="E25" s="27"/>
      <c r="F25" s="24"/>
      <c r="G25" s="30">
        <f t="shared" si="2"/>
        <v>4</v>
      </c>
      <c r="H25" s="33">
        <f t="shared" si="3"/>
        <v>1410.5</v>
      </c>
      <c r="I25" s="33">
        <f t="shared" si="4"/>
        <v>1411</v>
      </c>
      <c r="J25" s="36">
        <f t="shared" si="5"/>
        <v>24</v>
      </c>
      <c r="K25" s="30">
        <f t="shared" si="7"/>
        <v>374.5</v>
      </c>
      <c r="L25" s="30">
        <f t="shared" si="6"/>
        <v>383.5</v>
      </c>
    </row>
    <row r="26">
      <c r="A26" s="14">
        <v>25.0</v>
      </c>
      <c r="B26" s="20">
        <f t="shared" si="1"/>
        <v>23</v>
      </c>
      <c r="C26" s="24">
        <f>'All Devices (Portrait)'!P26</f>
        <v>479.5</v>
      </c>
      <c r="D26" s="27">
        <f>IF(C26="","",C26+Introduction!C$29)</f>
        <v>480</v>
      </c>
      <c r="E26" s="27"/>
      <c r="F26" s="24"/>
      <c r="G26" s="30">
        <f t="shared" si="2"/>
        <v>2</v>
      </c>
      <c r="H26" s="33">
        <f t="shared" si="3"/>
        <v>4319.5</v>
      </c>
      <c r="I26" s="33">
        <f t="shared" si="4"/>
        <v>4320</v>
      </c>
      <c r="J26" s="36">
        <f t="shared" si="5"/>
        <v>25</v>
      </c>
      <c r="K26" s="30">
        <f t="shared" si="7"/>
        <v>359.5</v>
      </c>
      <c r="L26" s="30">
        <f t="shared" si="6"/>
        <v>374.5</v>
      </c>
    </row>
    <row r="27">
      <c r="A27" s="14">
        <v>26.0</v>
      </c>
      <c r="B27" s="20">
        <f t="shared" si="1"/>
        <v>22</v>
      </c>
      <c r="C27" s="24">
        <f>'All Devices (Portrait)'!P27</f>
        <v>1439.5</v>
      </c>
      <c r="D27" s="27">
        <f>IF(C27="","",C27+Introduction!C$29)</f>
        <v>1440</v>
      </c>
      <c r="E27" s="27"/>
      <c r="F27" s="24"/>
      <c r="G27" s="30">
        <f t="shared" si="2"/>
        <v>1</v>
      </c>
      <c r="H27" s="33">
        <f t="shared" si="3"/>
        <v>8191.5</v>
      </c>
      <c r="I27" s="33">
        <f t="shared" si="4"/>
        <v>8192</v>
      </c>
      <c r="J27" s="36">
        <f t="shared" si="5"/>
        <v>26</v>
      </c>
      <c r="K27" s="30">
        <f t="shared" si="7"/>
        <v>349.5</v>
      </c>
      <c r="L27" s="30">
        <f t="shared" si="6"/>
        <v>359.5</v>
      </c>
    </row>
    <row r="28">
      <c r="A28" s="14">
        <v>27.0</v>
      </c>
      <c r="B28" s="20">
        <f t="shared" si="1"/>
        <v>21</v>
      </c>
      <c r="C28" s="24">
        <f>'All Devices (Portrait)'!P28</f>
        <v>1023.5</v>
      </c>
      <c r="D28" s="27">
        <f>IF(C28="","",C28+Introduction!C$29)</f>
        <v>1024</v>
      </c>
      <c r="E28" s="27"/>
      <c r="F28" s="24"/>
      <c r="G28" s="30">
        <f t="shared" si="2"/>
        <v>22</v>
      </c>
      <c r="H28" s="33">
        <f t="shared" si="3"/>
        <v>410.5</v>
      </c>
      <c r="I28" s="33">
        <f t="shared" si="4"/>
        <v>411</v>
      </c>
      <c r="J28" s="36">
        <f t="shared" si="5"/>
        <v>27</v>
      </c>
      <c r="K28" s="30" t="str">
        <f t="shared" si="7"/>
        <v/>
      </c>
      <c r="L28" s="30" t="str">
        <f t="shared" si="6"/>
        <v/>
      </c>
    </row>
    <row r="29">
      <c r="A29" s="14">
        <v>28.0</v>
      </c>
      <c r="B29" s="20">
        <f t="shared" si="1"/>
        <v>20</v>
      </c>
      <c r="C29" s="24">
        <f>'All Devices (Portrait)'!P29</f>
        <v>576.5</v>
      </c>
      <c r="D29" s="27">
        <f>IF(C29="","",C29+Introduction!C$29)</f>
        <v>577</v>
      </c>
      <c r="E29" s="27"/>
      <c r="F29" s="24"/>
      <c r="G29" s="30">
        <f t="shared" si="2"/>
        <v>6</v>
      </c>
      <c r="H29" s="33">
        <f t="shared" si="3"/>
        <v>1079.5</v>
      </c>
      <c r="I29" s="33">
        <f t="shared" si="4"/>
        <v>1080</v>
      </c>
      <c r="J29" s="36">
        <f t="shared" si="5"/>
        <v>28</v>
      </c>
      <c r="K29" s="61">
        <f t="shared" si="7"/>
        <v>1079.5</v>
      </c>
      <c r="L29" s="30" t="str">
        <f t="shared" si="6"/>
        <v/>
      </c>
    </row>
    <row r="30">
      <c r="A30" s="14">
        <v>29.0</v>
      </c>
      <c r="B30" s="20">
        <f t="shared" si="1"/>
        <v>19</v>
      </c>
      <c r="C30" s="24">
        <f>'All Devices (Portrait)'!P30</f>
        <v>599.5</v>
      </c>
      <c r="D30" s="27">
        <f>IF(C30="","",C30+Introduction!C$29)</f>
        <v>600</v>
      </c>
      <c r="E30" s="27"/>
      <c r="F30" s="24"/>
      <c r="G30" s="30" t="str">
        <f t="shared" si="2"/>
        <v/>
      </c>
      <c r="H30" s="33" t="str">
        <f t="shared" si="3"/>
        <v/>
      </c>
      <c r="I30" s="33" t="str">
        <f t="shared" si="4"/>
        <v/>
      </c>
      <c r="J30" s="36">
        <f t="shared" si="5"/>
        <v>29</v>
      </c>
      <c r="K30" s="61">
        <f t="shared" si="7"/>
        <v>1079.5</v>
      </c>
      <c r="L30" s="61">
        <f t="shared" si="6"/>
        <v>1079.5</v>
      </c>
    </row>
    <row r="31">
      <c r="A31" s="14">
        <v>30.0</v>
      </c>
      <c r="B31" s="20">
        <f t="shared" si="1"/>
        <v>18</v>
      </c>
      <c r="C31" s="24">
        <f>'All Devices (Portrait)'!P31</f>
        <v>605.5</v>
      </c>
      <c r="D31" s="27">
        <f>IF(C31="","",C31+Introduction!C$29)</f>
        <v>606</v>
      </c>
      <c r="E31" s="27"/>
      <c r="F31" s="24"/>
      <c r="G31" s="30" t="str">
        <f t="shared" si="2"/>
        <v/>
      </c>
      <c r="H31" s="33" t="str">
        <f t="shared" si="3"/>
        <v/>
      </c>
      <c r="I31" s="33" t="str">
        <f t="shared" si="4"/>
        <v/>
      </c>
      <c r="J31" s="36">
        <f t="shared" si="5"/>
        <v>30</v>
      </c>
      <c r="K31" s="61">
        <f t="shared" si="7"/>
        <v>1079.5</v>
      </c>
      <c r="L31" s="61">
        <f t="shared" si="6"/>
        <v>1079.5</v>
      </c>
    </row>
    <row r="32">
      <c r="A32" s="14">
        <v>31.0</v>
      </c>
      <c r="B32" s="20">
        <f t="shared" si="1"/>
        <v>17</v>
      </c>
      <c r="C32" s="24">
        <f>'All Devices (Portrait)'!P32</f>
        <v>719.5</v>
      </c>
      <c r="D32" s="27">
        <f>IF(C32="","",C32+Introduction!C$29)</f>
        <v>720</v>
      </c>
      <c r="E32" s="27"/>
      <c r="F32" s="24"/>
      <c r="G32" s="30" t="str">
        <f t="shared" si="2"/>
        <v/>
      </c>
      <c r="H32" s="33" t="str">
        <f t="shared" si="3"/>
        <v/>
      </c>
      <c r="I32" s="33" t="str">
        <f t="shared" si="4"/>
        <v/>
      </c>
      <c r="J32" s="36">
        <f t="shared" si="5"/>
        <v>31</v>
      </c>
      <c r="K32" s="30"/>
      <c r="L32" s="30" t="str">
        <f t="shared" si="6"/>
        <v/>
      </c>
    </row>
    <row r="33">
      <c r="A33" s="14">
        <v>32.0</v>
      </c>
      <c r="B33" s="20">
        <f t="shared" si="1"/>
        <v>16</v>
      </c>
      <c r="C33" s="24">
        <f>'All Devices (Portrait)'!P33</f>
        <v>767.5</v>
      </c>
      <c r="D33" s="27">
        <f>IF(C33="","",C33+Introduction!C$29)</f>
        <v>768</v>
      </c>
      <c r="E33" s="27"/>
      <c r="F33" s="24"/>
      <c r="G33" s="30" t="str">
        <f t="shared" si="2"/>
        <v/>
      </c>
      <c r="H33" s="33" t="str">
        <f t="shared" si="3"/>
        <v/>
      </c>
      <c r="I33" s="33" t="str">
        <f t="shared" si="4"/>
        <v/>
      </c>
      <c r="J33" s="36">
        <f t="shared" si="5"/>
        <v>32</v>
      </c>
      <c r="K33" s="61">
        <f t="shared" ref="K33:K47" si="8">IF(OR(F$2=IFERROR(VLOOKUP(J34,G$2:I$48,2,FALSE),VLOOKUP(J34,G$2:I$48,2,TRUE)),E$2=IFERROR(VLOOKUP(J34,G$2:I$48,2,FALSE),VLOOKUP(J34,G$2:I$48,2,TRUE))),"",IFERROR(VLOOKUP(J34,G$2:I$48,2,FALSE),VLOOKUP(J34,G$2:I$48,2,TRUE)))</f>
        <v>1079.5</v>
      </c>
      <c r="L33" s="61">
        <f t="shared" si="6"/>
        <v>1079.5</v>
      </c>
    </row>
    <row r="34">
      <c r="A34" s="14">
        <v>33.0</v>
      </c>
      <c r="B34" s="20">
        <f t="shared" si="1"/>
        <v>15</v>
      </c>
      <c r="C34" s="24">
        <f>'All Devices (Portrait)'!P34</f>
        <v>767.5</v>
      </c>
      <c r="D34" s="27">
        <f>IF(C34="","",C34+Introduction!C$29)</f>
        <v>768</v>
      </c>
      <c r="E34" s="27"/>
      <c r="F34" s="24"/>
      <c r="G34" s="30" t="str">
        <f t="shared" si="2"/>
        <v/>
      </c>
      <c r="H34" s="33" t="str">
        <f t="shared" si="3"/>
        <v/>
      </c>
      <c r="I34" s="33" t="str">
        <f t="shared" si="4"/>
        <v/>
      </c>
      <c r="J34" s="36">
        <f t="shared" si="5"/>
        <v>33</v>
      </c>
      <c r="K34" s="61">
        <f t="shared" si="8"/>
        <v>1079.5</v>
      </c>
      <c r="L34" s="61">
        <f t="shared" si="6"/>
        <v>1079.5</v>
      </c>
    </row>
    <row r="35">
      <c r="A35" s="14">
        <v>34.0</v>
      </c>
      <c r="B35" s="20">
        <f t="shared" si="1"/>
        <v>14</v>
      </c>
      <c r="C35" s="24">
        <f>'All Devices (Portrait)'!P35</f>
        <v>767.5</v>
      </c>
      <c r="D35" s="27">
        <f>IF(C35="","",C35+Introduction!C$29)</f>
        <v>768</v>
      </c>
      <c r="E35" s="27"/>
      <c r="F35" s="24"/>
      <c r="G35" s="30" t="str">
        <f t="shared" si="2"/>
        <v/>
      </c>
      <c r="H35" s="33" t="str">
        <f t="shared" si="3"/>
        <v/>
      </c>
      <c r="I35" s="33" t="str">
        <f t="shared" si="4"/>
        <v/>
      </c>
      <c r="J35" s="36">
        <f t="shared" si="5"/>
        <v>34</v>
      </c>
      <c r="K35" s="61">
        <f t="shared" si="8"/>
        <v>1079.5</v>
      </c>
      <c r="L35" s="61">
        <f t="shared" si="6"/>
        <v>1079.5</v>
      </c>
    </row>
    <row r="36">
      <c r="A36" s="14">
        <v>35.0</v>
      </c>
      <c r="B36" s="20">
        <f t="shared" si="1"/>
        <v>13</v>
      </c>
      <c r="C36" s="24">
        <f>'All Devices (Portrait)'!P36</f>
        <v>799.5</v>
      </c>
      <c r="D36" s="27">
        <f>IF(C36="","",C36+Introduction!C$29)</f>
        <v>800</v>
      </c>
      <c r="E36" s="27"/>
      <c r="F36" s="24"/>
      <c r="G36" s="30" t="str">
        <f t="shared" si="2"/>
        <v/>
      </c>
      <c r="H36" s="33" t="str">
        <f t="shared" si="3"/>
        <v/>
      </c>
      <c r="I36" s="33" t="str">
        <f t="shared" si="4"/>
        <v/>
      </c>
      <c r="J36" s="36">
        <f t="shared" si="5"/>
        <v>35</v>
      </c>
      <c r="K36" s="61">
        <f t="shared" si="8"/>
        <v>1079.5</v>
      </c>
      <c r="L36" s="61">
        <f t="shared" si="6"/>
        <v>1079.5</v>
      </c>
    </row>
    <row r="37">
      <c r="A37" s="14">
        <v>36.0</v>
      </c>
      <c r="B37" s="20">
        <f t="shared" si="1"/>
        <v>12</v>
      </c>
      <c r="C37" s="24">
        <f>'All Devices (Portrait)'!P37</f>
        <v>849.5</v>
      </c>
      <c r="D37" s="27">
        <f>IF(C37="","",C37+Introduction!C$29)</f>
        <v>850</v>
      </c>
      <c r="E37" s="27"/>
      <c r="F37" s="24"/>
      <c r="G37" s="30" t="str">
        <f t="shared" si="2"/>
        <v/>
      </c>
      <c r="H37" s="33" t="str">
        <f t="shared" si="3"/>
        <v/>
      </c>
      <c r="I37" s="33" t="str">
        <f t="shared" si="4"/>
        <v/>
      </c>
      <c r="J37" s="36">
        <f t="shared" si="5"/>
        <v>36</v>
      </c>
      <c r="K37" s="61">
        <f t="shared" si="8"/>
        <v>1079.5</v>
      </c>
      <c r="L37" s="61">
        <f t="shared" si="6"/>
        <v>1079.5</v>
      </c>
    </row>
    <row r="38">
      <c r="A38" s="14">
        <v>37.0</v>
      </c>
      <c r="B38" s="20">
        <f t="shared" si="1"/>
        <v>11</v>
      </c>
      <c r="C38" s="24">
        <f>'All Devices (Portrait)'!P38</f>
        <v>853.5</v>
      </c>
      <c r="D38" s="27">
        <f>IF(C38="","",C38+Introduction!C$29)</f>
        <v>854</v>
      </c>
      <c r="E38" s="27"/>
      <c r="F38" s="24"/>
      <c r="G38" s="30" t="str">
        <f t="shared" si="2"/>
        <v/>
      </c>
      <c r="H38" s="33" t="str">
        <f t="shared" si="3"/>
        <v/>
      </c>
      <c r="I38" s="33" t="str">
        <f t="shared" si="4"/>
        <v/>
      </c>
      <c r="J38" s="36">
        <f t="shared" si="5"/>
        <v>37</v>
      </c>
      <c r="K38" s="61">
        <f t="shared" si="8"/>
        <v>1079.5</v>
      </c>
      <c r="L38" s="61">
        <f t="shared" si="6"/>
        <v>1079.5</v>
      </c>
    </row>
    <row r="39">
      <c r="A39" s="14">
        <v>38.0</v>
      </c>
      <c r="B39" s="20">
        <f t="shared" si="1"/>
        <v>10</v>
      </c>
      <c r="C39" s="24">
        <f>'All Devices (Portrait)'!P39</f>
        <v>1077.5</v>
      </c>
      <c r="D39" s="27">
        <f>IF(C39="","",C39+Introduction!C$29)</f>
        <v>1078</v>
      </c>
      <c r="E39" s="27"/>
      <c r="F39" s="24"/>
      <c r="G39" s="30" t="str">
        <f t="shared" si="2"/>
        <v/>
      </c>
      <c r="H39" s="33" t="str">
        <f t="shared" si="3"/>
        <v/>
      </c>
      <c r="I39" s="33" t="str">
        <f t="shared" si="4"/>
        <v/>
      </c>
      <c r="J39" s="36">
        <f t="shared" si="5"/>
        <v>38</v>
      </c>
      <c r="K39" s="61">
        <f t="shared" si="8"/>
        <v>1079.5</v>
      </c>
      <c r="L39" s="61">
        <f t="shared" si="6"/>
        <v>1079.5</v>
      </c>
    </row>
    <row r="40">
      <c r="A40" s="14">
        <v>39.0</v>
      </c>
      <c r="B40" s="20">
        <f t="shared" si="1"/>
        <v>9</v>
      </c>
      <c r="C40" s="24">
        <f>'All Devices (Portrait)'!P40</f>
        <v>1151.5</v>
      </c>
      <c r="D40" s="27">
        <f>IF(C40="","",C40+Introduction!C$29)</f>
        <v>1152</v>
      </c>
      <c r="E40" s="27"/>
      <c r="F40" s="24"/>
      <c r="G40" s="30" t="str">
        <f t="shared" si="2"/>
        <v/>
      </c>
      <c r="H40" s="33" t="str">
        <f t="shared" si="3"/>
        <v/>
      </c>
      <c r="I40" s="33" t="str">
        <f t="shared" si="4"/>
        <v/>
      </c>
      <c r="J40" s="36">
        <f t="shared" si="5"/>
        <v>39</v>
      </c>
      <c r="K40" s="61">
        <f t="shared" si="8"/>
        <v>1079.5</v>
      </c>
      <c r="L40" s="61">
        <f t="shared" si="6"/>
        <v>1079.5</v>
      </c>
    </row>
    <row r="41">
      <c r="A41" s="14">
        <v>40.0</v>
      </c>
      <c r="B41" s="20">
        <f t="shared" si="1"/>
        <v>8</v>
      </c>
      <c r="C41" s="24">
        <f>'All Devices (Portrait)'!P41</f>
        <v>1410.5</v>
      </c>
      <c r="D41" s="27">
        <f>IF(C41="","",C41+Introduction!C$29)</f>
        <v>1411</v>
      </c>
      <c r="E41" s="27"/>
      <c r="F41" s="24"/>
      <c r="G41" s="30" t="str">
        <f t="shared" si="2"/>
        <v/>
      </c>
      <c r="H41" s="33" t="str">
        <f t="shared" si="3"/>
        <v/>
      </c>
      <c r="I41" s="33" t="str">
        <f t="shared" si="4"/>
        <v/>
      </c>
      <c r="J41" s="36">
        <f t="shared" si="5"/>
        <v>40</v>
      </c>
      <c r="K41" s="61">
        <f t="shared" si="8"/>
        <v>1079.5</v>
      </c>
      <c r="L41" s="61">
        <f t="shared" si="6"/>
        <v>1079.5</v>
      </c>
    </row>
    <row r="42">
      <c r="A42" s="14">
        <v>41.0</v>
      </c>
      <c r="B42" s="20">
        <f t="shared" si="1"/>
        <v>7</v>
      </c>
      <c r="C42" s="24">
        <f>'All Devices (Portrait)'!P42</f>
        <v>4319.5</v>
      </c>
      <c r="D42" s="27">
        <f>IF(C42="","",C42+Introduction!C$29)</f>
        <v>4320</v>
      </c>
      <c r="E42" s="27"/>
      <c r="F42" s="24"/>
      <c r="G42" s="30" t="str">
        <f t="shared" si="2"/>
        <v/>
      </c>
      <c r="H42" s="33" t="str">
        <f t="shared" si="3"/>
        <v/>
      </c>
      <c r="I42" s="33" t="str">
        <f t="shared" si="4"/>
        <v/>
      </c>
      <c r="J42" s="36">
        <f t="shared" si="5"/>
        <v>41</v>
      </c>
      <c r="K42" s="61">
        <f t="shared" si="8"/>
        <v>1079.5</v>
      </c>
      <c r="L42" s="61">
        <f t="shared" si="6"/>
        <v>1079.5</v>
      </c>
    </row>
    <row r="43">
      <c r="A43" s="14">
        <v>42.0</v>
      </c>
      <c r="B43" s="20">
        <f t="shared" si="1"/>
        <v>6</v>
      </c>
      <c r="C43" s="24">
        <f>'All Devices (Portrait)'!P43</f>
        <v>8191.5</v>
      </c>
      <c r="D43" s="27">
        <f>IF(C43="","",C43+Introduction!C$29)</f>
        <v>8192</v>
      </c>
      <c r="E43" s="27"/>
      <c r="F43" s="24"/>
      <c r="G43" s="30" t="str">
        <f t="shared" si="2"/>
        <v/>
      </c>
      <c r="H43" s="33" t="str">
        <f t="shared" si="3"/>
        <v/>
      </c>
      <c r="I43" s="33" t="str">
        <f t="shared" si="4"/>
        <v/>
      </c>
      <c r="J43" s="36">
        <f t="shared" si="5"/>
        <v>42</v>
      </c>
      <c r="K43" s="61">
        <f t="shared" si="8"/>
        <v>1079.5</v>
      </c>
      <c r="L43" s="61">
        <f t="shared" si="6"/>
        <v>1079.5</v>
      </c>
    </row>
    <row r="44">
      <c r="A44" s="14">
        <v>43.0</v>
      </c>
      <c r="B44" s="20">
        <f t="shared" si="1"/>
        <v>5</v>
      </c>
      <c r="C44" s="24">
        <f>'All Devices (Portrait)'!P44</f>
        <v>410.5</v>
      </c>
      <c r="D44" s="27">
        <f>IF(C44="","",C44+Introduction!C$29)</f>
        <v>411</v>
      </c>
      <c r="E44" s="27"/>
      <c r="F44" s="24"/>
      <c r="G44" s="30" t="str">
        <f t="shared" si="2"/>
        <v/>
      </c>
      <c r="H44" s="33" t="str">
        <f t="shared" si="3"/>
        <v/>
      </c>
      <c r="I44" s="33" t="str">
        <f t="shared" si="4"/>
        <v/>
      </c>
      <c r="J44" s="36">
        <f t="shared" si="5"/>
        <v>43</v>
      </c>
      <c r="K44" s="61">
        <f t="shared" si="8"/>
        <v>1079.5</v>
      </c>
      <c r="L44" s="61">
        <f t="shared" si="6"/>
        <v>1079.5</v>
      </c>
    </row>
    <row r="45">
      <c r="A45" s="14">
        <v>44.0</v>
      </c>
      <c r="B45" s="20">
        <f t="shared" si="1"/>
        <v>4</v>
      </c>
      <c r="C45" s="24">
        <f>'All Devices (Portrait)'!P45</f>
        <v>1079.5</v>
      </c>
      <c r="D45" s="27">
        <f>IF(C45="","",C45+Introduction!C$29)</f>
        <v>1080</v>
      </c>
      <c r="E45" s="27"/>
      <c r="F45" s="24"/>
      <c r="G45" s="30" t="str">
        <f t="shared" si="2"/>
        <v/>
      </c>
      <c r="H45" s="33" t="str">
        <f t="shared" si="3"/>
        <v/>
      </c>
      <c r="I45" s="33" t="str">
        <f t="shared" si="4"/>
        <v/>
      </c>
      <c r="J45" s="36">
        <f t="shared" si="5"/>
        <v>44</v>
      </c>
      <c r="K45" s="61">
        <f t="shared" si="8"/>
        <v>1079.5</v>
      </c>
      <c r="L45" s="61">
        <f t="shared" si="6"/>
        <v>1079.5</v>
      </c>
    </row>
    <row r="46">
      <c r="A46" s="14">
        <v>45.0</v>
      </c>
      <c r="B46" s="20">
        <f t="shared" si="1"/>
        <v>3</v>
      </c>
      <c r="C46" s="24" t="str">
        <f>'All Devices (Portrait)'!P46</f>
        <v/>
      </c>
      <c r="D46" s="27" t="str">
        <f>IF(C46="","",C46+Introduction!C$29)</f>
        <v/>
      </c>
      <c r="E46" s="27"/>
      <c r="F46" s="24"/>
      <c r="G46" s="30" t="str">
        <f t="shared" si="2"/>
        <v/>
      </c>
      <c r="H46" s="33" t="str">
        <f t="shared" si="3"/>
        <v/>
      </c>
      <c r="I46" s="33" t="str">
        <f t="shared" si="4"/>
        <v/>
      </c>
      <c r="J46" s="36">
        <f t="shared" si="5"/>
        <v>45</v>
      </c>
      <c r="K46" s="61">
        <f t="shared" si="8"/>
        <v>1079.5</v>
      </c>
      <c r="L46" s="61">
        <f t="shared" si="6"/>
        <v>1079.5</v>
      </c>
    </row>
    <row r="47">
      <c r="A47" s="14">
        <v>46.0</v>
      </c>
      <c r="B47" s="20">
        <f t="shared" si="1"/>
        <v>2</v>
      </c>
      <c r="C47" s="24" t="str">
        <f>'All Devices (Portrait)'!P47</f>
        <v/>
      </c>
      <c r="D47" s="27" t="str">
        <f>IF(C47="","",C47+Introduction!C$29)</f>
        <v/>
      </c>
      <c r="E47" s="27"/>
      <c r="F47" s="24"/>
      <c r="G47" s="30" t="str">
        <f t="shared" si="2"/>
        <v/>
      </c>
      <c r="H47" s="33" t="str">
        <f t="shared" si="3"/>
        <v/>
      </c>
      <c r="I47" s="33" t="str">
        <f t="shared" si="4"/>
        <v/>
      </c>
      <c r="J47" s="36">
        <f t="shared" si="5"/>
        <v>46</v>
      </c>
      <c r="K47" s="61">
        <f t="shared" si="8"/>
        <v>1079.5</v>
      </c>
      <c r="L47" s="61">
        <f t="shared" si="6"/>
        <v>1079.5</v>
      </c>
    </row>
    <row r="48">
      <c r="A48" s="14">
        <v>47.0</v>
      </c>
      <c r="B48" s="20">
        <f t="shared" si="1"/>
        <v>1</v>
      </c>
      <c r="C48" s="24" t="str">
        <f>'All Devices (Portrait)'!P48</f>
        <v/>
      </c>
      <c r="D48" s="27" t="str">
        <f>IF(C48="","",C48+Introduction!C$29)</f>
        <v/>
      </c>
      <c r="E48" s="27"/>
      <c r="F48" s="24"/>
      <c r="G48" s="30" t="str">
        <f t="shared" si="2"/>
        <v/>
      </c>
      <c r="H48" s="33" t="str">
        <f t="shared" si="3"/>
        <v/>
      </c>
      <c r="I48" s="33" t="str">
        <f t="shared" si="4"/>
        <v/>
      </c>
      <c r="J48" s="36">
        <f t="shared" si="5"/>
        <v>47</v>
      </c>
      <c r="K48" s="30" t="str">
        <f>IF(OR(F$2=IFERROR(VLOOKUP(#REF!,G$2:I$48,2,FALSE),VLOOKUP(#REF!,G$2:I$48,2,TRUE)),E$2=IFERROR(VLOOKUP(#REF!,G$2:I$48,2,FALSE),VLOOKUP(#REF!,G$2:I$48,2,TRUE))),"",IFERROR(VLOOKUP(#REF!,G$2:I$48,2,FALSE),VLOOKUP(#REF!,G$2:I$48,2,TRUE)))</f>
        <v>#REF!</v>
      </c>
      <c r="L48" s="30" t="str">
        <f t="shared" si="6"/>
        <v>#REF!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9.71"/>
    <col customWidth="1" min="2" max="2" width="37.14"/>
    <col customWidth="1" min="3" max="3" width="32.71"/>
    <col customWidth="1" min="4" max="4" width="32.0"/>
    <col customWidth="1" min="5" max="7" width="23.29"/>
    <col customWidth="1" min="8" max="8" width="20.14"/>
    <col customWidth="1" min="9" max="9" width="15.86"/>
    <col customWidth="1" min="10" max="10" width="31.43"/>
    <col customWidth="1" min="11" max="11" width="30.71"/>
    <col customWidth="1" min="12" max="12" width="23.0"/>
    <col customWidth="1" min="13" max="13" width="23.57"/>
    <col customWidth="1" min="14" max="14" width="22.14"/>
    <col customWidth="1" min="15" max="15" width="22.71"/>
    <col customWidth="1" min="16" max="16" width="30.57"/>
    <col customWidth="1" min="17" max="17" width="31.14"/>
    <col customWidth="1" min="18" max="18" width="19.57"/>
    <col customWidth="1" min="19" max="19" width="20.14"/>
    <col customWidth="1" min="20" max="20" width="22.14"/>
    <col customWidth="1" min="21" max="21" width="22.57"/>
    <col customWidth="1" min="22" max="22" width="25.86"/>
    <col customWidth="1" min="23" max="23" width="19.29"/>
    <col customWidth="1" min="24" max="24" width="31.29"/>
    <col customWidth="1" min="25" max="25" width="32.14"/>
    <col customWidth="1" min="26" max="27" width="16.29"/>
    <col customWidth="1" min="28" max="28" width="18.86"/>
    <col customWidth="1" min="29" max="29" width="8.71"/>
  </cols>
  <sheetData>
    <row r="1">
      <c r="A1" s="62"/>
      <c r="B1" s="62" t="s">
        <v>82</v>
      </c>
      <c r="C1" s="23" t="s">
        <v>83</v>
      </c>
      <c r="D1" s="23" t="s">
        <v>84</v>
      </c>
      <c r="E1" s="63" t="s">
        <v>85</v>
      </c>
      <c r="F1" s="17" t="s">
        <v>86</v>
      </c>
      <c r="G1" s="17" t="s">
        <v>87</v>
      </c>
      <c r="H1" s="23" t="s">
        <v>17</v>
      </c>
      <c r="I1" s="17" t="s">
        <v>23</v>
      </c>
      <c r="J1" s="23" t="s">
        <v>25</v>
      </c>
      <c r="K1" s="19" t="s">
        <v>26</v>
      </c>
      <c r="L1" s="21" t="s">
        <v>27</v>
      </c>
      <c r="M1" s="21" t="s">
        <v>28</v>
      </c>
      <c r="N1" s="21" t="s">
        <v>29</v>
      </c>
      <c r="O1" s="21" t="s">
        <v>30</v>
      </c>
      <c r="P1" s="21" t="s">
        <v>31</v>
      </c>
      <c r="Q1" s="21" t="s">
        <v>32</v>
      </c>
      <c r="R1" s="21" t="s">
        <v>33</v>
      </c>
      <c r="S1" s="21" t="s">
        <v>34</v>
      </c>
      <c r="T1" s="21" t="s">
        <v>35</v>
      </c>
      <c r="U1" s="21" t="s">
        <v>36</v>
      </c>
      <c r="V1" s="23" t="s">
        <v>37</v>
      </c>
      <c r="W1" s="23" t="s">
        <v>38</v>
      </c>
      <c r="X1" s="64"/>
      <c r="Y1" s="64"/>
      <c r="Z1" s="65"/>
      <c r="AA1" s="65"/>
      <c r="AB1" s="64"/>
      <c r="AC1" s="64"/>
    </row>
    <row r="2">
      <c r="A2" s="66" t="str">
        <f>IF(D2 = "", "", ("Landscape-" &amp; K2 &amp; "x" &amp; J2 &amp; "-PR=" &amp; CEILING(W2,0.1) &amp; IF('All Devices (Portrait)'!D2 = TRUE, "+scale", "")))</f>
        <v>Landscape-480x320-PR=2</v>
      </c>
      <c r="B2" s="66" t="str">
        <f>'All Devices (Portrait)'!C2</f>
        <v>Iphone4</v>
      </c>
      <c r="C2" s="67">
        <f>IF ('All Devices (Portrait)'!I2 = "", "", 'All Devices (Portrait)'!I2)</f>
        <v>640</v>
      </c>
      <c r="D2" s="67">
        <f>IF ('All Devices (Portrait)'!H2 = "", "", 'All Devices (Portrait)'!H2)</f>
        <v>960</v>
      </c>
      <c r="E2" s="67" t="b">
        <f>'All Devices (Portrait)'!J2</f>
        <v>0</v>
      </c>
      <c r="F2" s="67" t="str">
        <f>IF(B2 = "", "", IF('All Devices (Portrait)'!F2 = TRUE, "TRUE", "FALSE"))</f>
        <v>FALSE</v>
      </c>
      <c r="G2" s="68" t="str">
        <f>IF(B2 = "", "", IF('All Devices (Portrait)'!G2 = "", "", 'All Devices (Portrait)'!G2))</f>
        <v/>
      </c>
      <c r="H2" s="38">
        <f>'All Devices (Portrait)'!E2</f>
        <v>2</v>
      </c>
      <c r="I2" s="68" t="str">
        <f t="shared" ref="I2:I76" si="1">IF(B2 = "", "", "landscape")</f>
        <v>landscape</v>
      </c>
      <c r="J2" s="69">
        <f t="shared" ref="J2:J50" si="2">IF(C2 = "", "", (CEILING((C2 / W2),1)))</f>
        <v>320</v>
      </c>
      <c r="K2" s="70">
        <f t="shared" ref="K2:K50" si="3">IF(D2 = "", "", (CEILING((D2 / W2),1)))</f>
        <v>480</v>
      </c>
      <c r="L2" s="52">
        <f>IF(B2 = "", "", IF(E2 = FALSE , J2 + Introduction!C$28, C2 + Introduction!C$28))</f>
        <v>319.5</v>
      </c>
      <c r="M2" s="52">
        <f>IF(B2 = "", "",IF(E2 = FALSE, J2 + Introduction!C$29, C2 + Introduction!C$29))</f>
        <v>320.5</v>
      </c>
      <c r="N2" s="53">
        <f>IF(B2 = "", "",IF(E2 = FALSE, K2 + Introduction!D$28, D2 + Introduction!D$28))</f>
        <v>479.5</v>
      </c>
      <c r="O2" s="52">
        <f>IF(B2 = "", "",IF(E2 = FALSE, K2 + Introduction!D$29, D2 + Introduction!D$29))</f>
        <v>480.5</v>
      </c>
      <c r="P2" s="52">
        <f>IF(B2 = "", "",IF(E2= FALSE, J2 + Introduction!C$30, C2 + Introduction!C$30))</f>
        <v>314.5</v>
      </c>
      <c r="Q2" s="52">
        <f>IF(B2 = "", "",IF(E2 = FALSE, K2 + Introduction!D$30, D2 + Introduction!D$30))</f>
        <v>480</v>
      </c>
      <c r="R2" s="52">
        <f>IF(B2 = "", "",IF(Introduction!D2 = FALSE, J2 + Introduction!C$31, C2 + Introduction!C$31))</f>
        <v>313.5</v>
      </c>
      <c r="S2" s="52">
        <f>IF(B2 = "", "",IF(E2 = FALSE, K2 + Introduction!D$31, D2 + Introduction!D$31))</f>
        <v>479</v>
      </c>
      <c r="T2" s="52">
        <f>IF(B2 = "", "",IF(E2 = FALSE, J2 + Introduction!C$32, C2 + Introduction!C$32))</f>
        <v>307</v>
      </c>
      <c r="U2" s="52">
        <f>IF(B2 = "", "",IF(E2 = FALSE, K2 + Introduction!D$32, D2 + Introduction!D$32))</f>
        <v>474</v>
      </c>
      <c r="V2" s="54" t="str">
        <f t="shared" ref="V2:V76" si="4">B2 &amp; (IF(I2 = "landscape", "_L", ""))</f>
        <v>Iphone4_L</v>
      </c>
      <c r="W2" s="52">
        <f>'All Devices (Portrait)'!Y2</f>
        <v>2</v>
      </c>
      <c r="Z2" s="18" t="s">
        <v>90</v>
      </c>
    </row>
    <row r="3">
      <c r="A3" s="66" t="str">
        <f>IF(D3 = "", "", ("Landscape-" &amp; K3 &amp; "x" &amp; J3 &amp; "-PR=" &amp; CEILING(W3,0.1) &amp; IF('All Devices (Portrait)'!D3 = TRUE, "+scale", "")))</f>
        <v>Landscape-568x320-PR=2</v>
      </c>
      <c r="B3" s="66" t="str">
        <f>'All Devices (Portrait)'!C3</f>
        <v>Iphone5</v>
      </c>
      <c r="C3" s="67">
        <f>IF ('All Devices (Portrait)'!I3 = "", "", 'All Devices (Portrait)'!I3)</f>
        <v>640</v>
      </c>
      <c r="D3" s="67">
        <f>IF ('All Devices (Portrait)'!H3 = "", "", 'All Devices (Portrait)'!H3)</f>
        <v>1136</v>
      </c>
      <c r="E3" s="67" t="b">
        <f>'All Devices (Portrait)'!J3</f>
        <v>0</v>
      </c>
      <c r="F3" s="67" t="str">
        <f>IF(B3 = "", "", IF('All Devices (Portrait)'!F3 = TRUE, "TRUE", "FALSE"))</f>
        <v>FALSE</v>
      </c>
      <c r="G3" s="68" t="str">
        <f>IF(B3 = "", "", IF('All Devices (Portrait)'!G3 = "", "", 'All Devices (Portrait)'!G3))</f>
        <v/>
      </c>
      <c r="H3" s="38">
        <f>'All Devices (Portrait)'!E3</f>
        <v>2</v>
      </c>
      <c r="I3" s="68" t="str">
        <f t="shared" si="1"/>
        <v>landscape</v>
      </c>
      <c r="J3" s="69">
        <f t="shared" si="2"/>
        <v>320</v>
      </c>
      <c r="K3" s="70">
        <f t="shared" si="3"/>
        <v>568</v>
      </c>
      <c r="L3" s="52">
        <f>IF(B3 = "", "", IF(E3 = FALSE , J3 + Introduction!C$28, C3 + Introduction!C$28))</f>
        <v>319.5</v>
      </c>
      <c r="M3" s="52">
        <f>IF(B3 = "", "",IF(E3 = FALSE, J3 + Introduction!C$29, C3 + Introduction!C$29))</f>
        <v>320.5</v>
      </c>
      <c r="N3" s="53">
        <f>IF(B3 = "", "",IF(E3 = FALSE, K3 + Introduction!D$28, D3 + Introduction!D$28))</f>
        <v>567.5</v>
      </c>
      <c r="O3" s="52">
        <f>IF(B3 = "", "",IF(E3 = FALSE, K3 + Introduction!D$29, D3 + Introduction!D$29))</f>
        <v>568.5</v>
      </c>
      <c r="P3" s="52">
        <f>IF(B3 = "", "",IF(E3= FALSE, J3 + Introduction!C$30, C3 + Introduction!C$30))</f>
        <v>314.5</v>
      </c>
      <c r="Q3" s="52">
        <f>IF(B3 = "", "",IF(E3 = FALSE, K3 + Introduction!D$30, D3 + Introduction!D$30))</f>
        <v>568</v>
      </c>
      <c r="R3" s="52">
        <f>IF(B3 = "", "",IF(Introduction!D3 = FALSE, J3 + Introduction!C$31, C3 + Introduction!C$31))</f>
        <v>313.5</v>
      </c>
      <c r="S3" s="52">
        <f>IF(B3 = "", "",IF(E3 = FALSE, K3 + Introduction!D$31, D3 + Introduction!D$31))</f>
        <v>567</v>
      </c>
      <c r="T3" s="52">
        <f>IF(B3 = "", "",IF(E3 = FALSE, J3 + Introduction!C$32, C3 + Introduction!C$32))</f>
        <v>307</v>
      </c>
      <c r="U3" s="52">
        <f>IF(B3 = "", "",IF(E3 = FALSE, K3 + Introduction!D$32, D3 + Introduction!D$32))</f>
        <v>562</v>
      </c>
      <c r="V3" s="54" t="str">
        <f t="shared" si="4"/>
        <v>Iphone5_L</v>
      </c>
      <c r="W3" s="52">
        <f>'All Devices (Portrait)'!Y3</f>
        <v>2</v>
      </c>
    </row>
    <row r="4">
      <c r="A4" s="66" t="str">
        <f>IF(D4 = "", "", ("Landscape-" &amp; K4 &amp; "x" &amp; J4 &amp; "-PR=" &amp; CEILING(W4,0.1) &amp; IF('All Devices (Portrait)'!D4 = TRUE, "+scale", "")))</f>
        <v>Landscape-512x320-PR=4</v>
      </c>
      <c r="B4" s="66" t="str">
        <f>'All Devices (Portrait)'!C4</f>
        <v>PopularDevices2</v>
      </c>
      <c r="C4" s="67">
        <f>IF ('All Devices (Portrait)'!I4 = "", "", 'All Devices (Portrait)'!I4)</f>
        <v>1280</v>
      </c>
      <c r="D4" s="67">
        <f>IF ('All Devices (Portrait)'!H4 = "", "", 'All Devices (Portrait)'!H4)</f>
        <v>2048</v>
      </c>
      <c r="E4" s="67" t="b">
        <f>'All Devices (Portrait)'!J4</f>
        <v>0</v>
      </c>
      <c r="F4" s="67" t="str">
        <f>IF(B4 = "", "", IF('All Devices (Portrait)'!F4 = TRUE, "TRUE", "FALSE"))</f>
        <v>FALSE</v>
      </c>
      <c r="G4" s="68" t="str">
        <f>IF(B4 = "", "", IF('All Devices (Portrait)'!G4 = "", "", 'All Devices (Portrait)'!G4))</f>
        <v/>
      </c>
      <c r="H4" s="38">
        <f>'All Devices (Portrait)'!E4</f>
        <v>4</v>
      </c>
      <c r="I4" s="68" t="str">
        <f t="shared" si="1"/>
        <v>landscape</v>
      </c>
      <c r="J4" s="69">
        <f t="shared" si="2"/>
        <v>320</v>
      </c>
      <c r="K4" s="70">
        <f t="shared" si="3"/>
        <v>512</v>
      </c>
      <c r="L4" s="52">
        <f>IF(B4 = "", "", IF(E4 = FALSE , J4 + Introduction!C$28, C4 + Introduction!C$28))</f>
        <v>319.5</v>
      </c>
      <c r="M4" s="52">
        <f>IF(B4 = "", "",IF(E4 = FALSE, J4 + Introduction!C$29, C4 + Introduction!C$29))</f>
        <v>320.5</v>
      </c>
      <c r="N4" s="53">
        <f>IF(B4 = "", "",IF(E4 = FALSE, K4 + Introduction!D$28, D4 + Introduction!D$28))</f>
        <v>511.5</v>
      </c>
      <c r="O4" s="52">
        <f>IF(B4 = "", "",IF(E4 = FALSE, K4 + Introduction!D$29, D4 + Introduction!D$29))</f>
        <v>512.5</v>
      </c>
      <c r="P4" s="52">
        <f>IF(B4 = "", "",IF(E4= FALSE, J4 + Introduction!C$30, C4 + Introduction!C$30))</f>
        <v>314.5</v>
      </c>
      <c r="Q4" s="52">
        <f>IF(B4 = "", "",IF(E4 = FALSE, K4 + Introduction!D$30, D4 + Introduction!D$30))</f>
        <v>512</v>
      </c>
      <c r="R4" s="52">
        <f>IF(B4 = "", "",IF(Introduction!D4 = FALSE, J4 + Introduction!C$31, C4 + Introduction!C$31))</f>
        <v>313.5</v>
      </c>
      <c r="S4" s="52">
        <f>IF(B4 = "", "",IF(E4 = FALSE, K4 + Introduction!D$31, D4 + Introduction!D$31))</f>
        <v>511</v>
      </c>
      <c r="T4" s="52">
        <f>IF(B4 = "", "",IF(E4 = FALSE, J4 + Introduction!C$32, C4 + Introduction!C$32))</f>
        <v>307</v>
      </c>
      <c r="U4" s="52">
        <f>IF(B4 = "", "",IF(E4 = FALSE, K4 + Introduction!D$32, D4 + Introduction!D$32))</f>
        <v>506</v>
      </c>
      <c r="V4" s="54" t="str">
        <f t="shared" si="4"/>
        <v>PopularDevices2_L</v>
      </c>
      <c r="W4" s="52">
        <f>'All Devices (Portrait)'!Y4</f>
        <v>4</v>
      </c>
    </row>
    <row r="5">
      <c r="A5" s="66" t="str">
        <f>IF(D5 = "", "", ("Landscape-" &amp; K5 &amp; "x" &amp; J5 &amp; "-PR=" &amp; CEILING(W5,0.1) &amp; IF('All Devices (Portrait)'!D5 = TRUE, "+scale", "")))</f>
        <v>Landscape-467x350-PR=3</v>
      </c>
      <c r="B5" s="66" t="str">
        <f>'All Devices (Portrait)'!C5</f>
        <v>LenovoThinkpadX61</v>
      </c>
      <c r="C5" s="67">
        <f>IF ('All Devices (Portrait)'!I5 = "", "", 'All Devices (Portrait)'!I5)</f>
        <v>1050</v>
      </c>
      <c r="D5" s="67">
        <f>IF ('All Devices (Portrait)'!H5 = "", "", 'All Devices (Portrait)'!H5)</f>
        <v>1400</v>
      </c>
      <c r="E5" s="67" t="b">
        <f>'All Devices (Portrait)'!J5</f>
        <v>0</v>
      </c>
      <c r="F5" s="67" t="str">
        <f>IF(B5 = "", "", IF('All Devices (Portrait)'!F5 = TRUE, "TRUE", "FALSE"))</f>
        <v>FALSE</v>
      </c>
      <c r="G5" s="68" t="str">
        <f>IF(B5 = "", "", IF('All Devices (Portrait)'!G5 = "", "", 'All Devices (Portrait)'!G5))</f>
        <v/>
      </c>
      <c r="H5" s="38">
        <f>'All Devices (Portrait)'!E5</f>
        <v>3</v>
      </c>
      <c r="I5" s="68" t="str">
        <f t="shared" si="1"/>
        <v>landscape</v>
      </c>
      <c r="J5" s="69">
        <f t="shared" si="2"/>
        <v>350</v>
      </c>
      <c r="K5" s="70">
        <f t="shared" si="3"/>
        <v>467</v>
      </c>
      <c r="L5" s="52">
        <f>IF(B5 = "", "", IF(E5 = FALSE , J5 + Introduction!C$28, C5 + Introduction!C$28))</f>
        <v>349.5</v>
      </c>
      <c r="M5" s="52">
        <f>IF(B5 = "", "",IF(E5 = FALSE, J5 + Introduction!C$29, C5 + Introduction!C$29))</f>
        <v>350.5</v>
      </c>
      <c r="N5" s="53">
        <f>IF(B5 = "", "",IF(E5 = FALSE, K5 + Introduction!D$28, D5 + Introduction!D$28))</f>
        <v>466.5</v>
      </c>
      <c r="O5" s="52">
        <f>IF(B5 = "", "",IF(E5 = FALSE, K5 + Introduction!D$29, D5 + Introduction!D$29))</f>
        <v>467.5</v>
      </c>
      <c r="P5" s="52">
        <f>IF(B5 = "", "",IF(E5= FALSE, J5 + Introduction!C$30, C5 + Introduction!C$30))</f>
        <v>344.5</v>
      </c>
      <c r="Q5" s="52">
        <f>IF(B5 = "", "",IF(E5 = FALSE, K5 + Introduction!D$30, D5 + Introduction!D$30))</f>
        <v>467</v>
      </c>
      <c r="R5" s="52">
        <f>IF(B5 = "", "",IF(Introduction!D5 = FALSE, J5 + Introduction!C$31, C5 + Introduction!C$31))</f>
        <v>343.5</v>
      </c>
      <c r="S5" s="52">
        <f>IF(B5 = "", "",IF(E5 = FALSE, K5 + Introduction!D$31, D5 + Introduction!D$31))</f>
        <v>466</v>
      </c>
      <c r="T5" s="52">
        <f>IF(B5 = "", "",IF(E5 = FALSE, J5 + Introduction!C$32, C5 + Introduction!C$32))</f>
        <v>337</v>
      </c>
      <c r="U5" s="52">
        <f>IF(B5 = "", "",IF(E5 = FALSE, K5 + Introduction!D$32, D5 + Introduction!D$32))</f>
        <v>461</v>
      </c>
      <c r="V5" s="54" t="str">
        <f t="shared" si="4"/>
        <v>LenovoThinkpadX61_L</v>
      </c>
      <c r="W5" s="52">
        <f>'All Devices (Portrait)'!Y5</f>
        <v>3</v>
      </c>
    </row>
    <row r="6">
      <c r="A6" s="66" t="str">
        <f>IF(D6 = "", "", ("Landscape-" &amp; K6 &amp; "x" &amp; J6 &amp; "-PR=" &amp; CEILING(W6,0.1) &amp; IF('All Devices (Portrait)'!D6 = TRUE, "+scale", "")))</f>
        <v>Landscape-480x360-PR=3</v>
      </c>
      <c r="B6" s="66" t="str">
        <f>'All Devices (Portrait)'!C6</f>
        <v>1080i</v>
      </c>
      <c r="C6" s="67">
        <f>IF ('All Devices (Portrait)'!I6 = "", "", 'All Devices (Portrait)'!I6)</f>
        <v>1080</v>
      </c>
      <c r="D6" s="67">
        <f>IF ('All Devices (Portrait)'!H6 = "", "", 'All Devices (Portrait)'!H6)</f>
        <v>1440</v>
      </c>
      <c r="E6" s="67" t="b">
        <f>'All Devices (Portrait)'!J6</f>
        <v>0</v>
      </c>
      <c r="F6" s="67" t="str">
        <f>IF(B6 = "", "", IF('All Devices (Portrait)'!F6 = TRUE, "TRUE", "FALSE"))</f>
        <v>FALSE</v>
      </c>
      <c r="G6" s="68" t="str">
        <f>IF(B6 = "", "", IF('All Devices (Portrait)'!G6 = "", "", 'All Devices (Portrait)'!G6))</f>
        <v/>
      </c>
      <c r="H6" s="38">
        <f>'All Devices (Portrait)'!E6</f>
        <v>3</v>
      </c>
      <c r="I6" s="68" t="str">
        <f t="shared" si="1"/>
        <v>landscape</v>
      </c>
      <c r="J6" s="69">
        <f t="shared" si="2"/>
        <v>360</v>
      </c>
      <c r="K6" s="70">
        <f t="shared" si="3"/>
        <v>480</v>
      </c>
      <c r="L6" s="52">
        <f>IF(B6 = "", "", IF(E6 = FALSE , J6 + Introduction!C$28, C6 + Introduction!C$28))</f>
        <v>359.5</v>
      </c>
      <c r="M6" s="52">
        <f>IF(B6 = "", "",IF(E6 = FALSE, J6 + Introduction!C$29, C6 + Introduction!C$29))</f>
        <v>360.5</v>
      </c>
      <c r="N6" s="53">
        <f>IF(B6 = "", "",IF(E6 = FALSE, K6 + Introduction!D$28, D6 + Introduction!D$28))</f>
        <v>479.5</v>
      </c>
      <c r="O6" s="52">
        <f>IF(B6 = "", "",IF(E6 = FALSE, K6 + Introduction!D$29, D6 + Introduction!D$29))</f>
        <v>480.5</v>
      </c>
      <c r="P6" s="52">
        <f>IF(B6 = "", "",IF(E6= FALSE, J6 + Introduction!C$30, C6 + Introduction!C$30))</f>
        <v>354.5</v>
      </c>
      <c r="Q6" s="52">
        <f>IF(B6 = "", "",IF(E6 = FALSE, K6 + Introduction!D$30, D6 + Introduction!D$30))</f>
        <v>480</v>
      </c>
      <c r="R6" s="52">
        <f>IF(B6 = "", "",IF(Introduction!D6 = FALSE, J6 + Introduction!C$31, C6 + Introduction!C$31))</f>
        <v>353.5</v>
      </c>
      <c r="S6" s="52">
        <f>IF(B6 = "", "",IF(E6 = FALSE, K6 + Introduction!D$31, D6 + Introduction!D$31))</f>
        <v>479</v>
      </c>
      <c r="T6" s="52">
        <f>IF(B6 = "", "",IF(E6 = FALSE, J6 + Introduction!C$32, C6 + Introduction!C$32))</f>
        <v>347</v>
      </c>
      <c r="U6" s="52">
        <f>IF(B6 = "", "",IF(E6 = FALSE, K6 + Introduction!D$32, D6 + Introduction!D$32))</f>
        <v>474</v>
      </c>
      <c r="V6" s="54" t="str">
        <f t="shared" si="4"/>
        <v>1080i_L</v>
      </c>
      <c r="W6" s="52">
        <f>'All Devices (Portrait)'!Y6</f>
        <v>3</v>
      </c>
    </row>
    <row r="7">
      <c r="A7" s="66" t="str">
        <f>IF(D7 = "", "", ("Landscape-" &amp; K7 &amp; "x" &amp; J7 &amp; "-PR=" &amp; CEILING(W7,0.1) &amp; IF('All Devices (Portrait)'!D7 = TRUE, "+scale", "")))</f>
        <v>Landscape-640x360-PR=2</v>
      </c>
      <c r="B7" s="66" t="str">
        <f>'All Devices (Portrait)'!C7</f>
        <v>GalaxyS3andNote2andHTC8XandWXGA-H</v>
      </c>
      <c r="C7" s="67">
        <f>IF ('All Devices (Portrait)'!I7 = "", "", 'All Devices (Portrait)'!I7)</f>
        <v>720</v>
      </c>
      <c r="D7" s="67">
        <f>IF ('All Devices (Portrait)'!H7 = "", "", 'All Devices (Portrait)'!H7)</f>
        <v>1280</v>
      </c>
      <c r="E7" s="67" t="b">
        <f>'All Devices (Portrait)'!J7</f>
        <v>0</v>
      </c>
      <c r="F7" s="67" t="str">
        <f>IF(B7 = "", "", IF('All Devices (Portrait)'!F7 = TRUE, "TRUE", "FALSE"))</f>
        <v>FALSE</v>
      </c>
      <c r="G7" s="68" t="str">
        <f>IF(B7 = "", "", IF('All Devices (Portrait)'!G7 = "", "", 'All Devices (Portrait)'!G7))</f>
        <v/>
      </c>
      <c r="H7" s="38">
        <f>'All Devices (Portrait)'!E7</f>
        <v>2</v>
      </c>
      <c r="I7" s="68" t="str">
        <f t="shared" si="1"/>
        <v>landscape</v>
      </c>
      <c r="J7" s="69">
        <f t="shared" si="2"/>
        <v>360</v>
      </c>
      <c r="K7" s="70">
        <f t="shared" si="3"/>
        <v>640</v>
      </c>
      <c r="L7" s="52">
        <f>IF(B7 = "", "", IF(E7 = FALSE , J7 + Introduction!C$28, C7 + Introduction!C$28))</f>
        <v>359.5</v>
      </c>
      <c r="M7" s="52">
        <f>IF(B7 = "", "",IF(E7 = FALSE, J7 + Introduction!C$29, C7 + Introduction!C$29))</f>
        <v>360.5</v>
      </c>
      <c r="N7" s="53">
        <f>IF(B7 = "", "",IF(E7 = FALSE, K7 + Introduction!D$28, D7 + Introduction!D$28))</f>
        <v>639.5</v>
      </c>
      <c r="O7" s="52">
        <f>IF(B7 = "", "",IF(E7 = FALSE, K7 + Introduction!D$29, D7 + Introduction!D$29))</f>
        <v>640.5</v>
      </c>
      <c r="P7" s="52">
        <f>IF(B7 = "", "",IF(E7= FALSE, J7 + Introduction!C$30, C7 + Introduction!C$30))</f>
        <v>354.5</v>
      </c>
      <c r="Q7" s="52">
        <f>IF(B7 = "", "",IF(E7 = FALSE, K7 + Introduction!D$30, D7 + Introduction!D$30))</f>
        <v>640</v>
      </c>
      <c r="R7" s="52">
        <f>IF(B7 = "", "",IF(Introduction!D8 = FALSE, J7 + Introduction!C$31, C7 + Introduction!C$31))</f>
        <v>353.5</v>
      </c>
      <c r="S7" s="52">
        <f>IF(B7 = "", "",IF(E7 = FALSE, K7 + Introduction!D$31, D7 + Introduction!D$31))</f>
        <v>639</v>
      </c>
      <c r="T7" s="52">
        <f>IF(B7 = "", "",IF(E7 = FALSE, J7 + Introduction!C$32, C7 + Introduction!C$32))</f>
        <v>347</v>
      </c>
      <c r="U7" s="52">
        <f>IF(B7 = "", "",IF(E7 = FALSE, K7 + Introduction!D$32, D7 + Introduction!D$32))</f>
        <v>634</v>
      </c>
      <c r="V7" s="54" t="str">
        <f t="shared" si="4"/>
        <v>GalaxyS3andNote2andHTC8XandWXGA-H_L</v>
      </c>
      <c r="W7" s="52">
        <f>'All Devices (Portrait)'!Y7</f>
        <v>2</v>
      </c>
    </row>
    <row r="8">
      <c r="A8" s="66" t="str">
        <f>IF(D8 = "", "", ("Landscape-" &amp; K8 &amp; "x" &amp; J8 &amp; "-PR=" &amp; CEILING(W8,0.1) &amp; IF('All Devices (Portrait)'!D8 = TRUE, "+scale", "")))</f>
        <v>Landscape-640x360-PR=3</v>
      </c>
      <c r="B8" s="66" t="str">
        <f>'All Devices (Portrait)'!C8</f>
        <v>GalaxyS45andNote3andZTEBladeV580</v>
      </c>
      <c r="C8" s="67">
        <f>IF ('All Devices (Portrait)'!I8 = "", "", 'All Devices (Portrait)'!I8)</f>
        <v>1080</v>
      </c>
      <c r="D8" s="67">
        <f>IF ('All Devices (Portrait)'!H8 = "", "", 'All Devices (Portrait)'!H8)</f>
        <v>1920</v>
      </c>
      <c r="E8" s="67" t="b">
        <f>'All Devices (Portrait)'!J8</f>
        <v>0</v>
      </c>
      <c r="F8" s="67" t="str">
        <f>IF(B8 = "", "", IF('All Devices (Portrait)'!F8 = TRUE, "TRUE", "FALSE"))</f>
        <v>FALSE</v>
      </c>
      <c r="G8" s="68" t="str">
        <f>IF(B8 = "", "", IF('All Devices (Portrait)'!G8 = "", "", 'All Devices (Portrait)'!G8))</f>
        <v/>
      </c>
      <c r="H8" s="38">
        <f>'All Devices (Portrait)'!E8</f>
        <v>3</v>
      </c>
      <c r="I8" s="68" t="str">
        <f t="shared" si="1"/>
        <v>landscape</v>
      </c>
      <c r="J8" s="69">
        <f t="shared" si="2"/>
        <v>360</v>
      </c>
      <c r="K8" s="70">
        <f t="shared" si="3"/>
        <v>640</v>
      </c>
      <c r="L8" s="52">
        <f>IF(B8 = "", "", IF(E8 = FALSE , J8 + Introduction!C$28, C8 + Introduction!C$28))</f>
        <v>359.5</v>
      </c>
      <c r="M8" s="52">
        <f>IF(B8 = "", "",IF(E8 = FALSE, J8 + Introduction!C$29, C8 + Introduction!C$29))</f>
        <v>360.5</v>
      </c>
      <c r="N8" s="53">
        <f>IF(B8 = "", "",IF(E8 = FALSE, K8 + Introduction!D$28, D8 + Introduction!D$28))</f>
        <v>639.5</v>
      </c>
      <c r="O8" s="52">
        <f>IF(B8 = "", "",IF(E8 = FALSE, K8 + Introduction!D$29, D8 + Introduction!D$29))</f>
        <v>640.5</v>
      </c>
      <c r="P8" s="52">
        <f>IF(B8 = "", "",IF(E8= FALSE, J8 + Introduction!C$30, C8 + Introduction!C$30))</f>
        <v>354.5</v>
      </c>
      <c r="Q8" s="52">
        <f>IF(B8 = "", "",IF(E8 = FALSE, K8 + Introduction!D$30, D8 + Introduction!D$30))</f>
        <v>640</v>
      </c>
      <c r="R8" s="52">
        <f>IF(B8 = "", "",IF(Introduction!D9 = FALSE, J8 + Introduction!C$31, C8 + Introduction!C$31))</f>
        <v>353.5</v>
      </c>
      <c r="S8" s="52">
        <f>IF(B8 = "", "",IF(E8 = FALSE, K8 + Introduction!D$31, D8 + Introduction!D$31))</f>
        <v>639</v>
      </c>
      <c r="T8" s="52">
        <f>IF(B8 = "", "",IF(E8 = FALSE, J8 + Introduction!C$32, C8 + Introduction!C$32))</f>
        <v>347</v>
      </c>
      <c r="U8" s="52">
        <f>IF(B8 = "", "",IF(E8 = FALSE, K8 + Introduction!D$32, D8 + Introduction!D$32))</f>
        <v>634</v>
      </c>
      <c r="V8" s="54" t="str">
        <f t="shared" si="4"/>
        <v>GalaxyS45andNote3andZTEBladeV580_L</v>
      </c>
      <c r="W8" s="52">
        <f>'All Devices (Portrait)'!Y8</f>
        <v>3</v>
      </c>
    </row>
    <row r="9">
      <c r="A9" s="66" t="str">
        <f>IF(D9 = "", "", ("Landscape-" &amp; K9 &amp; "x" &amp; J9 &amp; "-PR=" &amp; CEILING(W9,0.1) &amp; IF('All Devices (Portrait)'!D9 = TRUE, "+scale", "")))</f>
        <v>Landscape-640x360-PR=4</v>
      </c>
      <c r="B9" s="66" t="str">
        <f>'All Devices (Portrait)'!C9</f>
        <v>GalaxyS6and7andEdge</v>
      </c>
      <c r="C9" s="67">
        <f>IF ('All Devices (Portrait)'!I9 = "", "", 'All Devices (Portrait)'!I9)</f>
        <v>1440</v>
      </c>
      <c r="D9" s="67">
        <f>IF ('All Devices (Portrait)'!H9 = "", "", 'All Devices (Portrait)'!H9)</f>
        <v>2560</v>
      </c>
      <c r="E9" s="67" t="b">
        <f>'All Devices (Portrait)'!J9</f>
        <v>0</v>
      </c>
      <c r="F9" s="67" t="str">
        <f>IF(B9 = "", "", IF('All Devices (Portrait)'!F9 = TRUE, "TRUE", "FALSE"))</f>
        <v>FALSE</v>
      </c>
      <c r="G9" s="68" t="str">
        <f>IF(B9 = "", "", IF('All Devices (Portrait)'!G9 = "", "", 'All Devices (Portrait)'!G9))</f>
        <v/>
      </c>
      <c r="H9" s="38">
        <f>'All Devices (Portrait)'!E9</f>
        <v>4</v>
      </c>
      <c r="I9" s="68" t="str">
        <f t="shared" si="1"/>
        <v>landscape</v>
      </c>
      <c r="J9" s="69">
        <f t="shared" si="2"/>
        <v>360</v>
      </c>
      <c r="K9" s="70">
        <f t="shared" si="3"/>
        <v>640</v>
      </c>
      <c r="L9" s="52">
        <f>IF(B9 = "", "", IF(E9 = FALSE , J9 + Introduction!C$28, C9 + Introduction!C$28))</f>
        <v>359.5</v>
      </c>
      <c r="M9" s="52">
        <f>IF(B9 = "", "",IF(E9 = FALSE, J9 + Introduction!C$29, C9 + Introduction!C$29))</f>
        <v>360.5</v>
      </c>
      <c r="N9" s="53">
        <f>IF(B9 = "", "",IF(E9 = FALSE, K9 + Introduction!D$28, D9 + Introduction!D$28))</f>
        <v>639.5</v>
      </c>
      <c r="O9" s="52">
        <f>IF(B9 = "", "",IF(E9 = FALSE, K9 + Introduction!D$29, D9 + Introduction!D$29))</f>
        <v>640.5</v>
      </c>
      <c r="P9" s="52">
        <f>IF(B9 = "", "",IF(E9= FALSE, J9 + Introduction!C$30, C9 + Introduction!C$30))</f>
        <v>354.5</v>
      </c>
      <c r="Q9" s="52">
        <f>IF(B9 = "", "",IF(E9 = FALSE, K9 + Introduction!D$30, D9 + Introduction!D$30))</f>
        <v>640</v>
      </c>
      <c r="R9" s="52">
        <f>IF(B9 = "", "",IF(Introduction!D10 = FALSE, J9 + Introduction!C$31, C9 + Introduction!C$31))</f>
        <v>353.5</v>
      </c>
      <c r="S9" s="52">
        <f>IF(B9 = "", "",IF(E9 = FALSE, K9 + Introduction!D$31, D9 + Introduction!D$31))</f>
        <v>639</v>
      </c>
      <c r="T9" s="52">
        <f>IF(B9 = "", "",IF(E9 = FALSE, J9 + Introduction!C$32, C9 + Introduction!C$32))</f>
        <v>347</v>
      </c>
      <c r="U9" s="52">
        <f>IF(B9 = "", "",IF(E9 = FALSE, K9 + Introduction!D$32, D9 + Introduction!D$32))</f>
        <v>634</v>
      </c>
      <c r="V9" s="54" t="str">
        <f t="shared" si="4"/>
        <v>GalaxyS6and7andEdge_L</v>
      </c>
      <c r="W9" s="52">
        <f>'All Devices (Portrait)'!Y9</f>
        <v>4</v>
      </c>
    </row>
    <row r="10">
      <c r="A10" s="66" t="str">
        <f>IF(D10 = "", "", ("Landscape-" &amp; K10 &amp; "x" &amp; J10 &amp; "-PR=" &amp; CEILING(W10,0.1) &amp; IF('All Devices (Portrait)'!D10 = TRUE, "+scale", "")))</f>
        <v>Landscape-400x360-PR=3</v>
      </c>
      <c r="B10" s="66" t="str">
        <f>'All Devices (Portrait)'!C10</f>
        <v>HTCVive</v>
      </c>
      <c r="C10" s="67">
        <f>IF ('All Devices (Portrait)'!I10 = "", "", 'All Devices (Portrait)'!I10)</f>
        <v>1080</v>
      </c>
      <c r="D10" s="67">
        <f>IF ('All Devices (Portrait)'!H10 = "", "", 'All Devices (Portrait)'!H10)</f>
        <v>1200</v>
      </c>
      <c r="E10" s="67" t="b">
        <f>'All Devices (Portrait)'!J10</f>
        <v>0</v>
      </c>
      <c r="F10" s="67" t="str">
        <f>IF(B10 = "", "", IF('All Devices (Portrait)'!F10 = TRUE, "TRUE", "FALSE"))</f>
        <v>FALSE</v>
      </c>
      <c r="G10" s="68" t="str">
        <f>IF(B10 = "", "", IF('All Devices (Portrait)'!G10 = "", "", 'All Devices (Portrait)'!G10))</f>
        <v/>
      </c>
      <c r="H10" s="38">
        <f>'All Devices (Portrait)'!E10</f>
        <v>3</v>
      </c>
      <c r="I10" s="68" t="str">
        <f t="shared" si="1"/>
        <v>landscape</v>
      </c>
      <c r="J10" s="69">
        <f t="shared" si="2"/>
        <v>360</v>
      </c>
      <c r="K10" s="70">
        <f t="shared" si="3"/>
        <v>400</v>
      </c>
      <c r="L10" s="52">
        <f>IF(B10 = "", "", IF(E10 = FALSE , J10 + Introduction!C$28, C10 + Introduction!C$28))</f>
        <v>359.5</v>
      </c>
      <c r="M10" s="52">
        <f>IF(B10 = "", "",IF(E10 = FALSE, J10 + Introduction!C$29, C10 + Introduction!C$29))</f>
        <v>360.5</v>
      </c>
      <c r="N10" s="53">
        <f>IF(B10 = "", "",IF(E10 = FALSE, K10 + Introduction!D$28, D10 + Introduction!D$28))</f>
        <v>399.5</v>
      </c>
      <c r="O10" s="52">
        <f>IF(B10 = "", "",IF(E10 = FALSE, K10 + Introduction!D$29, D10 + Introduction!D$29))</f>
        <v>400.5</v>
      </c>
      <c r="P10" s="52">
        <f>IF(B10 = "", "",IF(E10= FALSE, J10 + Introduction!C$30, C10 + Introduction!C$30))</f>
        <v>354.5</v>
      </c>
      <c r="Q10" s="52">
        <f>IF(B10 = "", "",IF(E10 = FALSE, K10 + Introduction!D$30, D10 + Introduction!D$30))</f>
        <v>400</v>
      </c>
      <c r="R10" s="52">
        <f>IF(B10 = "", "",IF(Introduction!D11 = FALSE, J10 + Introduction!C$31, C10 + Introduction!C$31))</f>
        <v>353.5</v>
      </c>
      <c r="S10" s="52">
        <f>IF(B10 = "", "",IF(E10 = FALSE, K10 + Introduction!D$31, D10 + Introduction!D$31))</f>
        <v>399</v>
      </c>
      <c r="T10" s="52">
        <f>IF(B10 = "", "",IF(E10 = FALSE, J10 + Introduction!C$32, C10 + Introduction!C$32))</f>
        <v>347</v>
      </c>
      <c r="U10" s="52">
        <f>IF(B10 = "", "",IF(E10 = FALSE, K10 + Introduction!D$32, D10 + Introduction!D$32))</f>
        <v>394</v>
      </c>
      <c r="V10" s="54" t="str">
        <f t="shared" si="4"/>
        <v>HTCVive_L</v>
      </c>
      <c r="W10" s="52">
        <f>'All Devices (Portrait)'!Y10</f>
        <v>3</v>
      </c>
    </row>
    <row r="11">
      <c r="A11" s="66" t="str">
        <f>IF(D11 = "", "", ("Landscape-" &amp; K11 &amp; "x" &amp; J11 &amp; "-PR=" &amp; CEILING(W11,0.1) &amp; IF('All Devices (Portrait)'!D11 = TRUE, "+scale", "")))</f>
        <v>Landscape-640x360-PR=1</v>
      </c>
      <c r="B11" s="66" t="str">
        <f>'All Devices (Portrait)'!C11</f>
        <v>Nokia5230</v>
      </c>
      <c r="C11" s="67">
        <f>IF ('All Devices (Portrait)'!I11 = "", "", 'All Devices (Portrait)'!I11)</f>
        <v>360</v>
      </c>
      <c r="D11" s="67">
        <f>IF ('All Devices (Portrait)'!H11 = "", "", 'All Devices (Portrait)'!H11)</f>
        <v>640</v>
      </c>
      <c r="E11" s="67" t="b">
        <f>'All Devices (Portrait)'!J11</f>
        <v>0</v>
      </c>
      <c r="F11" s="67" t="str">
        <f>IF(B11 = "", "", IF('All Devices (Portrait)'!F11 = TRUE, "TRUE", "FALSE"))</f>
        <v>FALSE</v>
      </c>
      <c r="G11" s="68" t="str">
        <f>IF(B11 = "", "", IF('All Devices (Portrait)'!G11 = "", "", 'All Devices (Portrait)'!G11))</f>
        <v/>
      </c>
      <c r="H11" s="38">
        <f>'All Devices (Portrait)'!E11</f>
        <v>1</v>
      </c>
      <c r="I11" s="68" t="str">
        <f t="shared" si="1"/>
        <v>landscape</v>
      </c>
      <c r="J11" s="69">
        <f t="shared" si="2"/>
        <v>360</v>
      </c>
      <c r="K11" s="70">
        <f t="shared" si="3"/>
        <v>640</v>
      </c>
      <c r="L11" s="52">
        <f>IF(B11 = "", "", IF(E11 = FALSE , J11 + Introduction!C$28, C11 + Introduction!C$28))</f>
        <v>359.5</v>
      </c>
      <c r="M11" s="52">
        <f>IF(B11 = "", "",IF(E11 = FALSE, J11 + Introduction!C$29, C11 + Introduction!C$29))</f>
        <v>360.5</v>
      </c>
      <c r="N11" s="53">
        <f>IF(B11 = "", "",IF(E11 = FALSE, K11 + Introduction!D$28, D11 + Introduction!D$28))</f>
        <v>639.5</v>
      </c>
      <c r="O11" s="52">
        <f>IF(B11 = "", "",IF(E11 = FALSE, K11 + Introduction!D$29, D11 + Introduction!D$29))</f>
        <v>640.5</v>
      </c>
      <c r="P11" s="52">
        <f>IF(B11 = "", "",IF(E11= FALSE, J11 + Introduction!C$30, C11 + Introduction!C$30))</f>
        <v>354.5</v>
      </c>
      <c r="Q11" s="52">
        <f>IF(B11 = "", "",IF(E11 = FALSE, K11 + Introduction!D$30, D11 + Introduction!D$30))</f>
        <v>640</v>
      </c>
      <c r="R11" s="52">
        <f>IF(B11 = "", "",IF(Introduction!D12 = FALSE, J11 + Introduction!C$31, C11 + Introduction!C$31))</f>
        <v>353.5</v>
      </c>
      <c r="S11" s="52">
        <f>IF(B11 = "", "",IF(E11 = FALSE, K11 + Introduction!D$31, D11 + Introduction!D$31))</f>
        <v>639</v>
      </c>
      <c r="T11" s="52">
        <f>IF(B11 = "", "",IF(E11 = FALSE, J11 + Introduction!C$32, C11 + Introduction!C$32))</f>
        <v>347</v>
      </c>
      <c r="U11" s="52">
        <f>IF(B11 = "", "",IF(E11 = FALSE, K11 + Introduction!D$32, D11 + Introduction!D$32))</f>
        <v>634</v>
      </c>
      <c r="V11" s="54" t="str">
        <f t="shared" si="4"/>
        <v>Nokia5230_L</v>
      </c>
      <c r="W11" s="52">
        <f>'All Devices (Portrait)'!Y11</f>
        <v>1</v>
      </c>
    </row>
    <row r="12">
      <c r="A12" s="66" t="str">
        <f>IF(D12 = "", "", ("Landscape-" &amp; K12 &amp; "x" &amp; J12 &amp; "-PR=" &amp; CEILING(W12,0.1) &amp; IF('All Devices (Portrait)'!D12 = TRUE, "+scale", "")))</f>
        <v>Landscape-576x360-PR=2</v>
      </c>
      <c r="B12" s="66" t="str">
        <f>'All Devices (Portrait)'!C12</f>
        <v>SunWorkstation</v>
      </c>
      <c r="C12" s="67">
        <f>IF ('All Devices (Portrait)'!I12 = "", "", 'All Devices (Portrait)'!I12)</f>
        <v>720</v>
      </c>
      <c r="D12" s="67">
        <f>IF ('All Devices (Portrait)'!H12 = "", "", 'All Devices (Portrait)'!H12)</f>
        <v>1152</v>
      </c>
      <c r="E12" s="67" t="b">
        <f>'All Devices (Portrait)'!J12</f>
        <v>0</v>
      </c>
      <c r="F12" s="67" t="str">
        <f>IF(B12 = "", "", IF('All Devices (Portrait)'!F12 = TRUE, "TRUE", "FALSE"))</f>
        <v>FALSE</v>
      </c>
      <c r="G12" s="68" t="str">
        <f>IF(B12 = "", "", IF('All Devices (Portrait)'!G12 = "", "", 'All Devices (Portrait)'!G12))</f>
        <v/>
      </c>
      <c r="H12" s="38">
        <f>'All Devices (Portrait)'!E12</f>
        <v>2</v>
      </c>
      <c r="I12" s="68" t="str">
        <f t="shared" si="1"/>
        <v>landscape</v>
      </c>
      <c r="J12" s="69">
        <f t="shared" si="2"/>
        <v>360</v>
      </c>
      <c r="K12" s="70">
        <f t="shared" si="3"/>
        <v>576</v>
      </c>
      <c r="L12" s="52">
        <f>IF(B12 = "", "", IF(E12 = FALSE , J12 + Introduction!C$28, C12 + Introduction!C$28))</f>
        <v>359.5</v>
      </c>
      <c r="M12" s="52">
        <f>IF(B12 = "", "",IF(E12 = FALSE, J12 + Introduction!C$29, C12 + Introduction!C$29))</f>
        <v>360.5</v>
      </c>
      <c r="N12" s="53">
        <f>IF(B12 = "", "",IF(E12 = FALSE, K12 + Introduction!D$28, D12 + Introduction!D$28))</f>
        <v>575.5</v>
      </c>
      <c r="O12" s="52">
        <f>IF(B12 = "", "",IF(E12 = FALSE, K12 + Introduction!D$29, D12 + Introduction!D$29))</f>
        <v>576.5</v>
      </c>
      <c r="P12" s="52">
        <f>IF(B12 = "", "",IF(E12= FALSE, J12 + Introduction!C$30, C12 + Introduction!C$30))</f>
        <v>354.5</v>
      </c>
      <c r="Q12" s="52">
        <f>IF(B12 = "", "",IF(E12 = FALSE, K12 + Introduction!D$30, D12 + Introduction!D$30))</f>
        <v>576</v>
      </c>
      <c r="R12" s="52">
        <f>IF(B12 = "", "",IF(Introduction!D13 = FALSE, J12 + Introduction!C$31, C12 + Introduction!C$31))</f>
        <v>353.5</v>
      </c>
      <c r="S12" s="52">
        <f>IF(B12 = "", "",IF(E12 = FALSE, K12 + Introduction!D$31, D12 + Introduction!D$31))</f>
        <v>575</v>
      </c>
      <c r="T12" s="52">
        <f>IF(B12 = "", "",IF(E12 = FALSE, J12 + Introduction!C$32, C12 + Introduction!C$32))</f>
        <v>347</v>
      </c>
      <c r="U12" s="52">
        <f>IF(B12 = "", "",IF(E12 = FALSE, K12 + Introduction!D$32, D12 + Introduction!D$32))</f>
        <v>570</v>
      </c>
      <c r="V12" s="54" t="str">
        <f t="shared" si="4"/>
        <v>SunWorkstation_L</v>
      </c>
      <c r="W12" s="52">
        <f>'All Devices (Portrait)'!Y12</f>
        <v>2</v>
      </c>
    </row>
    <row r="13">
      <c r="A13" s="66" t="str">
        <f>IF(D13 = "", "", ("Landscape-" &amp; K13 &amp; "x" &amp; J13 &amp; "-PR=" &amp; CEILING(W13,0.1) &amp; IF('All Devices (Portrait)'!D13 = TRUE, "+scale", "")))</f>
        <v>Landscape-720x360-PR=3</v>
      </c>
      <c r="B13" s="66" t="str">
        <f>'All Devices (Portrait)'!C13</f>
        <v>XiaomiMiMIX2</v>
      </c>
      <c r="C13" s="67">
        <f>IF ('All Devices (Portrait)'!I13 = "", "", 'All Devices (Portrait)'!I13)</f>
        <v>1080</v>
      </c>
      <c r="D13" s="67">
        <f>IF ('All Devices (Portrait)'!H13 = "", "", 'All Devices (Portrait)'!H13)</f>
        <v>2160</v>
      </c>
      <c r="E13" s="67" t="b">
        <f>'All Devices (Portrait)'!J13</f>
        <v>0</v>
      </c>
      <c r="F13" s="67" t="str">
        <f>IF(B13 = "", "", IF('All Devices (Portrait)'!F13 = TRUE, "TRUE", "FALSE"))</f>
        <v>FALSE</v>
      </c>
      <c r="G13" s="68" t="str">
        <f>IF(B13 = "", "", IF('All Devices (Portrait)'!G13 = "", "", 'All Devices (Portrait)'!G13))</f>
        <v/>
      </c>
      <c r="H13" s="38">
        <f>'All Devices (Portrait)'!E13</f>
        <v>3</v>
      </c>
      <c r="I13" s="68" t="str">
        <f t="shared" si="1"/>
        <v>landscape</v>
      </c>
      <c r="J13" s="69">
        <f t="shared" si="2"/>
        <v>360</v>
      </c>
      <c r="K13" s="70">
        <f t="shared" si="3"/>
        <v>720</v>
      </c>
      <c r="L13" s="52">
        <f>IF(B13 = "", "", IF(E13 = FALSE , J13 + Introduction!C$28, C13 + Introduction!C$28))</f>
        <v>359.5</v>
      </c>
      <c r="M13" s="52">
        <f>IF(B13 = "", "",IF(E13 = FALSE, J13 + Introduction!C$29, C13 + Introduction!C$29))</f>
        <v>360.5</v>
      </c>
      <c r="N13" s="53">
        <f>IF(B13 = "", "",IF(E13 = FALSE, K13 + Introduction!D$28, D13 + Introduction!D$28))</f>
        <v>719.5</v>
      </c>
      <c r="O13" s="52">
        <f>IF(B13 = "", "",IF(E13 = FALSE, K13 + Introduction!D$29, D13 + Introduction!D$29))</f>
        <v>720.5</v>
      </c>
      <c r="P13" s="52">
        <f>IF(B13 = "", "",IF(E13= FALSE, J13 + Introduction!C$30, C13 + Introduction!C$30))</f>
        <v>354.5</v>
      </c>
      <c r="Q13" s="52">
        <f>IF(B13 = "", "",IF(E13 = FALSE, K13 + Introduction!D$30, D13 + Introduction!D$30))</f>
        <v>720</v>
      </c>
      <c r="R13" s="52">
        <f>IF(B13 = "", "",IF(Introduction!D14 = FALSE, J13 + Introduction!C$31, C13 + Introduction!C$31))</f>
        <v>353.5</v>
      </c>
      <c r="S13" s="52">
        <f>IF(B13 = "", "",IF(E13 = FALSE, K13 + Introduction!D$31, D13 + Introduction!D$31))</f>
        <v>719</v>
      </c>
      <c r="T13" s="52">
        <f>IF(B13 = "", "",IF(E13 = FALSE, J13 + Introduction!C$32, C13 + Introduction!C$32))</f>
        <v>347</v>
      </c>
      <c r="U13" s="52">
        <f>IF(B13 = "", "",IF(E13 = FALSE, K13 + Introduction!D$32, D13 + Introduction!D$32))</f>
        <v>714</v>
      </c>
      <c r="V13" s="54" t="str">
        <f t="shared" si="4"/>
        <v>XiaomiMiMIX2_L</v>
      </c>
      <c r="W13" s="52">
        <f>'All Devices (Portrait)'!Y13</f>
        <v>3</v>
      </c>
    </row>
    <row r="14">
      <c r="A14" s="66" t="str">
        <f>IF(D14 = "", "", ("Landscape-" &amp; K14 &amp; "x" &amp; J14 &amp; "-PR=" &amp; CEILING(W14,0.1) &amp; IF('All Devices (Portrait)'!D14 = TRUE, "+scale", "")))</f>
        <v>Landscape-667x375-PR=2</v>
      </c>
      <c r="B14" s="66" t="str">
        <f>'All Devices (Portrait)'!C14</f>
        <v>Iphone6and6Sand7and8</v>
      </c>
      <c r="C14" s="67">
        <f>IF ('All Devices (Portrait)'!I14 = "", "", 'All Devices (Portrait)'!I14)</f>
        <v>750</v>
      </c>
      <c r="D14" s="67">
        <f>IF ('All Devices (Portrait)'!H14 = "", "", 'All Devices (Portrait)'!H14)</f>
        <v>1334</v>
      </c>
      <c r="E14" s="67" t="b">
        <f>'All Devices (Portrait)'!J14</f>
        <v>0</v>
      </c>
      <c r="F14" s="67" t="str">
        <f>IF(B14 = "", "", IF('All Devices (Portrait)'!F14 = TRUE, "TRUE", "FALSE"))</f>
        <v>FALSE</v>
      </c>
      <c r="G14" s="74">
        <f>IF(B14 = "", "", IF('All Devices (Portrait)'!G14 = "", "", 'All Devices (Portrait)'!G14))</f>
        <v>0.999</v>
      </c>
      <c r="H14" s="38">
        <f>'All Devices (Portrait)'!E14</f>
        <v>2</v>
      </c>
      <c r="I14" s="68" t="str">
        <f t="shared" si="1"/>
        <v>landscape</v>
      </c>
      <c r="J14" s="69">
        <f t="shared" si="2"/>
        <v>375</v>
      </c>
      <c r="K14" s="70">
        <f t="shared" si="3"/>
        <v>667</v>
      </c>
      <c r="L14" s="52">
        <f>IF(B14 = "", "", IF(E14 = FALSE , J14 + Introduction!C$28, C14 + Introduction!C$28))</f>
        <v>374.5</v>
      </c>
      <c r="M14" s="52">
        <f>IF(B14 = "", "",IF(E14 = FALSE, J14 + Introduction!C$29, C14 + Introduction!C$29))</f>
        <v>375.5</v>
      </c>
      <c r="N14" s="53">
        <f>IF(B14 = "", "",IF(E14 = FALSE, K14 + Introduction!D$28, D14 + Introduction!D$28))</f>
        <v>666.5</v>
      </c>
      <c r="O14" s="52">
        <f>IF(B14 = "", "",IF(E14 = FALSE, K14 + Introduction!D$29, D14 + Introduction!D$29))</f>
        <v>667.5</v>
      </c>
      <c r="P14" s="52">
        <f>IF(B14 = "", "",IF(E14= FALSE, J14 + Introduction!C$30, C14 + Introduction!C$30))</f>
        <v>369.5</v>
      </c>
      <c r="Q14" s="52">
        <f>IF(B14 = "", "",IF(E14 = FALSE, K14 + Introduction!D$30, D14 + Introduction!D$30))</f>
        <v>667</v>
      </c>
      <c r="R14" s="52">
        <f>IF(B14 = "", "",IF(Introduction!D15 = FALSE, J14 + Introduction!C$31, C14 + Introduction!C$31))</f>
        <v>368.5</v>
      </c>
      <c r="S14" s="52">
        <f>IF(B14 = "", "",IF(E14 = FALSE, K14 + Introduction!D$31, D14 + Introduction!D$31))</f>
        <v>666</v>
      </c>
      <c r="T14" s="52">
        <f>IF(B14 = "", "",IF(E14 = FALSE, J14 + Introduction!C$32, C14 + Introduction!C$32))</f>
        <v>362</v>
      </c>
      <c r="U14" s="52">
        <f>IF(B14 = "", "",IF(E14 = FALSE, K14 + Introduction!D$32, D14 + Introduction!D$32))</f>
        <v>661</v>
      </c>
      <c r="V14" s="54" t="str">
        <f t="shared" si="4"/>
        <v>Iphone6and6Sand7and8_L</v>
      </c>
      <c r="W14" s="52">
        <f>'All Devices (Portrait)'!Y14</f>
        <v>2</v>
      </c>
    </row>
    <row r="15">
      <c r="A15" s="66" t="str">
        <f>IF(D15 = "", "", ("Landscape-" &amp; K15 &amp; "x" &amp; J15 &amp; "-PR=" &amp; CEILING(W15,0.1) &amp; IF('All Devices (Portrait)'!D15 = TRUE, "+scale", "")))</f>
        <v>Landscape-812x375-PR=3</v>
      </c>
      <c r="B15" s="66" t="str">
        <f>'All Devices (Portrait)'!C15</f>
        <v>IphoneX</v>
      </c>
      <c r="C15" s="67">
        <f>IF ('All Devices (Portrait)'!I15 = "", "", 'All Devices (Portrait)'!I15)</f>
        <v>1125</v>
      </c>
      <c r="D15" s="67">
        <f>IF ('All Devices (Portrait)'!H15 = "", "", 'All Devices (Portrait)'!H15)</f>
        <v>2436</v>
      </c>
      <c r="E15" s="67" t="b">
        <f>'All Devices (Portrait)'!J15</f>
        <v>0</v>
      </c>
      <c r="F15" s="67" t="str">
        <f>IF(B15 = "", "", IF('All Devices (Portrait)'!F15 = TRUE, "TRUE", "FALSE"))</f>
        <v>FALSE</v>
      </c>
      <c r="G15" s="68" t="str">
        <f>IF(B15 = "", "", IF('All Devices (Portrait)'!G15 = "", "", 'All Devices (Portrait)'!G15))</f>
        <v/>
      </c>
      <c r="H15" s="38">
        <f>'All Devices (Portrait)'!E15</f>
        <v>3</v>
      </c>
      <c r="I15" s="68" t="str">
        <f t="shared" si="1"/>
        <v>landscape</v>
      </c>
      <c r="J15" s="69">
        <f t="shared" si="2"/>
        <v>375</v>
      </c>
      <c r="K15" s="70">
        <f t="shared" si="3"/>
        <v>812</v>
      </c>
      <c r="L15" s="52">
        <f>IF(B15 = "", "", IF(E15 = FALSE , J15 + Introduction!C$28, C15 + Introduction!C$28))</f>
        <v>374.5</v>
      </c>
      <c r="M15" s="52">
        <f>IF(B15 = "", "",IF(E15 = FALSE, J15 + Introduction!C$29, C15 + Introduction!C$29))</f>
        <v>375.5</v>
      </c>
      <c r="N15" s="53">
        <f>IF(B15 = "", "",IF(E15 = FALSE, K15 + Introduction!D$28, D15 + Introduction!D$28))</f>
        <v>811.5</v>
      </c>
      <c r="O15" s="52">
        <f>IF(B15 = "", "",IF(E15 = FALSE, K15 + Introduction!D$29, D15 + Introduction!D$29))</f>
        <v>812.5</v>
      </c>
      <c r="P15" s="52">
        <f>IF(B15 = "", "",IF(E15= FALSE, J15 + Introduction!C$30, C15 + Introduction!C$30))</f>
        <v>369.5</v>
      </c>
      <c r="Q15" s="52">
        <f>IF(B15 = "", "",IF(E15 = FALSE, K15 + Introduction!D$30, D15 + Introduction!D$30))</f>
        <v>812</v>
      </c>
      <c r="R15" s="52">
        <f>IF(B15 = "", "",IF(Introduction!D16 = FALSE, J15 + Introduction!C$31, C15 + Introduction!C$31))</f>
        <v>368.5</v>
      </c>
      <c r="S15" s="52">
        <f>IF(B15 = "", "",IF(E15 = FALSE, K15 + Introduction!D$31, D15 + Introduction!D$31))</f>
        <v>811</v>
      </c>
      <c r="T15" s="52">
        <f>IF(B15 = "", "",IF(E15 = FALSE, J15 + Introduction!C$32, C15 + Introduction!C$32))</f>
        <v>362</v>
      </c>
      <c r="U15" s="52">
        <f>IF(B15 = "", "",IF(E15 = FALSE, K15 + Introduction!D$32, D15 + Introduction!D$32))</f>
        <v>806</v>
      </c>
      <c r="V15" s="54" t="str">
        <f t="shared" si="4"/>
        <v>IphoneX_L</v>
      </c>
      <c r="W15" s="52">
        <f>'All Devices (Portrait)'!Y15</f>
        <v>3</v>
      </c>
    </row>
    <row r="16">
      <c r="A16" s="66" t="str">
        <f>IF(D16 = "", "", ("Landscape-" &amp; K16 &amp; "x" &amp; J16 &amp; "-PR=" &amp; CEILING(W16,0.1) &amp; IF('All Devices (Portrait)'!D16 = TRUE, "+scale", "")))</f>
        <v>Landscape-512x384-PR=2</v>
      </c>
      <c r="B16" s="66" t="str">
        <f>'All Devices (Portrait)'!C16</f>
        <v>IpadandTFT</v>
      </c>
      <c r="C16" s="67">
        <f>IF ('All Devices (Portrait)'!I16 = "", "", 'All Devices (Portrait)'!I16)</f>
        <v>768</v>
      </c>
      <c r="D16" s="67">
        <f>IF ('All Devices (Portrait)'!H16 = "", "", 'All Devices (Portrait)'!H16)</f>
        <v>1024</v>
      </c>
      <c r="E16" s="67" t="b">
        <f>'All Devices (Portrait)'!J16</f>
        <v>1</v>
      </c>
      <c r="F16" s="67" t="str">
        <f>IF(B16 = "", "", IF('All Devices (Portrait)'!F16 = TRUE, "TRUE", "FALSE"))</f>
        <v>FALSE</v>
      </c>
      <c r="G16" s="68" t="str">
        <f>IF(B16 = "", "", IF('All Devices (Portrait)'!G16 = "", "", 'All Devices (Portrait)'!G16))</f>
        <v/>
      </c>
      <c r="H16" s="38">
        <f>'All Devices (Portrait)'!E16</f>
        <v>2</v>
      </c>
      <c r="I16" s="68" t="str">
        <f t="shared" si="1"/>
        <v>landscape</v>
      </c>
      <c r="J16" s="69">
        <f t="shared" si="2"/>
        <v>384</v>
      </c>
      <c r="K16" s="70">
        <f t="shared" si="3"/>
        <v>512</v>
      </c>
      <c r="L16" s="52">
        <f>IF(B16 = "", "", IF(E16 = FALSE , J16 + Introduction!C$28, C16 + Introduction!C$28))</f>
        <v>767.5</v>
      </c>
      <c r="M16" s="52">
        <f>IF(B16 = "", "",IF(E16 = FALSE, J16 + Introduction!C$29, C16 + Introduction!C$29))</f>
        <v>768.5</v>
      </c>
      <c r="N16" s="53">
        <f>IF(B16 = "", "",IF(E16 = FALSE, K16 + Introduction!D$28, D16 + Introduction!D$28))</f>
        <v>1023.5</v>
      </c>
      <c r="O16" s="52">
        <f>IF(B16 = "", "",IF(E16 = FALSE, K16 + Introduction!D$29, D16 + Introduction!D$29))</f>
        <v>1024.5</v>
      </c>
      <c r="P16" s="52">
        <f>IF(B16 = "", "",IF(E16= FALSE, J16 + Introduction!C$30, C16 + Introduction!C$30))</f>
        <v>762.5</v>
      </c>
      <c r="Q16" s="52">
        <f>IF(B16 = "", "",IF(E16 = FALSE, K16 + Introduction!D$30, D16 + Introduction!D$30))</f>
        <v>1024</v>
      </c>
      <c r="R16" s="52">
        <f>IF(B16 = "", "",IF(Introduction!D17 = FALSE, J16 + Introduction!C$31, C16 + Introduction!C$31))</f>
        <v>377.5</v>
      </c>
      <c r="S16" s="52">
        <f>IF(B16 = "", "",IF(E16 = FALSE, K16 + Introduction!D$31, D16 + Introduction!D$31))</f>
        <v>1023</v>
      </c>
      <c r="T16" s="52">
        <f>IF(B16 = "", "",IF(E16 = FALSE, J16 + Introduction!C$32, C16 + Introduction!C$32))</f>
        <v>755</v>
      </c>
      <c r="U16" s="52">
        <f>IF(B16 = "", "",IF(E16 = FALSE, K16 + Introduction!D$32, D16 + Introduction!D$32))</f>
        <v>1018</v>
      </c>
      <c r="V16" s="54" t="str">
        <f t="shared" si="4"/>
        <v>IpadandTFT_L</v>
      </c>
      <c r="W16" s="52">
        <f>'All Devices (Portrait)'!Y16</f>
        <v>2</v>
      </c>
    </row>
    <row r="17">
      <c r="A17" s="66" t="str">
        <f>IF(D17 = "", "", ("Landscape-" &amp; K17 &amp; "x" &amp; J17 &amp; "-PR=" &amp; CEILING(W17,0.1) &amp; IF('All Devices (Portrait)'!D17 = TRUE, "+scale", "")))</f>
        <v>Landscape-800x384-PR=2</v>
      </c>
      <c r="B17" s="66" t="str">
        <f>'All Devices (Portrait)'!C17</f>
        <v>SonyVAIO-P</v>
      </c>
      <c r="C17" s="67">
        <f>IF ('All Devices (Portrait)'!I17 = "", "", 'All Devices (Portrait)'!I17)</f>
        <v>768</v>
      </c>
      <c r="D17" s="67">
        <f>IF ('All Devices (Portrait)'!H17 = "", "", 'All Devices (Portrait)'!H17)</f>
        <v>1600</v>
      </c>
      <c r="E17" s="67" t="b">
        <f>'All Devices (Portrait)'!J17</f>
        <v>0</v>
      </c>
      <c r="F17" s="67" t="str">
        <f>IF(B17 = "", "", IF('All Devices (Portrait)'!F17 = TRUE, "TRUE", "FALSE"))</f>
        <v>FALSE</v>
      </c>
      <c r="G17" s="68" t="str">
        <f>IF(B17 = "", "", IF('All Devices (Portrait)'!G17 = "", "", 'All Devices (Portrait)'!G17))</f>
        <v/>
      </c>
      <c r="H17" s="38">
        <f>'All Devices (Portrait)'!E17</f>
        <v>2</v>
      </c>
      <c r="I17" s="68" t="str">
        <f t="shared" si="1"/>
        <v>landscape</v>
      </c>
      <c r="J17" s="69">
        <f t="shared" si="2"/>
        <v>384</v>
      </c>
      <c r="K17" s="70">
        <f t="shared" si="3"/>
        <v>800</v>
      </c>
      <c r="L17" s="52">
        <f>IF(B17 = "", "", IF(E17 = FALSE , J17 + Introduction!C$28, C17 + Introduction!C$28))</f>
        <v>383.5</v>
      </c>
      <c r="M17" s="52">
        <f>IF(B17 = "", "",IF(E17 = FALSE, J17 + Introduction!C$29, C17 + Introduction!C$29))</f>
        <v>384.5</v>
      </c>
      <c r="N17" s="53">
        <f>IF(B17 = "", "",IF(E17 = FALSE, K17 + Introduction!D$28, D17 + Introduction!D$28))</f>
        <v>799.5</v>
      </c>
      <c r="O17" s="52">
        <f>IF(B17 = "", "",IF(E17 = FALSE, K17 + Introduction!D$29, D17 + Introduction!D$29))</f>
        <v>800.5</v>
      </c>
      <c r="P17" s="52">
        <f>IF(B17 = "", "",IF(E17= FALSE, J17 + Introduction!C$30, C17 + Introduction!C$30))</f>
        <v>378.5</v>
      </c>
      <c r="Q17" s="52">
        <f>IF(B17 = "", "",IF(E17 = FALSE, K17 + Introduction!D$30, D17 + Introduction!D$30))</f>
        <v>800</v>
      </c>
      <c r="R17" s="52">
        <f>IF(B17 = "", "",IF(Introduction!D18 = FALSE, J17 + Introduction!C$31, C17 + Introduction!C$31))</f>
        <v>377.5</v>
      </c>
      <c r="S17" s="52">
        <f>IF(B17 = "", "",IF(E17 = FALSE, K17 + Introduction!D$31, D17 + Introduction!D$31))</f>
        <v>799</v>
      </c>
      <c r="T17" s="52">
        <f>IF(B17 = "", "",IF(E17 = FALSE, J17 + Introduction!C$32, C17 + Introduction!C$32))</f>
        <v>371</v>
      </c>
      <c r="U17" s="52">
        <f>IF(B17 = "", "",IF(E17 = FALSE, K17 + Introduction!D$32, D17 + Introduction!D$32))</f>
        <v>794</v>
      </c>
      <c r="V17" s="54" t="str">
        <f t="shared" si="4"/>
        <v>SonyVAIO-P_L</v>
      </c>
      <c r="W17" s="52">
        <f>'All Devices (Portrait)'!Y17</f>
        <v>2</v>
      </c>
    </row>
    <row r="18" ht="15.75" customHeight="1">
      <c r="A18" s="66" t="str">
        <f>IF(D18 = "", "", ("Landscape-" &amp; K18 &amp; "x" &amp; J18 &amp; "-PR=" &amp; CEILING(W18,0.1) &amp; IF('All Devices (Portrait)'!D18 = TRUE, "+scale", "")))</f>
        <v>Landscape-534x400-PR=3</v>
      </c>
      <c r="B18" s="66" t="str">
        <f>'All Devices (Portrait)'!C18</f>
        <v>LenovoThinkpadT60</v>
      </c>
      <c r="C18" s="67">
        <f>IF ('All Devices (Portrait)'!I18 = "", "", 'All Devices (Portrait)'!I18)</f>
        <v>1200</v>
      </c>
      <c r="D18" s="67">
        <f>IF ('All Devices (Portrait)'!H18 = "", "", 'All Devices (Portrait)'!H18)</f>
        <v>1600</v>
      </c>
      <c r="E18" s="67" t="b">
        <f>'All Devices (Portrait)'!J18</f>
        <v>0</v>
      </c>
      <c r="F18" s="67" t="str">
        <f>IF(B18 = "", "", IF('All Devices (Portrait)'!F18 = TRUE, "TRUE", "FALSE"))</f>
        <v>FALSE</v>
      </c>
      <c r="G18" s="68" t="str">
        <f>IF(B18 = "", "", IF('All Devices (Portrait)'!G18 = "", "", 'All Devices (Portrait)'!G18))</f>
        <v/>
      </c>
      <c r="H18" s="38">
        <f>'All Devices (Portrait)'!E18</f>
        <v>3</v>
      </c>
      <c r="I18" s="68" t="str">
        <f t="shared" si="1"/>
        <v>landscape</v>
      </c>
      <c r="J18" s="69">
        <f t="shared" si="2"/>
        <v>400</v>
      </c>
      <c r="K18" s="70">
        <f t="shared" si="3"/>
        <v>534</v>
      </c>
      <c r="L18" s="52">
        <f>IF(B18 = "", "", IF(E18 = FALSE , J18 + Introduction!C$28, C18 + Introduction!C$28))</f>
        <v>399.5</v>
      </c>
      <c r="M18" s="52">
        <f>IF(B18 = "", "",IF(E18 = FALSE, J18 + Introduction!C$29, C18 + Introduction!C$29))</f>
        <v>400.5</v>
      </c>
      <c r="N18" s="53">
        <f>IF(B18 = "", "",IF(E18 = FALSE, K18 + Introduction!D$28, D18 + Introduction!D$28))</f>
        <v>533.5</v>
      </c>
      <c r="O18" s="52">
        <f>IF(B18 = "", "",IF(E18 = FALSE, K18 + Introduction!D$29, D18 + Introduction!D$29))</f>
        <v>534.5</v>
      </c>
      <c r="P18" s="52">
        <f>IF(B18 = "", "",IF(E18= FALSE, J18 + Introduction!C$30, C18 + Introduction!C$30))</f>
        <v>394.5</v>
      </c>
      <c r="Q18" s="52">
        <f>IF(B18 = "", "",IF(E18 = FALSE, K18 + Introduction!D$30, D18 + Introduction!D$30))</f>
        <v>534</v>
      </c>
      <c r="R18" s="52">
        <f>IF(B18 = "", "",IF(Introduction!D19 = FALSE, J18 + Introduction!C$31, C18 + Introduction!C$31))</f>
        <v>393.5</v>
      </c>
      <c r="S18" s="52">
        <f>IF(B18 = "", "",IF(E18 = FALSE, K18 + Introduction!D$31, D18 + Introduction!D$31))</f>
        <v>533</v>
      </c>
      <c r="T18" s="52">
        <f>IF(B18 = "", "",IF(E18 = FALSE, J18 + Introduction!C$32, C18 + Introduction!C$32))</f>
        <v>387</v>
      </c>
      <c r="U18" s="52">
        <f>IF(B18 = "", "",IF(E18 = FALSE, K18 + Introduction!D$32, D18 + Introduction!D$32))</f>
        <v>528</v>
      </c>
      <c r="V18" s="54" t="str">
        <f t="shared" si="4"/>
        <v>LenovoThinkpadT60_L</v>
      </c>
      <c r="W18" s="52">
        <f>'All Devices (Portrait)'!Y18</f>
        <v>3</v>
      </c>
    </row>
    <row r="19" ht="15.75" customHeight="1">
      <c r="A19" s="66" t="str">
        <f>IF(D19 = "", "", ("Landscape-" &amp; K19 &amp; "x" &amp; J19 &amp; "-PR=" &amp; CEILING(W19,0.1) &amp; IF('All Devices (Portrait)'!D19 = TRUE, "+scale", "")))</f>
        <v>Landscape-640x400-PR=3</v>
      </c>
      <c r="B19" s="66" t="str">
        <f>'All Devices (Portrait)'!C19</f>
        <v>WUXGA</v>
      </c>
      <c r="C19" s="67">
        <f>IF ('All Devices (Portrait)'!I19 = "", "", 'All Devices (Portrait)'!I19)</f>
        <v>1200</v>
      </c>
      <c r="D19" s="67">
        <f>IF ('All Devices (Portrait)'!H19 = "", "", 'All Devices (Portrait)'!H19)</f>
        <v>1920</v>
      </c>
      <c r="E19" s="67" t="b">
        <f>'All Devices (Portrait)'!J19</f>
        <v>0</v>
      </c>
      <c r="F19" s="67" t="str">
        <f>IF(B19 = "", "", IF('All Devices (Portrait)'!F19 = TRUE, "TRUE", "FALSE"))</f>
        <v>FALSE</v>
      </c>
      <c r="G19" s="68" t="str">
        <f>IF(B19 = "", "", IF('All Devices (Portrait)'!G19 = "", "", 'All Devices (Portrait)'!G19))</f>
        <v/>
      </c>
      <c r="H19" s="38">
        <f>'All Devices (Portrait)'!E19</f>
        <v>3</v>
      </c>
      <c r="I19" s="68" t="str">
        <f t="shared" si="1"/>
        <v>landscape</v>
      </c>
      <c r="J19" s="69">
        <f t="shared" si="2"/>
        <v>400</v>
      </c>
      <c r="K19" s="70">
        <f t="shared" si="3"/>
        <v>640</v>
      </c>
      <c r="L19" s="52">
        <f>IF(B19 = "", "", IF(E19 = FALSE , J19 + Introduction!C$28, C19 + Introduction!C$28))</f>
        <v>399.5</v>
      </c>
      <c r="M19" s="52">
        <f>IF(B19 = "", "",IF(E19 = FALSE, J19 + Introduction!C$29, C19 + Introduction!C$29))</f>
        <v>400.5</v>
      </c>
      <c r="N19" s="53">
        <f>IF(B19 = "", "",IF(E19 = FALSE, K19 + Introduction!D$28, D19 + Introduction!D$28))</f>
        <v>639.5</v>
      </c>
      <c r="O19" s="52">
        <f>IF(B19 = "", "",IF(E19 = FALSE, K19 + Introduction!D$29, D19 + Introduction!D$29))</f>
        <v>640.5</v>
      </c>
      <c r="P19" s="52">
        <f>IF(B19 = "", "",IF(E19= FALSE, J19 + Introduction!C$30, C19 + Introduction!C$30))</f>
        <v>394.5</v>
      </c>
      <c r="Q19" s="52">
        <f>IF(B19 = "", "",IF(E19 = FALSE, K19 + Introduction!D$30, D19 + Introduction!D$30))</f>
        <v>640</v>
      </c>
      <c r="R19" s="52">
        <f>IF(B19 = "", "",IF(Introduction!D20 = FALSE, J19 + Introduction!C$31, C19 + Introduction!C$31))</f>
        <v>393.5</v>
      </c>
      <c r="S19" s="52">
        <f>IF(B19 = "", "",IF(E19 = FALSE, K19 + Introduction!D$31, D19 + Introduction!D$31))</f>
        <v>639</v>
      </c>
      <c r="T19" s="52">
        <f>IF(B19 = "", "",IF(E19 = FALSE, J19 + Introduction!C$32, C19 + Introduction!C$32))</f>
        <v>387</v>
      </c>
      <c r="U19" s="52">
        <f>IF(B19 = "", "",IF(E19 = FALSE, K19 + Introduction!D$32, D19 + Introduction!D$32))</f>
        <v>634</v>
      </c>
      <c r="V19" s="54" t="str">
        <f t="shared" si="4"/>
        <v>WUXGA_L</v>
      </c>
      <c r="W19" s="52">
        <f>'All Devices (Portrait)'!Y19</f>
        <v>3</v>
      </c>
    </row>
    <row r="20" ht="15.75" customHeight="1">
      <c r="A20" s="66" t="str">
        <f>IF(D20 = "", "", ("Landscape-" &amp; K20 &amp; "x" &amp; J20 &amp; "-PR=" &amp; CEILING(W20,0.1) &amp; IF('All Devices (Portrait)'!D20 = TRUE, "+scale", "")))</f>
        <v>Landscape-732x412-PR=3.5</v>
      </c>
      <c r="B20" s="66" t="str">
        <f>'All Devices (Portrait)'!C20</f>
        <v>PixelXL</v>
      </c>
      <c r="C20" s="67">
        <f>IF ('All Devices (Portrait)'!I20 = "", "", 'All Devices (Portrait)'!I20)</f>
        <v>1440</v>
      </c>
      <c r="D20" s="67">
        <f>IF ('All Devices (Portrait)'!H20 = "", "", 'All Devices (Portrait)'!H20)</f>
        <v>2560</v>
      </c>
      <c r="E20" s="67" t="b">
        <f>'All Devices (Portrait)'!J20</f>
        <v>0</v>
      </c>
      <c r="F20" s="67" t="str">
        <f>IF(B20 = "", "", IF('All Devices (Portrait)'!F20 = TRUE, "TRUE", "FALSE"))</f>
        <v>TRUE</v>
      </c>
      <c r="G20" s="74">
        <f>IF(B20 = "", "", IF('All Devices (Portrait)'!G20 = "", "", 'All Devices (Portrait)'!G20))</f>
        <v>3.5</v>
      </c>
      <c r="H20" s="38" t="str">
        <f>'All Devices (Portrait)'!E20</f>
        <v/>
      </c>
      <c r="I20" s="68" t="str">
        <f t="shared" si="1"/>
        <v>landscape</v>
      </c>
      <c r="J20" s="69">
        <f t="shared" si="2"/>
        <v>412</v>
      </c>
      <c r="K20" s="70">
        <f t="shared" si="3"/>
        <v>732</v>
      </c>
      <c r="L20" s="52">
        <f>IF(B20 = "", "", IF(E20 = FALSE , J20 + Introduction!C$28, C20 + Introduction!C$28))</f>
        <v>411.5</v>
      </c>
      <c r="M20" s="52">
        <f>IF(B20 = "", "",IF(E20 = FALSE, J20 + Introduction!C$29, C20 + Introduction!C$29))</f>
        <v>412.5</v>
      </c>
      <c r="N20" s="53">
        <f>IF(B20 = "", "",IF(E20 = FALSE, K20 + Introduction!D$28, D20 + Introduction!D$28))</f>
        <v>731.5</v>
      </c>
      <c r="O20" s="52">
        <f>IF(B20 = "", "",IF(E20 = FALSE, K20 + Introduction!D$29, D20 + Introduction!D$29))</f>
        <v>732.5</v>
      </c>
      <c r="P20" s="52">
        <f>IF(B20 = "", "",IF(E20= FALSE, J20 + Introduction!C$30, C20 + Introduction!C$30))</f>
        <v>406.5</v>
      </c>
      <c r="Q20" s="52">
        <f>IF(B20 = "", "",IF(E20 = FALSE, K20 + Introduction!D$30, D20 + Introduction!D$30))</f>
        <v>732</v>
      </c>
      <c r="R20" s="52">
        <f>IF(B20 = "", "",IF(Introduction!D21 = FALSE, J20 + Introduction!C$31, C20 + Introduction!C$31))</f>
        <v>405.5</v>
      </c>
      <c r="S20" s="52">
        <f>IF(B20 = "", "",IF(E20 = FALSE, K20 + Introduction!D$31, D20 + Introduction!D$31))</f>
        <v>731</v>
      </c>
      <c r="T20" s="52">
        <f>IF(B20 = "", "",IF(E20 = FALSE, J20 + Introduction!C$32, C20 + Introduction!C$32))</f>
        <v>399</v>
      </c>
      <c r="U20" s="52">
        <f>IF(B20 = "", "",IF(E20 = FALSE, K20 + Introduction!D$32, D20 + Introduction!D$32))</f>
        <v>726</v>
      </c>
      <c r="V20" s="54" t="str">
        <f t="shared" si="4"/>
        <v>PixelXL_L</v>
      </c>
      <c r="W20" s="52">
        <f>'All Devices (Portrait)'!Y20</f>
        <v>3.5</v>
      </c>
    </row>
    <row r="21" ht="15.75" customHeight="1">
      <c r="A21" s="66" t="str">
        <f>IF(D21 = "", "", ("Landscape-" &amp; K21 &amp; "x" &amp; J21 &amp; "-PR=" &amp; CEILING(W21,0.1) &amp; IF('All Devices (Portrait)'!D21 = TRUE, "+scale", "")))</f>
        <v>Landscape-736x414-PR=2.7</v>
      </c>
      <c r="B21" s="66" t="str">
        <f>'All Devices (Portrait)'!C21</f>
        <v>Iphone6-8+andHTC1andFullHD</v>
      </c>
      <c r="C21" s="67">
        <f>IF ('All Devices (Portrait)'!I21 = "", "", 'All Devices (Portrait)'!I21)</f>
        <v>1080</v>
      </c>
      <c r="D21" s="67">
        <f>IF ('All Devices (Portrait)'!H21 = "", "", 'All Devices (Portrait)'!H21)</f>
        <v>1920</v>
      </c>
      <c r="E21" s="67" t="b">
        <f>'All Devices (Portrait)'!J21</f>
        <v>0</v>
      </c>
      <c r="F21" s="67" t="str">
        <f>IF(B21 = "", "", IF('All Devices (Portrait)'!F21 = TRUE, "TRUE", "FALSE"))</f>
        <v>TRUE</v>
      </c>
      <c r="G21" s="74">
        <f>IF(B21 = "", "", IF('All Devices (Portrait)'!G21 = "", "", 'All Devices (Portrait)'!G21))</f>
        <v>2.61</v>
      </c>
      <c r="H21" s="38" t="str">
        <f>'All Devices (Portrait)'!E21</f>
        <v/>
      </c>
      <c r="I21" s="68" t="str">
        <f t="shared" si="1"/>
        <v>landscape</v>
      </c>
      <c r="J21" s="69">
        <f t="shared" si="2"/>
        <v>414</v>
      </c>
      <c r="K21" s="70">
        <f t="shared" si="3"/>
        <v>736</v>
      </c>
      <c r="L21" s="52">
        <f>IF(B21 = "", "", IF(E21 = FALSE , J21 + Introduction!C$28, C21 + Introduction!C$28))</f>
        <v>413.5</v>
      </c>
      <c r="M21" s="52">
        <f>IF(B21 = "", "",IF(E21 = FALSE, J21 + Introduction!C$29, C21 + Introduction!C$29))</f>
        <v>414.5</v>
      </c>
      <c r="N21" s="53">
        <f>IF(B21 = "", "",IF(E21 = FALSE, K21 + Introduction!D$28, D21 + Introduction!D$28))</f>
        <v>735.5</v>
      </c>
      <c r="O21" s="52">
        <f>IF(B21 = "", "",IF(E21 = FALSE, K21 + Introduction!D$29, D21 + Introduction!D$29))</f>
        <v>736.5</v>
      </c>
      <c r="P21" s="52">
        <f>IF(B21 = "", "",IF(E21= FALSE, J21 + Introduction!C$30, C21 + Introduction!C$30))</f>
        <v>408.5</v>
      </c>
      <c r="Q21" s="52">
        <f>IF(B21 = "", "",IF(E21 = FALSE, K21 + Introduction!D$30, D21 + Introduction!D$30))</f>
        <v>736</v>
      </c>
      <c r="R21" s="52">
        <f>IF(B21 = "", "",IF(Introduction!D22 = FALSE, J21 + Introduction!C$31, C21 + Introduction!C$31))</f>
        <v>407.5</v>
      </c>
      <c r="S21" s="52">
        <f>IF(B21 = "", "",IF(E21 = FALSE, K21 + Introduction!D$31, D21 + Introduction!D$31))</f>
        <v>735</v>
      </c>
      <c r="T21" s="52">
        <f>IF(B21 = "", "",IF(E21 = FALSE, J21 + Introduction!C$32, C21 + Introduction!C$32))</f>
        <v>401</v>
      </c>
      <c r="U21" s="52">
        <f>IF(B21 = "", "",IF(E21 = FALSE, K21 + Introduction!D$32, D21 + Introduction!D$32))</f>
        <v>730</v>
      </c>
      <c r="V21" s="54" t="str">
        <f t="shared" si="4"/>
        <v>Iphone6-8+andHTC1andFullHD_L</v>
      </c>
      <c r="W21" s="52">
        <f>'All Devices (Portrait)'!Y21</f>
        <v>2.61</v>
      </c>
    </row>
    <row r="22" ht="15.75" customHeight="1">
      <c r="A22" s="66" t="str">
        <f>IF(D22 = "", "", ("Landscape-" &amp; K22 &amp; "x" &amp; J22 &amp; "-PR=" &amp; CEILING(W22,0.1) &amp; IF('All Devices (Portrait)'!D22 = TRUE, "+scale", "")))</f>
        <v>Landscape-739x416-PR=2.6</v>
      </c>
      <c r="B22" s="66" t="str">
        <f>'All Devices (Portrait)'!C22</f>
        <v>Pixel</v>
      </c>
      <c r="C22" s="67">
        <f>IF ('All Devices (Portrait)'!I22 = "", "", 'All Devices (Portrait)'!I22)</f>
        <v>1080</v>
      </c>
      <c r="D22" s="67">
        <f>IF ('All Devices (Portrait)'!H22 = "", "", 'All Devices (Portrait)'!H22)</f>
        <v>1920</v>
      </c>
      <c r="E22" s="67" t="b">
        <f>'All Devices (Portrait)'!J22</f>
        <v>0</v>
      </c>
      <c r="F22" s="67" t="str">
        <f>IF(B22 = "", "", IF('All Devices (Portrait)'!F22 = TRUE, "TRUE", "FALSE"))</f>
        <v>TRUE</v>
      </c>
      <c r="G22" s="74">
        <f>IF(B22 = "", "", IF('All Devices (Portrait)'!G22 = "", "", 'All Devices (Portrait)'!G22))</f>
        <v>2.6</v>
      </c>
      <c r="H22" s="38" t="str">
        <f>'All Devices (Portrait)'!E22</f>
        <v/>
      </c>
      <c r="I22" s="68" t="str">
        <f t="shared" si="1"/>
        <v>landscape</v>
      </c>
      <c r="J22" s="69">
        <f t="shared" si="2"/>
        <v>416</v>
      </c>
      <c r="K22" s="70">
        <f t="shared" si="3"/>
        <v>739</v>
      </c>
      <c r="L22" s="52">
        <f>IF(B22 = "", "", IF(E22 = FALSE , J22 + Introduction!C$28, C22 + Introduction!C$28))</f>
        <v>415.5</v>
      </c>
      <c r="M22" s="52">
        <f>IF(B22 = "", "",IF(E22 = FALSE, J22 + Introduction!C$29, C22 + Introduction!C$29))</f>
        <v>416.5</v>
      </c>
      <c r="N22" s="53">
        <f>IF(B22 = "", "",IF(E22 = FALSE, K22 + Introduction!D$28, D22 + Introduction!D$28))</f>
        <v>738.5</v>
      </c>
      <c r="O22" s="52">
        <f>IF(B22 = "", "",IF(E22 = FALSE, K22 + Introduction!D$29, D22 + Introduction!D$29))</f>
        <v>739.5</v>
      </c>
      <c r="P22" s="52">
        <f>IF(B22 = "", "",IF(E22= FALSE, J22 + Introduction!C$30, C22 + Introduction!C$30))</f>
        <v>410.5</v>
      </c>
      <c r="Q22" s="52">
        <f>IF(B22 = "", "",IF(E22 = FALSE, K22 + Introduction!D$30, D22 + Introduction!D$30))</f>
        <v>739</v>
      </c>
      <c r="R22" s="52">
        <f>IF(B22 = "", "",IF(Introduction!D23 = FALSE, J22 + Introduction!C$31, C22 + Introduction!C$31))</f>
        <v>409.5</v>
      </c>
      <c r="S22" s="52">
        <f>IF(B22 = "", "",IF(E22 = FALSE, K22 + Introduction!D$31, D22 + Introduction!D$31))</f>
        <v>738</v>
      </c>
      <c r="T22" s="52">
        <f>IF(B22 = "", "",IF(E22 = FALSE, J22 + Introduction!C$32, C22 + Introduction!C$32))</f>
        <v>403</v>
      </c>
      <c r="U22" s="52">
        <f>IF(B22 = "", "",IF(E22 = FALSE, K22 + Introduction!D$32, D22 + Introduction!D$32))</f>
        <v>733</v>
      </c>
      <c r="V22" s="54" t="str">
        <f t="shared" si="4"/>
        <v>Pixel_L</v>
      </c>
      <c r="W22" s="52">
        <f>'All Devices (Portrait)'!Y22</f>
        <v>2.6</v>
      </c>
    </row>
    <row r="23" ht="15.75" customHeight="1">
      <c r="A23" s="66" t="str">
        <f>IF(D23 = "", "", ("Landscape-" &amp; K23 &amp; "x" &amp; J23 &amp; "-PR=" &amp; CEILING(W23,0.1) &amp; IF('All Devices (Portrait)'!D23 = TRUE, "+scale", "")))</f>
        <v>Landscape-1440x450-PR=2</v>
      </c>
      <c r="B23" s="66" t="str">
        <f>'All Devices (Portrait)'!C23</f>
        <v>AlienwareCurvedDisplay</v>
      </c>
      <c r="C23" s="67">
        <f>IF ('All Devices (Portrait)'!I23 = "", "", 'All Devices (Portrait)'!I23)</f>
        <v>900</v>
      </c>
      <c r="D23" s="67">
        <f>IF ('All Devices (Portrait)'!H23 = "", "", 'All Devices (Portrait)'!H23)</f>
        <v>2880</v>
      </c>
      <c r="E23" s="67" t="b">
        <f>'All Devices (Portrait)'!J23</f>
        <v>0</v>
      </c>
      <c r="F23" s="67" t="str">
        <f>IF(B23 = "", "", IF('All Devices (Portrait)'!F23 = TRUE, "TRUE", "FALSE"))</f>
        <v>FALSE</v>
      </c>
      <c r="G23" s="68" t="str">
        <f>IF(B23 = "", "", IF('All Devices (Portrait)'!G23 = "", "", 'All Devices (Portrait)'!G23))</f>
        <v/>
      </c>
      <c r="H23" s="38">
        <f>'All Devices (Portrait)'!E23</f>
        <v>2</v>
      </c>
      <c r="I23" s="68" t="str">
        <f t="shared" si="1"/>
        <v>landscape</v>
      </c>
      <c r="J23" s="69">
        <f t="shared" si="2"/>
        <v>450</v>
      </c>
      <c r="K23" s="70">
        <f t="shared" si="3"/>
        <v>1440</v>
      </c>
      <c r="L23" s="52">
        <f>IF(B23 = "", "", IF(E23 = FALSE , J23 + Introduction!C$28, C23 + Introduction!C$28))</f>
        <v>449.5</v>
      </c>
      <c r="M23" s="52">
        <f>IF(B23 = "", "",IF(E23 = FALSE, J23 + Introduction!C$29, C23 + Introduction!C$29))</f>
        <v>450.5</v>
      </c>
      <c r="N23" s="53">
        <f>IF(B23 = "", "",IF(E23 = FALSE, K23 + Introduction!D$28, D23 + Introduction!D$28))</f>
        <v>1439.5</v>
      </c>
      <c r="O23" s="52">
        <f>IF(B23 = "", "",IF(E23 = FALSE, K23 + Introduction!D$29, D23 + Introduction!D$29))</f>
        <v>1440.5</v>
      </c>
      <c r="P23" s="52">
        <f>IF(B23 = "", "",IF(E23= FALSE, J23 + Introduction!C$30, C23 + Introduction!C$30))</f>
        <v>444.5</v>
      </c>
      <c r="Q23" s="52">
        <f>IF(B23 = "", "",IF(E23 = FALSE, K23 + Introduction!D$30, D23 + Introduction!D$30))</f>
        <v>1440</v>
      </c>
      <c r="R23" s="52">
        <f>IF(B23 = "", "",IF(Introduction!D24 = FALSE, J23 + Introduction!C$31, C23 + Introduction!C$31))</f>
        <v>443.5</v>
      </c>
      <c r="S23" s="52">
        <f>IF(B23 = "", "",IF(E23 = FALSE, K23 + Introduction!D$31, D23 + Introduction!D$31))</f>
        <v>1439</v>
      </c>
      <c r="T23" s="52">
        <f>IF(B23 = "", "",IF(E23 = FALSE, J23 + Introduction!C$32, C23 + Introduction!C$32))</f>
        <v>437</v>
      </c>
      <c r="U23" s="52">
        <f>IF(B23 = "", "",IF(E23 = FALSE, K23 + Introduction!D$32, D23 + Introduction!D$32))</f>
        <v>1434</v>
      </c>
      <c r="V23" s="54" t="str">
        <f t="shared" si="4"/>
        <v>AlienwareCurvedDisplay_L</v>
      </c>
      <c r="W23" s="52">
        <f>'All Devices (Portrait)'!Y23</f>
        <v>2</v>
      </c>
    </row>
    <row r="24" ht="15.75" customHeight="1">
      <c r="A24" s="66" t="str">
        <f>IF(D24 = "", "", ("Landscape-" &amp; K24 &amp; "x" &amp; J24 &amp; "-PR=" &amp; CEILING(W24,0.1) &amp; IF('All Devices (Portrait)'!D24 = TRUE, "+scale", "")))</f>
        <v>Landscape-800x480-PR=1</v>
      </c>
      <c r="B24" s="66" t="str">
        <f>'All Devices (Portrait)'!C24</f>
        <v>GalaxyS2</v>
      </c>
      <c r="C24" s="67">
        <f>IF ('All Devices (Portrait)'!I24 = "", "", 'All Devices (Portrait)'!I24)</f>
        <v>480</v>
      </c>
      <c r="D24" s="67">
        <f>IF ('All Devices (Portrait)'!H24 = "", "", 'All Devices (Portrait)'!H24)</f>
        <v>800</v>
      </c>
      <c r="E24" s="67" t="b">
        <f>'All Devices (Portrait)'!J24</f>
        <v>0</v>
      </c>
      <c r="F24" s="67" t="str">
        <f>IF(B24 = "", "", IF('All Devices (Portrait)'!F24 = TRUE, "TRUE", "FALSE"))</f>
        <v>FALSE</v>
      </c>
      <c r="G24" s="68" t="str">
        <f>IF(B24 = "", "", IF('All Devices (Portrait)'!G24 = "", "", 'All Devices (Portrait)'!G24))</f>
        <v/>
      </c>
      <c r="H24" s="38">
        <f>'All Devices (Portrait)'!E24</f>
        <v>1</v>
      </c>
      <c r="I24" s="68" t="str">
        <f t="shared" si="1"/>
        <v>landscape</v>
      </c>
      <c r="J24" s="69">
        <f t="shared" si="2"/>
        <v>480</v>
      </c>
      <c r="K24" s="70">
        <f t="shared" si="3"/>
        <v>800</v>
      </c>
      <c r="L24" s="52">
        <f>IF(B24 = "", "", IF(E24 = FALSE , J24 + Introduction!C$28, C24 + Introduction!C$28))</f>
        <v>479.5</v>
      </c>
      <c r="M24" s="52">
        <f>IF(B24 = "", "",IF(E24 = FALSE, J24 + Introduction!C$29, C24 + Introduction!C$29))</f>
        <v>480.5</v>
      </c>
      <c r="N24" s="53">
        <f>IF(B24 = "", "",IF(E24 = FALSE, K24 + Introduction!D$28, D24 + Introduction!D$28))</f>
        <v>799.5</v>
      </c>
      <c r="O24" s="52">
        <f>IF(B24 = "", "",IF(E24 = FALSE, K24 + Introduction!D$29, D24 + Introduction!D$29))</f>
        <v>800.5</v>
      </c>
      <c r="P24" s="52">
        <f>IF(B24 = "", "",IF(E24= FALSE, J24 + Introduction!C$30, C24 + Introduction!C$30))</f>
        <v>474.5</v>
      </c>
      <c r="Q24" s="52">
        <f>IF(B24 = "", "",IF(E24 = FALSE, K24 + Introduction!D$30, D24 + Introduction!D$30))</f>
        <v>800</v>
      </c>
      <c r="R24" s="52">
        <f>IF(B24 = "", "",IF(Introduction!D25 = FALSE, J24 + Introduction!C$31, C24 + Introduction!C$31))</f>
        <v>473.5</v>
      </c>
      <c r="S24" s="52">
        <f>IF(B24 = "", "",IF(E24 = FALSE, K24 + Introduction!D$31, D24 + Introduction!D$31))</f>
        <v>799</v>
      </c>
      <c r="T24" s="52">
        <f>IF(B24 = "", "",IF(E24 = FALSE, J24 + Introduction!C$32, C24 + Introduction!C$32))</f>
        <v>467</v>
      </c>
      <c r="U24" s="52">
        <f>IF(B24 = "", "",IF(E24 = FALSE, K24 + Introduction!D$32, D24 + Introduction!D$32))</f>
        <v>794</v>
      </c>
      <c r="V24" s="54" t="str">
        <f t="shared" si="4"/>
        <v>GalaxyS2_L</v>
      </c>
      <c r="W24" s="52">
        <f>'All Devices (Portrait)'!Y24</f>
        <v>1</v>
      </c>
    </row>
    <row r="25" ht="15.75" customHeight="1">
      <c r="A25" s="66" t="str">
        <f>IF(D25 = "", "", ("Landscape-" &amp; K25 &amp; "x" &amp; J25 &amp; "-PR=" &amp; CEILING(W25,0.1) &amp; IF('All Devices (Portrait)'!D25 = TRUE, "+scale", "")))</f>
        <v>Landscape-987x480-PR=3</v>
      </c>
      <c r="B25" s="66" t="str">
        <f>'All Devices (Portrait)'!C25</f>
        <v>GalaxyS8-9+</v>
      </c>
      <c r="C25" s="67">
        <f>IF ('All Devices (Portrait)'!I25 = "", "", 'All Devices (Portrait)'!I25)</f>
        <v>1440</v>
      </c>
      <c r="D25" s="67">
        <f>IF ('All Devices (Portrait)'!H25 = "", "", 'All Devices (Portrait)'!H25)</f>
        <v>2960</v>
      </c>
      <c r="E25" s="67" t="b">
        <f>'All Devices (Portrait)'!J25</f>
        <v>1</v>
      </c>
      <c r="F25" s="67" t="str">
        <f>IF(B25 = "", "", IF('All Devices (Portrait)'!F25 = TRUE, "TRUE", "FALSE"))</f>
        <v>TRUE</v>
      </c>
      <c r="G25" s="74">
        <f>IF(B25 = "", "", IF('All Devices (Portrait)'!G25 = "", "", 'All Devices (Portrait)'!G25))</f>
        <v>3</v>
      </c>
      <c r="H25" s="38" t="str">
        <f>'All Devices (Portrait)'!E25</f>
        <v/>
      </c>
      <c r="I25" s="68" t="str">
        <f t="shared" si="1"/>
        <v>landscape</v>
      </c>
      <c r="J25" s="69">
        <f t="shared" si="2"/>
        <v>480</v>
      </c>
      <c r="K25" s="70">
        <f t="shared" si="3"/>
        <v>987</v>
      </c>
      <c r="L25" s="52">
        <f>IF(B25 = "", "", IF(E25 = FALSE , J25 + Introduction!C$28, C25 + Introduction!C$28))</f>
        <v>1439.5</v>
      </c>
      <c r="M25" s="52">
        <f>IF(B25 = "", "",IF(E25 = FALSE, J25 + Introduction!C$29, C25 + Introduction!C$29))</f>
        <v>1440.5</v>
      </c>
      <c r="N25" s="53">
        <f>IF(B25 = "", "",IF(E25 = FALSE, K25 + Introduction!D$28, D25 + Introduction!D$28))</f>
        <v>2959.5</v>
      </c>
      <c r="O25" s="52">
        <f>IF(B25 = "", "",IF(E25 = FALSE, K25 + Introduction!D$29, D25 + Introduction!D$29))</f>
        <v>2960.5</v>
      </c>
      <c r="P25" s="52">
        <f>IF(B25 = "", "",IF(E25= FALSE, J25 + Introduction!C$30, C25 + Introduction!C$30))</f>
        <v>1434.5</v>
      </c>
      <c r="Q25" s="52">
        <f>IF(B25 = "", "",IF(E25 = FALSE, K25 + Introduction!D$30, D25 + Introduction!D$30))</f>
        <v>2960</v>
      </c>
      <c r="R25" s="52">
        <f>IF(B25 = "", "",IF(Introduction!D26 = FALSE, J25 + Introduction!C$31, C25 + Introduction!C$31))</f>
        <v>473.5</v>
      </c>
      <c r="S25" s="52">
        <f>IF(B25 = "", "",IF(E25 = FALSE, K25 + Introduction!D$31, D25 + Introduction!D$31))</f>
        <v>2959</v>
      </c>
      <c r="T25" s="52">
        <f>IF(B25 = "", "",IF(E25 = FALSE, J25 + Introduction!C$32, C25 + Introduction!C$32))</f>
        <v>1427</v>
      </c>
      <c r="U25" s="52">
        <f>IF(B25 = "", "",IF(E25 = FALSE, K25 + Introduction!D$32, D25 + Introduction!D$32))</f>
        <v>2954</v>
      </c>
      <c r="V25" s="54" t="str">
        <f t="shared" si="4"/>
        <v>GalaxyS8-9+_L</v>
      </c>
      <c r="W25" s="52">
        <f>'All Devices (Portrait)'!Y25</f>
        <v>3</v>
      </c>
    </row>
    <row r="26" ht="15.75" customHeight="1">
      <c r="A26" s="66" t="str">
        <f>IF(D26 = "", "", ("Landscape-" &amp; K26 &amp; "x" &amp; J26 &amp; "-PR=" &amp; CEILING(W26,0.1) &amp; IF('All Devices (Portrait)'!D26 = TRUE, "+scale", "")))</f>
        <v>Landscape-854x480-PR=2.3</v>
      </c>
      <c r="B26" s="66" t="str">
        <f>'All Devices (Portrait)'!C26</f>
        <v>OnePlus3</v>
      </c>
      <c r="C26" s="67">
        <f>IF ('All Devices (Portrait)'!I26 = "", "", 'All Devices (Portrait)'!I26)</f>
        <v>1080</v>
      </c>
      <c r="D26" s="67">
        <f>IF ('All Devices (Portrait)'!H26 = "", "", 'All Devices (Portrait)'!H26)</f>
        <v>1920</v>
      </c>
      <c r="E26" s="67" t="b">
        <f>'All Devices (Portrait)'!J26</f>
        <v>0</v>
      </c>
      <c r="F26" s="67" t="str">
        <f>IF(B26 = "", "", IF('All Devices (Portrait)'!F26 = TRUE, "TRUE", "FALSE"))</f>
        <v>TRUE</v>
      </c>
      <c r="G26" s="74">
        <f>IF(B26 = "", "", IF('All Devices (Portrait)'!G26 = "", "", 'All Devices (Portrait)'!G26))</f>
        <v>2.25055</v>
      </c>
      <c r="H26" s="38" t="str">
        <f>'All Devices (Portrait)'!E26</f>
        <v/>
      </c>
      <c r="I26" s="68" t="str">
        <f t="shared" si="1"/>
        <v>landscape</v>
      </c>
      <c r="J26" s="69">
        <f t="shared" si="2"/>
        <v>480</v>
      </c>
      <c r="K26" s="70">
        <f t="shared" si="3"/>
        <v>854</v>
      </c>
      <c r="L26" s="52">
        <f>IF(B26 = "", "", IF(E26 = FALSE , J26 + Introduction!C$28, C26 + Introduction!C$28))</f>
        <v>479.5</v>
      </c>
      <c r="M26" s="52">
        <f>IF(B26 = "", "",IF(E26 = FALSE, J26 + Introduction!C$29, C26 + Introduction!C$29))</f>
        <v>480.5</v>
      </c>
      <c r="N26" s="53">
        <f>IF(B26 = "", "",IF(E26 = FALSE, K26 + Introduction!D$28, D26 + Introduction!D$28))</f>
        <v>853.5</v>
      </c>
      <c r="O26" s="52">
        <f>IF(B26 = "", "",IF(E26 = FALSE, K26 + Introduction!D$29, D26 + Introduction!D$29))</f>
        <v>854.5</v>
      </c>
      <c r="P26" s="52">
        <f>IF(B26 = "", "",IF(E26= FALSE, J26 + Introduction!C$30, C26 + Introduction!C$30))</f>
        <v>474.5</v>
      </c>
      <c r="Q26" s="52">
        <f>IF(B26 = "", "",IF(E26 = FALSE, K26 + Introduction!D$30, D26 + Introduction!D$30))</f>
        <v>854</v>
      </c>
      <c r="R26" s="52">
        <f>IF(B26 = "", "",IF(Introduction!D27 = FALSE, J26 + Introduction!C$31, C26 + Introduction!C$31))</f>
        <v>1073.5</v>
      </c>
      <c r="S26" s="52">
        <f>IF(B26 = "", "",IF(E26 = FALSE, K26 + Introduction!D$31, D26 + Introduction!D$31))</f>
        <v>853</v>
      </c>
      <c r="T26" s="52">
        <f>IF(B26 = "", "",IF(E26 = FALSE, J26 + Introduction!C$32, C26 + Introduction!C$32))</f>
        <v>467</v>
      </c>
      <c r="U26" s="52">
        <f>IF(B26 = "", "",IF(E26 = FALSE, K26 + Introduction!D$32, D26 + Introduction!D$32))</f>
        <v>848</v>
      </c>
      <c r="V26" s="54" t="str">
        <f t="shared" si="4"/>
        <v>OnePlus3_L</v>
      </c>
      <c r="W26" s="52">
        <f>'All Devices (Portrait)'!Y26</f>
        <v>2.25055</v>
      </c>
    </row>
    <row r="27" ht="15.75" customHeight="1">
      <c r="A27" s="66" t="str">
        <f>IF(D27 = "", "", ("Landscape-" &amp; K27 &amp; "x" &amp; J27 &amp; "-PR=" &amp; CEILING(W27,0.1) &amp; IF('All Devices (Portrait)'!D27 = TRUE, "+scale", "")))</f>
        <v>Landscape-859x483-PR=3</v>
      </c>
      <c r="B27" s="66" t="str">
        <f>'All Devices (Portrait)'!C27</f>
        <v>LG-G5</v>
      </c>
      <c r="C27" s="67">
        <f>IF ('All Devices (Portrait)'!I27 = "", "", 'All Devices (Portrait)'!I27)</f>
        <v>1440</v>
      </c>
      <c r="D27" s="67">
        <f>IF ('All Devices (Portrait)'!H27 = "", "", 'All Devices (Portrait)'!H27)</f>
        <v>2560</v>
      </c>
      <c r="E27" s="67" t="b">
        <f>'All Devices (Portrait)'!J27</f>
        <v>1</v>
      </c>
      <c r="F27" s="67" t="str">
        <f>IF(B27 = "", "", IF('All Devices (Portrait)'!F27 = TRUE, "TRUE", "FALSE"))</f>
        <v>TRUE</v>
      </c>
      <c r="G27" s="74">
        <f>IF(B27 = "", "", IF('All Devices (Portrait)'!G27 = "", "", 'All Devices (Portrait)'!G27))</f>
        <v>2.98286</v>
      </c>
      <c r="H27" s="38" t="str">
        <f>'All Devices (Portrait)'!E27</f>
        <v/>
      </c>
      <c r="I27" s="68" t="str">
        <f t="shared" si="1"/>
        <v>landscape</v>
      </c>
      <c r="J27" s="69">
        <f t="shared" si="2"/>
        <v>483</v>
      </c>
      <c r="K27" s="70">
        <f t="shared" si="3"/>
        <v>859</v>
      </c>
      <c r="L27" s="52">
        <f>IF(B27 = "", "", IF(E27 = FALSE , J27 + Introduction!C$28, C27 + Introduction!C$28))</f>
        <v>1439.5</v>
      </c>
      <c r="M27" s="52">
        <f>IF(B27 = "", "",IF(E27 = FALSE, J27 + Introduction!C$29, C27 + Introduction!C$29))</f>
        <v>1440.5</v>
      </c>
      <c r="N27" s="53">
        <f>IF(B27 = "", "",IF(E27 = FALSE, K27 + Introduction!D$28, D27 + Introduction!D$28))</f>
        <v>2559.5</v>
      </c>
      <c r="O27" s="52">
        <f>IF(B27 = "", "",IF(E27 = FALSE, K27 + Introduction!D$29, D27 + Introduction!D$29))</f>
        <v>2560.5</v>
      </c>
      <c r="P27" s="52">
        <f>IF(B27 = "", "",IF(E27= FALSE, J27 + Introduction!C$30, C27 + Introduction!C$30))</f>
        <v>1434.5</v>
      </c>
      <c r="Q27" s="52">
        <f>IF(B27 = "", "",IF(E27 = FALSE, K27 + Introduction!D$30, D27 + Introduction!D$30))</f>
        <v>2560</v>
      </c>
      <c r="R27" s="52">
        <f>IF(B27 = "", "",IF(Introduction!D28 = FALSE, J27 + Introduction!C$31, C27 + Introduction!C$31))</f>
        <v>1433.5</v>
      </c>
      <c r="S27" s="52">
        <f>IF(B27 = "", "",IF(E27 = FALSE, K27 + Introduction!D$31, D27 + Introduction!D$31))</f>
        <v>2559</v>
      </c>
      <c r="T27" s="52">
        <f>IF(B27 = "", "",IF(E27 = FALSE, J27 + Introduction!C$32, C27 + Introduction!C$32))</f>
        <v>1427</v>
      </c>
      <c r="U27" s="52">
        <f>IF(B27 = "", "",IF(E27 = FALSE, K27 + Introduction!D$32, D27 + Introduction!D$32))</f>
        <v>2554</v>
      </c>
      <c r="V27" s="54" t="str">
        <f t="shared" si="4"/>
        <v>LG-G5_L</v>
      </c>
      <c r="W27" s="52">
        <f>'All Devices (Portrait)'!Y27</f>
        <v>2.98286</v>
      </c>
    </row>
    <row r="28" ht="15.75" customHeight="1">
      <c r="A28" s="66" t="str">
        <f>IF(D28 = "", "", ("Landscape-" &amp; K28 &amp; "x" &amp; J28 &amp; "-PR=" &amp; CEILING(W28,0.1) &amp; IF('All Devices (Portrait)'!D28 = TRUE, "+scale", "")))</f>
        <v>Landscape-683x512-PR=2</v>
      </c>
      <c r="B28" s="66" t="str">
        <f>'All Devices (Portrait)'!C28</f>
        <v>IpadPro</v>
      </c>
      <c r="C28" s="67">
        <f>IF ('All Devices (Portrait)'!I28 = "", "", 'All Devices (Portrait)'!I28)</f>
        <v>1024</v>
      </c>
      <c r="D28" s="67">
        <f>IF ('All Devices (Portrait)'!H28 = "", "", 'All Devices (Portrait)'!H28)</f>
        <v>1366</v>
      </c>
      <c r="E28" s="67" t="b">
        <f>'All Devices (Portrait)'!J28</f>
        <v>1</v>
      </c>
      <c r="F28" s="67" t="str">
        <f>IF(B28 = "", "", IF('All Devices (Portrait)'!F28 = TRUE, "TRUE", "FALSE"))</f>
        <v>TRUE</v>
      </c>
      <c r="G28" s="74">
        <f>IF(B28 = "", "", IF('All Devices (Portrait)'!G28 = "", "", 'All Devices (Portrait)'!G28))</f>
        <v>2</v>
      </c>
      <c r="H28" s="38" t="str">
        <f>'All Devices (Portrait)'!E28</f>
        <v/>
      </c>
      <c r="I28" s="68" t="str">
        <f t="shared" si="1"/>
        <v>landscape</v>
      </c>
      <c r="J28" s="69">
        <f t="shared" si="2"/>
        <v>512</v>
      </c>
      <c r="K28" s="70">
        <f t="shared" si="3"/>
        <v>683</v>
      </c>
      <c r="L28" s="52">
        <f>IF(B28 = "", "", IF(E28 = FALSE , J28 + Introduction!C$28, C28 + Introduction!C$28))</f>
        <v>1023.5</v>
      </c>
      <c r="M28" s="52">
        <f>IF(B28 = "", "",IF(E28 = FALSE, J28 + Introduction!C$29, C28 + Introduction!C$29))</f>
        <v>1024.5</v>
      </c>
      <c r="N28" s="53">
        <f>IF(B28 = "", "",IF(E28 = FALSE, K28 + Introduction!D$28, D28 + Introduction!D$28))</f>
        <v>1365.5</v>
      </c>
      <c r="O28" s="52">
        <f>IF(B28 = "", "",IF(E28 = FALSE, K28 + Introduction!D$29, D28 + Introduction!D$29))</f>
        <v>1366.5</v>
      </c>
      <c r="P28" s="52">
        <f>IF(B28 = "", "",IF(E28= FALSE, J28 + Introduction!C$30, C28 + Introduction!C$30))</f>
        <v>1018.5</v>
      </c>
      <c r="Q28" s="52">
        <f>IF(B28 = "", "",IF(E28 = FALSE, K28 + Introduction!D$30, D28 + Introduction!D$30))</f>
        <v>1366</v>
      </c>
      <c r="R28" s="52">
        <f>IF(B28 = "", "",IF(Introduction!D29 = FALSE, J28 + Introduction!C$31, C28 + Introduction!C$31))</f>
        <v>1017.5</v>
      </c>
      <c r="S28" s="52">
        <f>IF(B28 = "", "",IF(E28 = FALSE, K28 + Introduction!D$31, D28 + Introduction!D$31))</f>
        <v>1365</v>
      </c>
      <c r="T28" s="52">
        <f>IF(B28 = "", "",IF(E28 = FALSE, J28 + Introduction!C$32, C28 + Introduction!C$32))</f>
        <v>1011</v>
      </c>
      <c r="U28" s="52">
        <f>IF(B28 = "", "",IF(E28 = FALSE, K28 + Introduction!D$32, D28 + Introduction!D$32))</f>
        <v>1360</v>
      </c>
      <c r="V28" s="54" t="str">
        <f t="shared" si="4"/>
        <v>IpadPro_L</v>
      </c>
      <c r="W28" s="52">
        <f>'All Devices (Portrait)'!Y28</f>
        <v>2</v>
      </c>
    </row>
    <row r="29" ht="15.75" customHeight="1">
      <c r="A29" s="66" t="str">
        <f>IF(D29 = "", "", ("Landscape-" &amp; K29 &amp; "x" &amp; J29 &amp; "-PR=" &amp; CEILING(W29,0.1) &amp; IF('All Devices (Portrait)'!D29 = TRUE, "+scale", "")))</f>
        <v>Landscape-984x577-PR=1.1</v>
      </c>
      <c r="B29" s="66" t="str">
        <f>'All Devices (Portrait)'!C29</f>
        <v>WideSVGA </v>
      </c>
      <c r="C29" s="67">
        <f>IF ('All Devices (Portrait)'!I29 = "", "", 'All Devices (Portrait)'!I29)</f>
        <v>600</v>
      </c>
      <c r="D29" s="67">
        <f>IF ('All Devices (Portrait)'!H29 = "", "", 'All Devices (Portrait)'!H29)</f>
        <v>1024</v>
      </c>
      <c r="E29" s="67" t="b">
        <f>'All Devices (Portrait)'!J29</f>
        <v>0</v>
      </c>
      <c r="F29" s="67" t="str">
        <f>IF(B29 = "", "", IF('All Devices (Portrait)'!F29 = TRUE, "TRUE", "FALSE"))</f>
        <v>TRUE</v>
      </c>
      <c r="G29" s="74">
        <f>IF(B29 = "", "", IF('All Devices (Portrait)'!G29 = "", "", 'All Devices (Portrait)'!G29))</f>
        <v>1.041</v>
      </c>
      <c r="H29" s="38" t="str">
        <f>'All Devices (Portrait)'!E29</f>
        <v/>
      </c>
      <c r="I29" s="68" t="str">
        <f t="shared" si="1"/>
        <v>landscape</v>
      </c>
      <c r="J29" s="69">
        <f t="shared" si="2"/>
        <v>577</v>
      </c>
      <c r="K29" s="70">
        <f t="shared" si="3"/>
        <v>984</v>
      </c>
      <c r="L29" s="52">
        <f>IF(B29 = "", "", IF(E29 = FALSE , J29 + Introduction!C$28, C29 + Introduction!C$28))</f>
        <v>576.5</v>
      </c>
      <c r="M29" s="52">
        <f>IF(B29 = "", "",IF(E29 = FALSE, J29 + Introduction!C$29, C29 + Introduction!C$29))</f>
        <v>577.5</v>
      </c>
      <c r="N29" s="53">
        <f>IF(B29 = "", "",IF(E29 = FALSE, K29 + Introduction!D$28, D29 + Introduction!D$28))</f>
        <v>983.5</v>
      </c>
      <c r="O29" s="52">
        <f>IF(B29 = "", "",IF(E29 = FALSE, K29 + Introduction!D$29, D29 + Introduction!D$29))</f>
        <v>984.5</v>
      </c>
      <c r="P29" s="52">
        <f>IF(B29 = "", "",IF(E29= FALSE, J29 + Introduction!C$30, C29 + Introduction!C$30))</f>
        <v>571.5</v>
      </c>
      <c r="Q29" s="52">
        <f>IF(B29 = "", "",IF(E29 = FALSE, K29 + Introduction!D$30, D29 + Introduction!D$30))</f>
        <v>984</v>
      </c>
      <c r="R29" s="52">
        <f>IF(B29 = "", "",IF(Introduction!D30 = FALSE, J29 + Introduction!C$31, C29 + Introduction!C$31))</f>
        <v>593.5</v>
      </c>
      <c r="S29" s="52">
        <f>IF(B29 = "", "",IF(E29 = FALSE, K29 + Introduction!D$31, D29 + Introduction!D$31))</f>
        <v>983</v>
      </c>
      <c r="T29" s="52">
        <f>IF(B29 = "", "",IF(E29 = FALSE, J29 + Introduction!C$32, C29 + Introduction!C$32))</f>
        <v>564</v>
      </c>
      <c r="U29" s="52">
        <f>IF(B29 = "", "",IF(E29 = FALSE, K29 + Introduction!D$32, D29 + Introduction!D$32))</f>
        <v>978</v>
      </c>
      <c r="V29" s="54" t="str">
        <f t="shared" si="4"/>
        <v>WideSVGA _L</v>
      </c>
      <c r="W29" s="52">
        <f>'All Devices (Portrait)'!Y29</f>
        <v>1.041</v>
      </c>
    </row>
    <row r="30" ht="15.75" customHeight="1">
      <c r="A30" s="66" t="str">
        <f>IF(D30 = "", "", ("Landscape-" &amp; K30 &amp; "x" &amp; J30 &amp; "-PR=" &amp; CEILING(W30,0.1) &amp; IF('All Devices (Portrait)'!D30 = TRUE, "+scale", "")))</f>
        <v>Landscape-960x600-PR=2</v>
      </c>
      <c r="B30" s="66" t="str">
        <f>'All Devices (Portrait)'!C30</f>
        <v>Nexus7</v>
      </c>
      <c r="C30" s="67">
        <f>IF ('All Devices (Portrait)'!I30 = "", "", 'All Devices (Portrait)'!I30)</f>
        <v>1200</v>
      </c>
      <c r="D30" s="67">
        <f>IF ('All Devices (Portrait)'!H30 = "", "", 'All Devices (Portrait)'!H30)</f>
        <v>1920</v>
      </c>
      <c r="E30" s="67" t="b">
        <f>'All Devices (Portrait)'!J30</f>
        <v>0</v>
      </c>
      <c r="F30" s="67" t="str">
        <f>IF(B30 = "", "", IF('All Devices (Portrait)'!F30 = TRUE, "TRUE", "FALSE"))</f>
        <v>TRUE</v>
      </c>
      <c r="G30" s="74">
        <f>IF(B30 = "", "", IF('All Devices (Portrait)'!G30 = "", "", 'All Devices (Portrait)'!G30))</f>
        <v>2</v>
      </c>
      <c r="H30" s="38" t="str">
        <f>'All Devices (Portrait)'!E30</f>
        <v/>
      </c>
      <c r="I30" s="68" t="str">
        <f t="shared" si="1"/>
        <v>landscape</v>
      </c>
      <c r="J30" s="69">
        <f t="shared" si="2"/>
        <v>600</v>
      </c>
      <c r="K30" s="70">
        <f t="shared" si="3"/>
        <v>960</v>
      </c>
      <c r="L30" s="52">
        <f>IF(B30 = "", "", IF(E30 = FALSE , J30 + Introduction!C$28, C30 + Introduction!C$28))</f>
        <v>599.5</v>
      </c>
      <c r="M30" s="52">
        <f>IF(B30 = "", "",IF(E30 = FALSE, J30 + Introduction!C$29, C30 + Introduction!C$29))</f>
        <v>600.5</v>
      </c>
      <c r="N30" s="53">
        <f>IF(B30 = "", "",IF(E30 = FALSE, K30 + Introduction!D$28, D30 + Introduction!D$28))</f>
        <v>959.5</v>
      </c>
      <c r="O30" s="52">
        <f>IF(B30 = "", "",IF(E30 = FALSE, K30 + Introduction!D$29, D30 + Introduction!D$29))</f>
        <v>960.5</v>
      </c>
      <c r="P30" s="52">
        <f>IF(B30 = "", "",IF(E30= FALSE, J30 + Introduction!C$30, C30 + Introduction!C$30))</f>
        <v>594.5</v>
      </c>
      <c r="Q30" s="52">
        <f>IF(B30 = "", "",IF(E30 = FALSE, K30 + Introduction!D$30, D30 + Introduction!D$30))</f>
        <v>960</v>
      </c>
      <c r="R30" s="52">
        <f>IF(B30 = "", "",IF(Introduction!D31 = FALSE, J30 + Introduction!C$31, C30 + Introduction!C$31))</f>
        <v>1193.5</v>
      </c>
      <c r="S30" s="52">
        <f>IF(B30 = "", "",IF(E30 = FALSE, K30 + Introduction!D$31, D30 + Introduction!D$31))</f>
        <v>959</v>
      </c>
      <c r="T30" s="52">
        <f>IF(B30 = "", "",IF(E30 = FALSE, J30 + Introduction!C$32, C30 + Introduction!C$32))</f>
        <v>587</v>
      </c>
      <c r="U30" s="52">
        <f>IF(B30 = "", "",IF(E30 = FALSE, K30 + Introduction!D$32, D30 + Introduction!D$32))</f>
        <v>954</v>
      </c>
      <c r="V30" s="54" t="str">
        <f t="shared" si="4"/>
        <v>Nexus7_L</v>
      </c>
      <c r="W30" s="52">
        <f>'All Devices (Portrait)'!Y30</f>
        <v>2</v>
      </c>
    </row>
    <row r="31" ht="15.75" customHeight="1">
      <c r="A31" s="66" t="str">
        <f>IF(D31 = "", "", ("Landscape-" &amp; K31 &amp; "x" &amp; J31 &amp; "-PR=" &amp; CEILING(W31,0.1) &amp; IF('All Devices (Portrait)'!D31 = TRUE, "+scale", "")))</f>
        <v>Landscape-807x606-PR=2.3</v>
      </c>
      <c r="B31" s="66" t="str">
        <f>'All Devices (Portrait)'!C31</f>
        <v>HitachiCM821F</v>
      </c>
      <c r="C31" s="67">
        <f>IF ('All Devices (Portrait)'!I31 = "", "", 'All Devices (Portrait)'!I31)</f>
        <v>1392</v>
      </c>
      <c r="D31" s="67">
        <f>IF ('All Devices (Portrait)'!H31 = "", "", 'All Devices (Portrait)'!H31)</f>
        <v>1856</v>
      </c>
      <c r="E31" s="67" t="b">
        <f>'All Devices (Portrait)'!J31</f>
        <v>0</v>
      </c>
      <c r="F31" s="67" t="str">
        <f>IF(B31 = "", "", IF('All Devices (Portrait)'!F31 = TRUE, "TRUE", "FALSE"))</f>
        <v>TRUE</v>
      </c>
      <c r="G31" s="74">
        <f>IF(B31 = "", "", IF('All Devices (Portrait)'!G31 = "", "", 'All Devices (Portrait)'!G31))</f>
        <v>2.3</v>
      </c>
      <c r="H31" s="38" t="str">
        <f>'All Devices (Portrait)'!E31</f>
        <v/>
      </c>
      <c r="I31" s="68" t="str">
        <f t="shared" si="1"/>
        <v>landscape</v>
      </c>
      <c r="J31" s="69">
        <f t="shared" si="2"/>
        <v>606</v>
      </c>
      <c r="K31" s="70">
        <f t="shared" si="3"/>
        <v>807</v>
      </c>
      <c r="L31" s="52">
        <f>IF(B31 = "", "", IF(E31 = FALSE , J31 + Introduction!C$28, C31 + Introduction!C$28))</f>
        <v>605.5</v>
      </c>
      <c r="M31" s="52">
        <f>IF(B31 = "", "",IF(E31 = FALSE, J31 + Introduction!C$29, C31 + Introduction!C$29))</f>
        <v>606.5</v>
      </c>
      <c r="N31" s="53">
        <f>IF(B31 = "", "",IF(E31 = FALSE, K31 + Introduction!D$28, D31 + Introduction!D$28))</f>
        <v>806.5</v>
      </c>
      <c r="O31" s="52">
        <f>IF(B31 = "", "",IF(E31 = FALSE, K31 + Introduction!D$29, D31 + Introduction!D$29))</f>
        <v>807.5</v>
      </c>
      <c r="P31" s="52">
        <f>IF(B31 = "", "",IF(E31= FALSE, J31 + Introduction!C$30, C31 + Introduction!C$30))</f>
        <v>600.5</v>
      </c>
      <c r="Q31" s="52">
        <f>IF(B31 = "", "",IF(E31 = FALSE, K31 + Introduction!D$30, D31 + Introduction!D$30))</f>
        <v>807</v>
      </c>
      <c r="R31" s="52">
        <f>IF(B31 = "", "",IF(Introduction!D32 = FALSE, J31 + Introduction!C$31, C31 + Introduction!C$31))</f>
        <v>1385.5</v>
      </c>
      <c r="S31" s="52">
        <f>IF(B31 = "", "",IF(E31 = FALSE, K31 + Introduction!D$31, D31 + Introduction!D$31))</f>
        <v>806</v>
      </c>
      <c r="T31" s="52">
        <f>IF(B31 = "", "",IF(E31 = FALSE, J31 + Introduction!C$32, C31 + Introduction!C$32))</f>
        <v>593</v>
      </c>
      <c r="U31" s="52">
        <f>IF(B31 = "", "",IF(E31 = FALSE, K31 + Introduction!D$32, D31 + Introduction!D$32))</f>
        <v>801</v>
      </c>
      <c r="V31" s="54" t="str">
        <f t="shared" si="4"/>
        <v>HitachiCM821F_L</v>
      </c>
      <c r="W31" s="52">
        <f>'All Devices (Portrait)'!Y31</f>
        <v>2.3</v>
      </c>
    </row>
    <row r="32" ht="15.75" customHeight="1">
      <c r="A32" s="66" t="str">
        <f>IF(D32 = "", "", ("Landscape-" &amp; K32 &amp; "x" &amp; J32 &amp; "-PR=" &amp; CEILING(W32,0.1) &amp; IF('All Devices (Portrait)'!D32 = TRUE, "+scale", "")))</f>
        <v>Landscape-1280x720-PR=1.5</v>
      </c>
      <c r="B32" s="66" t="str">
        <f>'All Devices (Portrait)'!C32</f>
        <v>Surface3</v>
      </c>
      <c r="C32" s="67">
        <f>IF ('All Devices (Portrait)'!I32 = "", "", 'All Devices (Portrait)'!I32)</f>
        <v>1080</v>
      </c>
      <c r="D32" s="67">
        <f>IF ('All Devices (Portrait)'!H32 = "", "", 'All Devices (Portrait)'!H32)</f>
        <v>1920</v>
      </c>
      <c r="E32" s="67" t="b">
        <f>'All Devices (Portrait)'!J32</f>
        <v>0</v>
      </c>
      <c r="F32" s="67" t="str">
        <f>IF(B32 = "", "", IF('All Devices (Portrait)'!F32 = TRUE, "TRUE", "FALSE"))</f>
        <v>TRUE</v>
      </c>
      <c r="G32" s="74">
        <f>IF(B32 = "", "", IF('All Devices (Portrait)'!G32 = "", "", 'All Devices (Portrait)'!G32))</f>
        <v>1.5</v>
      </c>
      <c r="H32" s="38" t="str">
        <f>'All Devices (Portrait)'!E32</f>
        <v/>
      </c>
      <c r="I32" s="68" t="str">
        <f t="shared" si="1"/>
        <v>landscape</v>
      </c>
      <c r="J32" s="69">
        <f t="shared" si="2"/>
        <v>720</v>
      </c>
      <c r="K32" s="70">
        <f t="shared" si="3"/>
        <v>1280</v>
      </c>
      <c r="L32" s="52">
        <f>IF(B32 = "", "", IF(E32 = FALSE , J32 + Introduction!C$28, C32 + Introduction!C$28))</f>
        <v>719.5</v>
      </c>
      <c r="M32" s="52">
        <f>IF(B32 = "", "",IF(E32 = FALSE, J32 + Introduction!C$29, C32 + Introduction!C$29))</f>
        <v>720.5</v>
      </c>
      <c r="N32" s="53">
        <f>IF(B32 = "", "",IF(E32 = FALSE, K32 + Introduction!D$28, D32 + Introduction!D$28))</f>
        <v>1279.5</v>
      </c>
      <c r="O32" s="52">
        <f>IF(B32 = "", "",IF(E32 = FALSE, K32 + Introduction!D$29, D32 + Introduction!D$29))</f>
        <v>1280.5</v>
      </c>
      <c r="P32" s="52">
        <f>IF(B32 = "", "",IF(E32= FALSE, J32 + Introduction!C$30, C32 + Introduction!C$30))</f>
        <v>714.5</v>
      </c>
      <c r="Q32" s="52">
        <f>IF(B32 = "", "",IF(E32 = FALSE, K32 + Introduction!D$30, D32 + Introduction!D$30))</f>
        <v>1280</v>
      </c>
      <c r="R32" s="52">
        <f>IF(B32 = "", "",IF(Introduction!D33 = FALSE, J32 + Introduction!C$31, C32 + Introduction!C$31))</f>
        <v>713.5</v>
      </c>
      <c r="S32" s="52">
        <f>IF(B32 = "", "",IF(E32 = FALSE, K32 + Introduction!D$31, D32 + Introduction!D$31))</f>
        <v>1279</v>
      </c>
      <c r="T32" s="52">
        <f>IF(B32 = "", "",IF(E32 = FALSE, J32 + Introduction!C$32, C32 + Introduction!C$32))</f>
        <v>707</v>
      </c>
      <c r="U32" s="52">
        <f>IF(B32 = "", "",IF(E32 = FALSE, K32 + Introduction!D$32, D32 + Introduction!D$32))</f>
        <v>1274</v>
      </c>
      <c r="V32" s="54" t="str">
        <f t="shared" si="4"/>
        <v>Surface3_L</v>
      </c>
      <c r="W32" s="52">
        <f>'All Devices (Portrait)'!Y32</f>
        <v>1.5</v>
      </c>
    </row>
    <row r="33" ht="15.75" customHeight="1">
      <c r="A33" s="66" t="str">
        <f>IF(D33 = "", "", ("Landscape-" &amp; K33 &amp; "x" &amp; J33 &amp; "-PR=" &amp; CEILING(W33,0.1) &amp; IF('All Devices (Portrait)'!D33 = TRUE, "+scale", "")))</f>
        <v>Landscape-1366x768-PR=1</v>
      </c>
      <c r="B33" s="66" t="str">
        <f>'All Devices (Portrait)'!C33</f>
        <v>DellMonitorIN1920</v>
      </c>
      <c r="C33" s="67">
        <f>IF ('All Devices (Portrait)'!I33 = "", "", 'All Devices (Portrait)'!I33)</f>
        <v>768</v>
      </c>
      <c r="D33" s="67">
        <f>IF ('All Devices (Portrait)'!H33 = "", "", 'All Devices (Portrait)'!H33)</f>
        <v>1366</v>
      </c>
      <c r="E33" s="67" t="b">
        <f>'All Devices (Portrait)'!J33</f>
        <v>1</v>
      </c>
      <c r="F33" s="67" t="str">
        <f>IF(B33 = "", "", IF('All Devices (Portrait)'!F33 = TRUE, "TRUE", "FALSE"))</f>
        <v>TRUE</v>
      </c>
      <c r="G33" s="74">
        <f>IF(B33 = "", "", IF('All Devices (Portrait)'!G33 = "", "", 'All Devices (Portrait)'!G33))</f>
        <v>1</v>
      </c>
      <c r="H33" s="38" t="str">
        <f>'All Devices (Portrait)'!E33</f>
        <v/>
      </c>
      <c r="I33" s="68" t="str">
        <f t="shared" si="1"/>
        <v>landscape</v>
      </c>
      <c r="J33" s="69">
        <f t="shared" si="2"/>
        <v>768</v>
      </c>
      <c r="K33" s="70">
        <f t="shared" si="3"/>
        <v>1366</v>
      </c>
      <c r="L33" s="52">
        <f>IF(B33 = "", "", IF(E33 = FALSE , J33 + Introduction!C$28, C33 + Introduction!C$28))</f>
        <v>767.5</v>
      </c>
      <c r="M33" s="52">
        <f>IF(B33 = "", "",IF(E33 = FALSE, J33 + Introduction!C$29, C33 + Introduction!C$29))</f>
        <v>768.5</v>
      </c>
      <c r="N33" s="53">
        <f>IF(B33 = "", "",IF(E33 = FALSE, K33 + Introduction!D$28, D33 + Introduction!D$28))</f>
        <v>1365.5</v>
      </c>
      <c r="O33" s="52">
        <f>IF(B33 = "", "",IF(E33 = FALSE, K33 + Introduction!D$29, D33 + Introduction!D$29))</f>
        <v>1366.5</v>
      </c>
      <c r="P33" s="52">
        <f>IF(B33 = "", "",IF(E33= FALSE, J33 + Introduction!C$30, C33 + Introduction!C$30))</f>
        <v>762.5</v>
      </c>
      <c r="Q33" s="52">
        <f>IF(B33 = "", "",IF(E33 = FALSE, K33 + Introduction!D$30, D33 + Introduction!D$30))</f>
        <v>1366</v>
      </c>
      <c r="R33" s="52">
        <f>IF(B33 = "", "",IF(Introduction!D64 = FALSE, J33 + Introduction!C$31, C33 + Introduction!C$31))</f>
        <v>761.5</v>
      </c>
      <c r="S33" s="52">
        <f>IF(B33 = "", "",IF(E33 = FALSE, K33 + Introduction!D$31, D33 + Introduction!D$31))</f>
        <v>1365</v>
      </c>
      <c r="T33" s="52">
        <f>IF(B33 = "", "",IF(E33 = FALSE, J33 + Introduction!C$32, C33 + Introduction!C$32))</f>
        <v>755</v>
      </c>
      <c r="U33" s="52">
        <f>IF(B33 = "", "",IF(E33 = FALSE, K33 + Introduction!D$32, D33 + Introduction!D$32))</f>
        <v>1360</v>
      </c>
      <c r="V33" s="54" t="str">
        <f t="shared" si="4"/>
        <v>DellMonitorIN1920_L</v>
      </c>
      <c r="W33" s="52">
        <f>'All Devices (Portrait)'!Y33</f>
        <v>1</v>
      </c>
    </row>
    <row r="34" ht="15.75" customHeight="1">
      <c r="A34" s="66" t="str">
        <f>IF(D34 = "", "", ("Landscape-" &amp; K34 &amp; "x" &amp; J34 &amp; "-PR=" &amp; CEILING(W34,0.1) &amp; IF('All Devices (Portrait)'!D34 = TRUE, "+scale", "")))</f>
        <v>Landscape-1024x768-PR=2</v>
      </c>
      <c r="B34" s="66" t="str">
        <f>'All Devices (Portrait)'!C34</f>
        <v>Nexus9</v>
      </c>
      <c r="C34" s="67">
        <f>IF ('All Devices (Portrait)'!I34 = "", "", 'All Devices (Portrait)'!I34)</f>
        <v>1536</v>
      </c>
      <c r="D34" s="67">
        <f>IF ('All Devices (Portrait)'!H34 = "", "", 'All Devices (Portrait)'!H34)</f>
        <v>2048</v>
      </c>
      <c r="E34" s="67" t="b">
        <f>'All Devices (Portrait)'!J34</f>
        <v>0</v>
      </c>
      <c r="F34" s="67" t="str">
        <f>IF(B34 = "", "", IF('All Devices (Portrait)'!F34 = TRUE, "TRUE", "FALSE"))</f>
        <v>TRUE</v>
      </c>
      <c r="G34" s="74">
        <f>IF(B34 = "", "", IF('All Devices (Portrait)'!G34 = "", "", 'All Devices (Portrait)'!G34))</f>
        <v>2</v>
      </c>
      <c r="H34" s="38" t="str">
        <f>'All Devices (Portrait)'!E34</f>
        <v/>
      </c>
      <c r="I34" s="68" t="str">
        <f t="shared" si="1"/>
        <v>landscape</v>
      </c>
      <c r="J34" s="69">
        <f t="shared" si="2"/>
        <v>768</v>
      </c>
      <c r="K34" s="70">
        <f t="shared" si="3"/>
        <v>1024</v>
      </c>
      <c r="L34" s="52">
        <f>IF(B34 = "", "", IF(E34 = FALSE , J34 + Introduction!C$28, C34 + Introduction!C$28))</f>
        <v>767.5</v>
      </c>
      <c r="M34" s="52">
        <f>IF(B34 = "", "",IF(E34 = FALSE, J34 + Introduction!C$29, C34 + Introduction!C$29))</f>
        <v>768.5</v>
      </c>
      <c r="N34" s="53">
        <f>IF(B34 = "", "",IF(E34 = FALSE, K34 + Introduction!D$28, D34 + Introduction!D$28))</f>
        <v>1023.5</v>
      </c>
      <c r="O34" s="52">
        <f>IF(B34 = "", "",IF(E34 = FALSE, K34 + Introduction!D$29, D34 + Introduction!D$29))</f>
        <v>1024.5</v>
      </c>
      <c r="P34" s="52">
        <f>IF(B34 = "", "",IF(E34= FALSE, J34 + Introduction!C$30, C34 + Introduction!C$30))</f>
        <v>762.5</v>
      </c>
      <c r="Q34" s="52">
        <f>IF(B34 = "", "",IF(E34 = FALSE, K34 + Introduction!D$30, D34 + Introduction!D$30))</f>
        <v>1024</v>
      </c>
      <c r="R34" s="52">
        <f>IF(B34 = "", "",IF(Introduction!D65 = FALSE, J34 + Introduction!C$31, C34 + Introduction!C$31))</f>
        <v>761.5</v>
      </c>
      <c r="S34" s="52">
        <f>IF(B34 = "", "",IF(E34 = FALSE, K34 + Introduction!D$31, D34 + Introduction!D$31))</f>
        <v>1023</v>
      </c>
      <c r="T34" s="52">
        <f>IF(B34 = "", "",IF(E34 = FALSE, J34 + Introduction!C$32, C34 + Introduction!C$32))</f>
        <v>755</v>
      </c>
      <c r="U34" s="52">
        <f>IF(B34 = "", "",IF(E34 = FALSE, K34 + Introduction!D$32, D34 + Introduction!D$32))</f>
        <v>1018</v>
      </c>
      <c r="V34" s="54" t="str">
        <f t="shared" si="4"/>
        <v>Nexus9_L</v>
      </c>
      <c r="W34" s="52">
        <f>'All Devices (Portrait)'!Y34</f>
        <v>2</v>
      </c>
    </row>
    <row r="35" ht="15.75" customHeight="1">
      <c r="A35" s="66" t="str">
        <f>IF(D35 = "", "", ("Landscape-" &amp; K35 &amp; "x" &amp; J35 &amp; "-PR=" &amp; CEILING(W35,0.1) &amp; IF('All Devices (Portrait)'!D35 = TRUE, "+scale", "")))</f>
        <v>Landscape-1366x768-PR=1+scale</v>
      </c>
      <c r="B35" s="66" t="str">
        <f>'All Devices (Portrait)'!C35</f>
        <v>MyHPLaptop</v>
      </c>
      <c r="C35" s="67">
        <f>IF ('All Devices (Portrait)'!I35 = "", "", 'All Devices (Portrait)'!I35)</f>
        <v>768</v>
      </c>
      <c r="D35" s="67">
        <f>IF ('All Devices (Portrait)'!H35 = "", "", 'All Devices (Portrait)'!H35)</f>
        <v>1366</v>
      </c>
      <c r="E35" s="67" t="b">
        <f>'All Devices (Portrait)'!J35</f>
        <v>1</v>
      </c>
      <c r="F35" s="67" t="str">
        <f>IF(B35 = "", "", IF('All Devices (Portrait)'!F35 = TRUE, "TRUE", "FALSE"))</f>
        <v>TRUE</v>
      </c>
      <c r="G35" s="74">
        <f>IF(B35 = "", "", IF('All Devices (Portrait)'!G35 = "", "", 'All Devices (Portrait)'!G35))</f>
        <v>1</v>
      </c>
      <c r="H35" s="38" t="str">
        <f>'All Devices (Portrait)'!E35</f>
        <v/>
      </c>
      <c r="I35" s="68" t="str">
        <f t="shared" si="1"/>
        <v>landscape</v>
      </c>
      <c r="J35" s="69">
        <f t="shared" si="2"/>
        <v>768</v>
      </c>
      <c r="K35" s="70">
        <f t="shared" si="3"/>
        <v>1366</v>
      </c>
      <c r="L35" s="52">
        <f>IF(B35 = "", "", IF(E35 = FALSE , J35 + Introduction!C$28, C35 + Introduction!C$28))</f>
        <v>767.5</v>
      </c>
      <c r="M35" s="52">
        <f>IF(B35 = "", "",IF(E35 = FALSE, J35 + Introduction!C$29, C35 + Introduction!C$29))</f>
        <v>768.5</v>
      </c>
      <c r="N35" s="53">
        <f>IF(B35 = "", "",IF(E35 = FALSE, K35 + Introduction!D$28, D35 + Introduction!D$28))</f>
        <v>1365.5</v>
      </c>
      <c r="O35" s="52">
        <f>IF(B35 = "", "",IF(E35 = FALSE, K35 + Introduction!D$29, D35 + Introduction!D$29))</f>
        <v>1366.5</v>
      </c>
      <c r="P35" s="52">
        <f>IF(B35 = "", "",IF(E35= FALSE, J35 + Introduction!C$30, C35 + Introduction!C$30))</f>
        <v>762.5</v>
      </c>
      <c r="Q35" s="52">
        <f>IF(B35 = "", "",IF(E35 = FALSE, K35 + Introduction!D$30, D35 + Introduction!D$30))</f>
        <v>1366</v>
      </c>
      <c r="R35" s="52">
        <f>IF(B35 = "", "",IF(Introduction!D66 = FALSE, J35 + Introduction!C$31, C35 + Introduction!C$31))</f>
        <v>761.5</v>
      </c>
      <c r="S35" s="52">
        <f>IF(B35 = "", "",IF(E35 = FALSE, K35 + Introduction!D$31, D35 + Introduction!D$31))</f>
        <v>1365</v>
      </c>
      <c r="T35" s="52">
        <f>IF(B35 = "", "",IF(E35 = FALSE, J35 + Introduction!C$32, C35 + Introduction!C$32))</f>
        <v>755</v>
      </c>
      <c r="U35" s="52">
        <f>IF(B35 = "", "",IF(E35 = FALSE, K35 + Introduction!D$32, D35 + Introduction!D$32))</f>
        <v>1360</v>
      </c>
      <c r="V35" s="54" t="str">
        <f t="shared" si="4"/>
        <v>MyHPLaptop_L</v>
      </c>
      <c r="W35" s="52">
        <f>'All Devices (Portrait)'!Y35</f>
        <v>1</v>
      </c>
    </row>
    <row r="36" ht="15.75" customHeight="1">
      <c r="A36" s="66" t="str">
        <f>IF(D36 = "", "", ("Landscape-" &amp; K36 &amp; "x" &amp; J36 &amp; "-PR=" &amp; CEILING(W36,0.1) &amp; IF('All Devices (Portrait)'!D36 = TRUE, "+scale", "")))</f>
        <v>Landscape-1280x800-PR=1</v>
      </c>
      <c r="B36" s="66" t="str">
        <f>'All Devices (Portrait)'!C36</f>
        <v>GalaxyTab10</v>
      </c>
      <c r="C36" s="67">
        <f>IF ('All Devices (Portrait)'!I36 = "", "", 'All Devices (Portrait)'!I36)</f>
        <v>800</v>
      </c>
      <c r="D36" s="67">
        <f>IF ('All Devices (Portrait)'!H36 = "", "", 'All Devices (Portrait)'!H36)</f>
        <v>1280</v>
      </c>
      <c r="E36" s="67" t="b">
        <f>'All Devices (Portrait)'!J36</f>
        <v>0</v>
      </c>
      <c r="F36" s="67" t="str">
        <f>IF(B36 = "", "", IF('All Devices (Portrait)'!F36 = TRUE, "TRUE", "FALSE"))</f>
        <v>TRUE</v>
      </c>
      <c r="G36" s="74">
        <f>IF(B36 = "", "", IF('All Devices (Portrait)'!G36 = "", "", 'All Devices (Portrait)'!G36))</f>
        <v>1</v>
      </c>
      <c r="H36" s="38" t="str">
        <f>'All Devices (Portrait)'!E36</f>
        <v/>
      </c>
      <c r="I36" s="68" t="str">
        <f t="shared" si="1"/>
        <v>landscape</v>
      </c>
      <c r="J36" s="69">
        <f t="shared" si="2"/>
        <v>800</v>
      </c>
      <c r="K36" s="70">
        <f t="shared" si="3"/>
        <v>1280</v>
      </c>
      <c r="L36" s="52">
        <f>IF(B36 = "", "", IF(E36 = FALSE , J36 + Introduction!C$28, C36 + Introduction!C$28))</f>
        <v>799.5</v>
      </c>
      <c r="M36" s="52">
        <f>IF(B36 = "", "",IF(E36 = FALSE, J36 + Introduction!C$29, C36 + Introduction!C$29))</f>
        <v>800.5</v>
      </c>
      <c r="N36" s="53">
        <f>IF(B36 = "", "",IF(E36 = FALSE, K36 + Introduction!D$28, D36 + Introduction!D$28))</f>
        <v>1279.5</v>
      </c>
      <c r="O36" s="52">
        <f>IF(B36 = "", "",IF(E36 = FALSE, K36 + Introduction!D$29, D36 + Introduction!D$29))</f>
        <v>1280.5</v>
      </c>
      <c r="P36" s="52">
        <f>IF(B36 = "", "",IF(E36= FALSE, J36 + Introduction!C$30, C36 + Introduction!C$30))</f>
        <v>794.5</v>
      </c>
      <c r="Q36" s="52">
        <f>IF(B36 = "", "",IF(E36 = FALSE, K36 + Introduction!D$30, D36 + Introduction!D$30))</f>
        <v>1280</v>
      </c>
      <c r="R36" s="52">
        <f>IF(B36 = "", "",IF(Introduction!D67 = FALSE, J36 + Introduction!C$31, C36 + Introduction!C$31))</f>
        <v>793.5</v>
      </c>
      <c r="S36" s="52">
        <f>IF(B36 = "", "",IF(E36 = FALSE, K36 + Introduction!D$31, D36 + Introduction!D$31))</f>
        <v>1279</v>
      </c>
      <c r="T36" s="52">
        <f>IF(B36 = "", "",IF(E36 = FALSE, J36 + Introduction!C$32, C36 + Introduction!C$32))</f>
        <v>787</v>
      </c>
      <c r="U36" s="52">
        <f>IF(B36 = "", "",IF(E36 = FALSE, K36 + Introduction!D$32, D36 + Introduction!D$32))</f>
        <v>1274</v>
      </c>
      <c r="V36" s="54" t="str">
        <f t="shared" si="4"/>
        <v>GalaxyTab10_L</v>
      </c>
      <c r="W36" s="52">
        <f>'All Devices (Portrait)'!Y36</f>
        <v>1</v>
      </c>
    </row>
    <row r="37" ht="15.75" customHeight="1">
      <c r="A37" s="66" t="str">
        <f>IF(D37 = "", "", ("Landscape-" &amp; K37 &amp; "x" &amp; J37 &amp; "-PR=" &amp; CEILING(W37,0.1) &amp; IF('All Devices (Portrait)'!D37 = TRUE, "+scale", "")))</f>
        <v>Landscape-1280x850-PR=2</v>
      </c>
      <c r="B37" s="66" t="str">
        <f>'All Devices (Portrait)'!C37</f>
        <v>ChromebookPixel</v>
      </c>
      <c r="C37" s="67">
        <f>IF ('All Devices (Portrait)'!I37 = "", "", 'All Devices (Portrait)'!I37)</f>
        <v>1700</v>
      </c>
      <c r="D37" s="67">
        <f>IF ('All Devices (Portrait)'!H37 = "", "", 'All Devices (Portrait)'!H37)</f>
        <v>2560</v>
      </c>
      <c r="E37" s="67" t="b">
        <f>'All Devices (Portrait)'!J37</f>
        <v>0</v>
      </c>
      <c r="F37" s="67" t="str">
        <f>IF(B37 = "", "", IF('All Devices (Portrait)'!F37 = TRUE, "TRUE", "FALSE"))</f>
        <v>TRUE</v>
      </c>
      <c r="G37" s="74">
        <f>IF(B37 = "", "", IF('All Devices (Portrait)'!G37 = "", "", 'All Devices (Portrait)'!G37))</f>
        <v>2</v>
      </c>
      <c r="H37" s="38" t="str">
        <f>'All Devices (Portrait)'!E37</f>
        <v/>
      </c>
      <c r="I37" s="68" t="str">
        <f t="shared" si="1"/>
        <v>landscape</v>
      </c>
      <c r="J37" s="69">
        <f t="shared" si="2"/>
        <v>850</v>
      </c>
      <c r="K37" s="70">
        <f t="shared" si="3"/>
        <v>1280</v>
      </c>
      <c r="L37" s="52">
        <f>IF(B37 = "", "", IF(E37 = FALSE , J37 + Introduction!C$28, C37 + Introduction!C$28))</f>
        <v>849.5</v>
      </c>
      <c r="M37" s="52">
        <f>IF(B37 = "", "",IF(E37 = FALSE, J37 + Introduction!C$29, C37 + Introduction!C$29))</f>
        <v>850.5</v>
      </c>
      <c r="N37" s="53">
        <f>IF(B37 = "", "",IF(E37 = FALSE, K37 + Introduction!D$28, D37 + Introduction!D$28))</f>
        <v>1279.5</v>
      </c>
      <c r="O37" s="52">
        <f>IF(B37 = "", "",IF(E37 = FALSE, K37 + Introduction!D$29, D37 + Introduction!D$29))</f>
        <v>1280.5</v>
      </c>
      <c r="P37" s="52">
        <f>IF(B37 = "", "",IF(E37= FALSE, J37 + Introduction!C$30, C37 + Introduction!C$30))</f>
        <v>844.5</v>
      </c>
      <c r="Q37" s="52">
        <f>IF(B37 = "", "",IF(E37 = FALSE, K37 + Introduction!D$30, D37 + Introduction!D$30))</f>
        <v>1280</v>
      </c>
      <c r="R37" s="52">
        <f>IF(B37 = "", "",IF(Introduction!D68 = FALSE, J37 + Introduction!C$31, C37 + Introduction!C$31))</f>
        <v>843.5</v>
      </c>
      <c r="S37" s="52">
        <f>IF(B37 = "", "",IF(E37 = FALSE, K37 + Introduction!D$31, D37 + Introduction!D$31))</f>
        <v>1279</v>
      </c>
      <c r="T37" s="52">
        <f>IF(B37 = "", "",IF(E37 = FALSE, J37 + Introduction!C$32, C37 + Introduction!C$32))</f>
        <v>837</v>
      </c>
      <c r="U37" s="52">
        <f>IF(B37 = "", "",IF(E37 = FALSE, K37 + Introduction!D$32, D37 + Introduction!D$32))</f>
        <v>1274</v>
      </c>
      <c r="V37" s="54" t="str">
        <f t="shared" si="4"/>
        <v>ChromebookPixel_L</v>
      </c>
      <c r="W37" s="52">
        <f>'All Devices (Portrait)'!Y37</f>
        <v>2</v>
      </c>
    </row>
    <row r="38" ht="15.75" customHeight="1">
      <c r="A38" s="66" t="str">
        <f>IF(D38 = "", "", ("Landscape-" &amp; K38 &amp; "x" &amp; J38 &amp; "-PR=" &amp; CEILING(W38,0.1) &amp; IF('All Devices (Portrait)'!D38 = TRUE, "+scale", "")))</f>
        <v>Landscape-1279x854-PR=1.1</v>
      </c>
      <c r="B38" s="66" t="str">
        <f>'All Devices (Portrait)'!C38</f>
        <v>PowerBookG4</v>
      </c>
      <c r="C38" s="67">
        <f>IF ('All Devices (Portrait)'!I38 = "", "", 'All Devices (Portrait)'!I38)</f>
        <v>854</v>
      </c>
      <c r="D38" s="67">
        <f>IF ('All Devices (Portrait)'!H38 = "", "", 'All Devices (Portrait)'!H38)</f>
        <v>1280</v>
      </c>
      <c r="E38" s="67" t="b">
        <f>'All Devices (Portrait)'!J38</f>
        <v>0</v>
      </c>
      <c r="F38" s="67" t="str">
        <f>IF(B38 = "", "", IF('All Devices (Portrait)'!F38 = TRUE, "TRUE", "FALSE"))</f>
        <v>TRUE</v>
      </c>
      <c r="G38" s="74">
        <f>IF(B38 = "", "", IF('All Devices (Portrait)'!G38 = "", "", 'All Devices (Portrait)'!G38))</f>
        <v>1.001</v>
      </c>
      <c r="H38" s="38" t="str">
        <f>'All Devices (Portrait)'!E38</f>
        <v/>
      </c>
      <c r="I38" s="68" t="str">
        <f t="shared" si="1"/>
        <v>landscape</v>
      </c>
      <c r="J38" s="69">
        <f t="shared" si="2"/>
        <v>854</v>
      </c>
      <c r="K38" s="70">
        <f t="shared" si="3"/>
        <v>1279</v>
      </c>
      <c r="L38" s="52">
        <f>IF(B38 = "", "", IF(E38 = FALSE , J38 + Introduction!C$28, C38 + Introduction!C$28))</f>
        <v>853.5</v>
      </c>
      <c r="M38" s="52">
        <f>IF(B38 = "", "",IF(E38 = FALSE, J38 + Introduction!C$29, C38 + Introduction!C$29))</f>
        <v>854.5</v>
      </c>
      <c r="N38" s="53">
        <f>IF(B38 = "", "",IF(E38 = FALSE, K38 + Introduction!D$28, D38 + Introduction!D$28))</f>
        <v>1278.5</v>
      </c>
      <c r="O38" s="52">
        <f>IF(B38 = "", "",IF(E38 = FALSE, K38 + Introduction!D$29, D38 + Introduction!D$29))</f>
        <v>1279.5</v>
      </c>
      <c r="P38" s="52">
        <f>IF(B38 = "", "",IF(E38= FALSE, J38 + Introduction!C$30, C38 + Introduction!C$30))</f>
        <v>848.5</v>
      </c>
      <c r="Q38" s="52">
        <f>IF(B38 = "", "",IF(E38 = FALSE, K38 + Introduction!D$30, D38 + Introduction!D$30))</f>
        <v>1279</v>
      </c>
      <c r="R38" s="52">
        <f>IF(B38 = "", "",IF(Introduction!D69 = FALSE, J38 + Introduction!C$31, C38 + Introduction!C$31))</f>
        <v>847.5</v>
      </c>
      <c r="S38" s="52">
        <f>IF(B38 = "", "",IF(E38 = FALSE, K38 + Introduction!D$31, D38 + Introduction!D$31))</f>
        <v>1278</v>
      </c>
      <c r="T38" s="52">
        <f>IF(B38 = "", "",IF(E38 = FALSE, J38 + Introduction!C$32, C38 + Introduction!C$32))</f>
        <v>841</v>
      </c>
      <c r="U38" s="52">
        <f>IF(B38 = "", "",IF(E38 = FALSE, K38 + Introduction!D$32, D38 + Introduction!D$32))</f>
        <v>1273</v>
      </c>
      <c r="V38" s="54" t="str">
        <f t="shared" si="4"/>
        <v>PowerBookG4_L</v>
      </c>
      <c r="W38" s="52">
        <f>'All Devices (Portrait)'!Y38</f>
        <v>1.001</v>
      </c>
    </row>
    <row r="39" ht="15.75" customHeight="1">
      <c r="A39" s="66" t="str">
        <f>IF(D39 = "", "", ("Landscape-" &amp; K39 &amp; "x" &amp; J39 &amp; "-PR=" &amp; CEILING(W39,0.1) &amp; IF('All Devices (Portrait)'!D39 = TRUE, "+scale", "")))</f>
        <v>Landscape-2044x1078-PR=1.1</v>
      </c>
      <c r="B39" s="66" t="str">
        <f>'All Devices (Portrait)'!C39</f>
        <v>DCI2K</v>
      </c>
      <c r="C39" s="67">
        <f>IF ('All Devices (Portrait)'!I39 = "", "", 'All Devices (Portrait)'!I39)</f>
        <v>1080</v>
      </c>
      <c r="D39" s="67">
        <f>IF ('All Devices (Portrait)'!H39 = "", "", 'All Devices (Portrait)'!H39)</f>
        <v>2048</v>
      </c>
      <c r="E39" s="67" t="b">
        <f>'All Devices (Portrait)'!J39</f>
        <v>0</v>
      </c>
      <c r="F39" s="67" t="str">
        <f>IF(B39 = "", "", IF('All Devices (Portrait)'!F39 = TRUE, "TRUE", "FALSE"))</f>
        <v>TRUE</v>
      </c>
      <c r="G39" s="74">
        <f>IF(B39 = "", "", IF('All Devices (Portrait)'!G39 = "", "", 'All Devices (Portrait)'!G39))</f>
        <v>1.002</v>
      </c>
      <c r="H39" s="38" t="str">
        <f>'All Devices (Portrait)'!E39</f>
        <v/>
      </c>
      <c r="I39" s="68" t="str">
        <f t="shared" si="1"/>
        <v>landscape</v>
      </c>
      <c r="J39" s="69">
        <f t="shared" si="2"/>
        <v>1078</v>
      </c>
      <c r="K39" s="70">
        <f t="shared" si="3"/>
        <v>2044</v>
      </c>
      <c r="L39" s="52">
        <f>IF(B39 = "", "", IF(E39 = FALSE , J39 + Introduction!C$28, C39 + Introduction!C$28))</f>
        <v>1077.5</v>
      </c>
      <c r="M39" s="52">
        <f>IF(B39 = "", "",IF(E39 = FALSE, J39 + Introduction!C$29, C39 + Introduction!C$29))</f>
        <v>1078.5</v>
      </c>
      <c r="N39" s="53">
        <f>IF(B39 = "", "",IF(E39 = FALSE, K39 + Introduction!D$28, D39 + Introduction!D$28))</f>
        <v>2043.5</v>
      </c>
      <c r="O39" s="52">
        <f>IF(B39 = "", "",IF(E39 = FALSE, K39 + Introduction!D$29, D39 + Introduction!D$29))</f>
        <v>2044.5</v>
      </c>
      <c r="P39" s="52">
        <f>IF(B39 = "", "",IF(E39= FALSE, J39 + Introduction!C$30, C39 + Introduction!C$30))</f>
        <v>1072.5</v>
      </c>
      <c r="Q39" s="52">
        <f>IF(B39 = "", "",IF(E39 = FALSE, K39 + Introduction!D$30, D39 + Introduction!D$30))</f>
        <v>2044</v>
      </c>
      <c r="R39" s="52">
        <f>IF(B39 = "", "",IF(Introduction!D70 = FALSE, J39 + Introduction!C$31, C39 + Introduction!C$31))</f>
        <v>1071.5</v>
      </c>
      <c r="S39" s="52">
        <f>IF(B39 = "", "",IF(E39 = FALSE, K39 + Introduction!D$31, D39 + Introduction!D$31))</f>
        <v>2043</v>
      </c>
      <c r="T39" s="52">
        <f>IF(B39 = "", "",IF(E39 = FALSE, J39 + Introduction!C$32, C39 + Introduction!C$32))</f>
        <v>1065</v>
      </c>
      <c r="U39" s="52">
        <f>IF(B39 = "", "",IF(E39 = FALSE, K39 + Introduction!D$32, D39 + Introduction!D$32))</f>
        <v>2038</v>
      </c>
      <c r="V39" s="54" t="str">
        <f t="shared" si="4"/>
        <v>DCI2K_L</v>
      </c>
      <c r="W39" s="52">
        <f>'All Devices (Portrait)'!Y39</f>
        <v>1.002</v>
      </c>
    </row>
    <row r="40" ht="15.75" customHeight="1">
      <c r="A40" s="66" t="str">
        <f>IF(D40 = "", "", ("Landscape-" &amp; K40 &amp; "x" &amp; J40 &amp; "-PR=" &amp; CEILING(W40,0.1) &amp; IF('All Devices (Portrait)'!D40 = TRUE, "+scale", "")))</f>
        <v>Landscape-1440x1152-PR=1.3</v>
      </c>
      <c r="B40" s="66" t="str">
        <f>'All Devices (Portrait)'!C40</f>
        <v>PopularDevices1</v>
      </c>
      <c r="C40" s="67">
        <f>IF ('All Devices (Portrait)'!I40 = "", "", 'All Devices (Portrait)'!I40)</f>
        <v>1440</v>
      </c>
      <c r="D40" s="67">
        <f>IF ('All Devices (Portrait)'!H40 = "", "", 'All Devices (Portrait)'!H40)</f>
        <v>1800</v>
      </c>
      <c r="E40" s="67" t="b">
        <f>'All Devices (Portrait)'!J40</f>
        <v>0</v>
      </c>
      <c r="F40" s="67" t="str">
        <f>IF(B40 = "", "", IF('All Devices (Portrait)'!F40 = TRUE, "TRUE", "FALSE"))</f>
        <v>TRUE</v>
      </c>
      <c r="G40" s="74">
        <f>IF(B40 = "", "", IF('All Devices (Portrait)'!G40 = "", "", 'All Devices (Portrait)'!G40))</f>
        <v>1.25</v>
      </c>
      <c r="H40" s="38" t="str">
        <f>'All Devices (Portrait)'!E40</f>
        <v/>
      </c>
      <c r="I40" s="68" t="str">
        <f t="shared" si="1"/>
        <v>landscape</v>
      </c>
      <c r="J40" s="69">
        <f t="shared" si="2"/>
        <v>1152</v>
      </c>
      <c r="K40" s="70">
        <f t="shared" si="3"/>
        <v>1440</v>
      </c>
      <c r="L40" s="52">
        <f>IF(B40 = "", "", IF(E40 = FALSE , J40 + Introduction!C$28, C40 + Introduction!C$28))</f>
        <v>1151.5</v>
      </c>
      <c r="M40" s="52">
        <f>IF(B40 = "", "",IF(E40 = FALSE, J40 + Introduction!C$29, C40 + Introduction!C$29))</f>
        <v>1152.5</v>
      </c>
      <c r="N40" s="53">
        <f>IF(B40 = "", "",IF(E40 = FALSE, K40 + Introduction!D$28, D40 + Introduction!D$28))</f>
        <v>1439.5</v>
      </c>
      <c r="O40" s="52">
        <f>IF(B40 = "", "",IF(E40 = FALSE, K40 + Introduction!D$29, D40 + Introduction!D$29))</f>
        <v>1440.5</v>
      </c>
      <c r="P40" s="52">
        <f>IF(B40 = "", "",IF(E40= FALSE, J40 + Introduction!C$30, C40 + Introduction!C$30))</f>
        <v>1146.5</v>
      </c>
      <c r="Q40" s="52">
        <f>IF(B40 = "", "",IF(E40 = FALSE, K40 + Introduction!D$30, D40 + Introduction!D$30))</f>
        <v>1440</v>
      </c>
      <c r="R40" s="52">
        <f>IF(B40 = "", "",IF(Introduction!D71 = FALSE, J40 + Introduction!C$31, C40 + Introduction!C$31))</f>
        <v>1145.5</v>
      </c>
      <c r="S40" s="52">
        <f>IF(B40 = "", "",IF(E40 = FALSE, K40 + Introduction!D$31, D40 + Introduction!D$31))</f>
        <v>1439</v>
      </c>
      <c r="T40" s="52">
        <f>IF(B40 = "", "",IF(E40 = FALSE, J40 + Introduction!C$32, C40 + Introduction!C$32))</f>
        <v>1139</v>
      </c>
      <c r="U40" s="52">
        <f>IF(B40 = "", "",IF(E40 = FALSE, K40 + Introduction!D$32, D40 + Introduction!D$32))</f>
        <v>1434</v>
      </c>
      <c r="V40" s="54" t="str">
        <f t="shared" si="4"/>
        <v>PopularDevices1_L</v>
      </c>
      <c r="W40" s="52">
        <f>'All Devices (Portrait)'!Y40</f>
        <v>1.25</v>
      </c>
    </row>
    <row r="41" ht="15.75" customHeight="1">
      <c r="A41" s="66" t="str">
        <f>IF(D41 = "", "", ("Landscape-" &amp; K41 &amp; "x" &amp; J41 &amp; "-PR=" &amp; CEILING(W41,0.1) &amp; IF('All Devices (Portrait)'!D41 = TRUE, "+scale", "")))</f>
        <v>Landscape-1881x1411-PR=1.1</v>
      </c>
      <c r="B41" s="66" t="str">
        <f>'All Devices (Portrait)'!C41</f>
        <v>TesselarXGA </v>
      </c>
      <c r="C41" s="67">
        <f>IF ('All Devices (Portrait)'!I41 = "", "", 'All Devices (Portrait)'!I41)</f>
        <v>1440</v>
      </c>
      <c r="D41" s="67">
        <f>IF ('All Devices (Portrait)'!H41 = "", "", 'All Devices (Portrait)'!H41)</f>
        <v>1920</v>
      </c>
      <c r="E41" s="67" t="b">
        <f>'All Devices (Portrait)'!J41</f>
        <v>0</v>
      </c>
      <c r="F41" s="67" t="str">
        <f>IF(B41 = "", "", IF('All Devices (Portrait)'!F41 = TRUE, "TRUE", "FALSE"))</f>
        <v>TRUE</v>
      </c>
      <c r="G41" s="74">
        <f>IF(B41 = "", "", IF('All Devices (Portrait)'!G41 = "", "", 'All Devices (Portrait)'!G41))</f>
        <v>1.021</v>
      </c>
      <c r="H41" s="38" t="str">
        <f>'All Devices (Portrait)'!E41</f>
        <v/>
      </c>
      <c r="I41" s="68" t="str">
        <f t="shared" si="1"/>
        <v>landscape</v>
      </c>
      <c r="J41" s="69">
        <f t="shared" si="2"/>
        <v>1411</v>
      </c>
      <c r="K41" s="70">
        <f t="shared" si="3"/>
        <v>1881</v>
      </c>
      <c r="L41" s="52">
        <f>IF(B41 = "", "", IF(E41 = FALSE , J41 + Introduction!C$28, C41 + Introduction!C$28))</f>
        <v>1410.5</v>
      </c>
      <c r="M41" s="52">
        <f>IF(B41 = "", "",IF(E41 = FALSE, J41 + Introduction!C$29, C41 + Introduction!C$29))</f>
        <v>1411.5</v>
      </c>
      <c r="N41" s="53">
        <f>IF(B41 = "", "",IF(E41 = FALSE, K41 + Introduction!D$28, D41 + Introduction!D$28))</f>
        <v>1880.5</v>
      </c>
      <c r="O41" s="52">
        <f>IF(B41 = "", "",IF(E41 = FALSE, K41 + Introduction!D$29, D41 + Introduction!D$29))</f>
        <v>1881.5</v>
      </c>
      <c r="P41" s="52">
        <f>IF(B41 = "", "",IF(E41= FALSE, J41 + Introduction!C$30, C41 + Introduction!C$30))</f>
        <v>1405.5</v>
      </c>
      <c r="Q41" s="52">
        <f>IF(B41 = "", "",IF(E41 = FALSE, K41 + Introduction!D$30, D41 + Introduction!D$30))</f>
        <v>1881</v>
      </c>
      <c r="R41" s="52">
        <f>IF(B41 = "", "",IF(Introduction!D72 = FALSE, J41 + Introduction!C$31, C41 + Introduction!C$31))</f>
        <v>1404.5</v>
      </c>
      <c r="S41" s="52">
        <f>IF(B41 = "", "",IF(E41 = FALSE, K41 + Introduction!D$31, D41 + Introduction!D$31))</f>
        <v>1880</v>
      </c>
      <c r="T41" s="52">
        <f>IF(B41 = "", "",IF(E41 = FALSE, J41 + Introduction!C$32, C41 + Introduction!C$32))</f>
        <v>1398</v>
      </c>
      <c r="U41" s="52">
        <f>IF(B41 = "", "",IF(E41 = FALSE, K41 + Introduction!D$32, D41 + Introduction!D$32))</f>
        <v>1875</v>
      </c>
      <c r="V41" s="54" t="str">
        <f t="shared" si="4"/>
        <v>TesselarXGA _L</v>
      </c>
      <c r="W41" s="52">
        <f>'All Devices (Portrait)'!Y41</f>
        <v>1.021</v>
      </c>
    </row>
    <row r="42" ht="15.75" customHeight="1">
      <c r="A42" s="66" t="str">
        <f>IF(D42 = "", "", ("Landscape-" &amp; K42 &amp; "x" &amp; J42 &amp; "-PR=" &amp; CEILING(W42,0.1) &amp; IF('All Devices (Portrait)'!D42 = TRUE, "+scale", "")))</f>
        <v>Landscape-7680x4320-PR=1</v>
      </c>
      <c r="B42" s="66" t="str">
        <f>'All Devices (Portrait)'!C42</f>
        <v>4320p</v>
      </c>
      <c r="C42" s="67">
        <f>IF ('All Devices (Portrait)'!I42 = "", "", 'All Devices (Portrait)'!I42)</f>
        <v>4320</v>
      </c>
      <c r="D42" s="67">
        <f>IF ('All Devices (Portrait)'!H42 = "", "", 'All Devices (Portrait)'!H42)</f>
        <v>7680</v>
      </c>
      <c r="E42" s="67" t="b">
        <f>'All Devices (Portrait)'!J42</f>
        <v>0</v>
      </c>
      <c r="F42" s="67" t="str">
        <f>IF(B42 = "", "", IF('All Devices (Portrait)'!F42 = TRUE, "TRUE", "FALSE"))</f>
        <v>TRUE</v>
      </c>
      <c r="G42" s="74">
        <f>IF(B42 = "", "", IF('All Devices (Portrait)'!G42 = "", "", 'All Devices (Portrait)'!G42))</f>
        <v>1</v>
      </c>
      <c r="H42" s="38" t="str">
        <f>'All Devices (Portrait)'!E42</f>
        <v/>
      </c>
      <c r="I42" s="68" t="str">
        <f t="shared" si="1"/>
        <v>landscape</v>
      </c>
      <c r="J42" s="69">
        <f t="shared" si="2"/>
        <v>4320</v>
      </c>
      <c r="K42" s="70">
        <f t="shared" si="3"/>
        <v>7680</v>
      </c>
      <c r="L42" s="52">
        <f>IF(B42 = "", "", IF(E42 = FALSE , J42 + Introduction!C$28, C42 + Introduction!C$28))</f>
        <v>4319.5</v>
      </c>
      <c r="M42" s="52">
        <f>IF(B42 = "", "",IF(E42 = FALSE, J42 + Introduction!C$29, C42 + Introduction!C$29))</f>
        <v>4320.5</v>
      </c>
      <c r="N42" s="53">
        <f>IF(B42 = "", "",IF(E42 = FALSE, K42 + Introduction!D$28, D42 + Introduction!D$28))</f>
        <v>7679.5</v>
      </c>
      <c r="O42" s="52">
        <f>IF(B42 = "", "",IF(E42 = FALSE, K42 + Introduction!D$29, D42 + Introduction!D$29))</f>
        <v>7680.5</v>
      </c>
      <c r="P42" s="52">
        <f>IF(B42 = "", "",IF(E42= FALSE, J42 + Introduction!C$30, C42 + Introduction!C$30))</f>
        <v>4314.5</v>
      </c>
      <c r="Q42" s="52">
        <f>IF(B42 = "", "",IF(E42 = FALSE, K42 + Introduction!D$30, D42 + Introduction!D$30))</f>
        <v>7680</v>
      </c>
      <c r="R42" s="52">
        <f>IF(B42 = "", "",IF(Introduction!D73 = FALSE, J42 + Introduction!C$31, C42 + Introduction!C$31))</f>
        <v>4313.5</v>
      </c>
      <c r="S42" s="52">
        <f>IF(B42 = "", "",IF(E42 = FALSE, K42 + Introduction!D$31, D42 + Introduction!D$31))</f>
        <v>7679</v>
      </c>
      <c r="T42" s="52">
        <f>IF(B42 = "", "",IF(E42 = FALSE, J42 + Introduction!C$32, C42 + Introduction!C$32))</f>
        <v>4307</v>
      </c>
      <c r="U42" s="52">
        <f>IF(B42 = "", "",IF(E42 = FALSE, K42 + Introduction!D$32, D42 + Introduction!D$32))</f>
        <v>7674</v>
      </c>
      <c r="V42" s="54" t="str">
        <f t="shared" si="4"/>
        <v>4320p_L</v>
      </c>
      <c r="W42" s="52">
        <f>'All Devices (Portrait)'!Y42</f>
        <v>1</v>
      </c>
    </row>
    <row r="43" ht="15.75" customHeight="1">
      <c r="A43" s="66" t="str">
        <f>IF(D43 = "", "", ("Landscape-" &amp; K43 &amp; "x" &amp; J43 &amp; "-PR=" &amp; CEILING(W43,0.1) &amp; IF('All Devices (Portrait)'!D43 = TRUE, "+scale", "")))</f>
        <v>Landscape-8192x8192-PR=1</v>
      </c>
      <c r="B43" s="66" t="str">
        <f>'All Devices (Portrait)'!C43</f>
        <v>8KFullDome</v>
      </c>
      <c r="C43" s="67">
        <f>IF ('All Devices (Portrait)'!I43 = "", "", 'All Devices (Portrait)'!I43)</f>
        <v>8192</v>
      </c>
      <c r="D43" s="67">
        <f>IF ('All Devices (Portrait)'!H43 = "", "", 'All Devices (Portrait)'!H43)</f>
        <v>8192</v>
      </c>
      <c r="E43" s="67" t="b">
        <f>'All Devices (Portrait)'!J43</f>
        <v>0</v>
      </c>
      <c r="F43" s="67" t="str">
        <f>IF(B43 = "", "", IF('All Devices (Portrait)'!F43 = TRUE, "TRUE", "FALSE"))</f>
        <v>TRUE</v>
      </c>
      <c r="G43" s="74">
        <f>IF(B43 = "", "", IF('All Devices (Portrait)'!G43 = "", "", 'All Devices (Portrait)'!G43))</f>
        <v>1</v>
      </c>
      <c r="H43" s="38" t="str">
        <f>'All Devices (Portrait)'!E43</f>
        <v/>
      </c>
      <c r="I43" s="68" t="str">
        <f t="shared" si="1"/>
        <v>landscape</v>
      </c>
      <c r="J43" s="69">
        <f t="shared" si="2"/>
        <v>8192</v>
      </c>
      <c r="K43" s="70">
        <f t="shared" si="3"/>
        <v>8192</v>
      </c>
      <c r="L43" s="52">
        <f>IF(B43 = "", "", IF(E43 = FALSE , J43 + Introduction!C$28, C43 + Introduction!C$28))</f>
        <v>8191.5</v>
      </c>
      <c r="M43" s="52">
        <f>IF(B43 = "", "",IF(E43 = FALSE, J43 + Introduction!C$29, C43 + Introduction!C$29))</f>
        <v>8192.5</v>
      </c>
      <c r="N43" s="53">
        <f>IF(B43 = "", "",IF(E43 = FALSE, K43 + Introduction!D$28, D43 + Introduction!D$28))</f>
        <v>8191.5</v>
      </c>
      <c r="O43" s="52">
        <f>IF(B43 = "", "",IF(E43 = FALSE, K43 + Introduction!D$29, D43 + Introduction!D$29))</f>
        <v>8192.5</v>
      </c>
      <c r="P43" s="52">
        <f>IF(B43 = "", "",IF(E43= FALSE, J43 + Introduction!C$30, C43 + Introduction!C$30))</f>
        <v>8186.5</v>
      </c>
      <c r="Q43" s="52">
        <f>IF(B43 = "", "",IF(E43 = FALSE, K43 + Introduction!D$30, D43 + Introduction!D$30))</f>
        <v>8192</v>
      </c>
      <c r="R43" s="52">
        <f>IF(B43 = "", "",IF(Introduction!D74 = FALSE, J43 + Introduction!C$31, C43 + Introduction!C$31))</f>
        <v>8185.5</v>
      </c>
      <c r="S43" s="52">
        <f>IF(B43 = "", "",IF(E43 = FALSE, K43 + Introduction!D$31, D43 + Introduction!D$31))</f>
        <v>8191</v>
      </c>
      <c r="T43" s="52">
        <f>IF(B43 = "", "",IF(E43 = FALSE, J43 + Introduction!C$32, C43 + Introduction!C$32))</f>
        <v>8179</v>
      </c>
      <c r="U43" s="52">
        <f>IF(B43 = "", "",IF(E43 = FALSE, K43 + Introduction!D$32, D43 + Introduction!D$32))</f>
        <v>8186</v>
      </c>
      <c r="V43" s="54" t="str">
        <f t="shared" si="4"/>
        <v>8KFullDome_L</v>
      </c>
      <c r="W43" s="52">
        <f>'All Devices (Portrait)'!Y43</f>
        <v>1</v>
      </c>
    </row>
    <row r="44" ht="15.75" customHeight="1">
      <c r="A44" s="66" t="str">
        <f>IF(D44 = "", "", ("Landscape-" &amp; K44 &amp; "x" &amp; J44 &amp; "-PR=" &amp; CEILING(W44,0.1) &amp; IF('All Devices (Portrait)'!D44 = TRUE, "+scale", "")))</f>
        <v>Landscape-731x411-PR=2.7</v>
      </c>
      <c r="B44" s="66" t="str">
        <f>'All Devices (Portrait)'!C44</f>
        <v>pixel2</v>
      </c>
      <c r="C44" s="67">
        <f>IF ('All Devices (Portrait)'!I44 = "", "", 'All Devices (Portrait)'!I44)</f>
        <v>1080</v>
      </c>
      <c r="D44" s="67">
        <f>IF ('All Devices (Portrait)'!H44 = "", "", 'All Devices (Portrait)'!H44)</f>
        <v>1920</v>
      </c>
      <c r="E44" s="67" t="b">
        <f>'All Devices (Portrait)'!J44</f>
        <v>0</v>
      </c>
      <c r="F44" s="67" t="str">
        <f>IF(B44 = "", "", IF('All Devices (Portrait)'!F44 = TRUE, "TRUE", "FALSE"))</f>
        <v>TRUE</v>
      </c>
      <c r="G44" s="74">
        <f>IF(B44 = "", "", IF('All Devices (Portrait)'!G44 = "", "", 'All Devices (Portrait)'!G44))</f>
        <v>2.63</v>
      </c>
      <c r="H44" s="38" t="str">
        <f>'All Devices (Portrait)'!E44</f>
        <v/>
      </c>
      <c r="I44" s="68" t="str">
        <f t="shared" si="1"/>
        <v>landscape</v>
      </c>
      <c r="J44" s="69">
        <f t="shared" si="2"/>
        <v>411</v>
      </c>
      <c r="K44" s="70">
        <f t="shared" si="3"/>
        <v>731</v>
      </c>
      <c r="L44" s="52">
        <f>IF(B44 = "", "", IF(E44 = FALSE , J44 + Introduction!C$28, C44 + Introduction!C$28))</f>
        <v>410.5</v>
      </c>
      <c r="M44" s="52">
        <f>IF(B44 = "", "",IF(E44 = FALSE, J44 + Introduction!C$29, C44 + Introduction!C$29))</f>
        <v>411.5</v>
      </c>
      <c r="N44" s="53">
        <f>IF(B44 = "", "",IF(E44 = FALSE, K44 + Introduction!D$28, D44 + Introduction!D$28))</f>
        <v>730.5</v>
      </c>
      <c r="O44" s="52">
        <f>IF(B44 = "", "",IF(E44 = FALSE, K44 + Introduction!D$29, D44 + Introduction!D$29))</f>
        <v>731.5</v>
      </c>
      <c r="P44" s="52">
        <f>IF(B44 = "", "",IF(E44= FALSE, J44 + Introduction!C$30, C44 + Introduction!C$30))</f>
        <v>405.5</v>
      </c>
      <c r="Q44" s="52">
        <f>IF(B44 = "", "",IF(E44 = FALSE, K44 + Introduction!D$30, D44 + Introduction!D$30))</f>
        <v>731</v>
      </c>
      <c r="R44" s="52">
        <f>IF(B44 = "", "",IF(Introduction!D75 = FALSE, J44 + Introduction!C$31, C44 + Introduction!C$31))</f>
        <v>404.5</v>
      </c>
      <c r="S44" s="52">
        <f>IF(B44 = "", "",IF(E44 = FALSE, K44 + Introduction!D$31, D44 + Introduction!D$31))</f>
        <v>730</v>
      </c>
      <c r="T44" s="52">
        <f>IF(B44 = "", "",IF(E44 = FALSE, J44 + Introduction!C$32, C44 + Introduction!C$32))</f>
        <v>398</v>
      </c>
      <c r="U44" s="52">
        <f>IF(B44 = "", "",IF(E44 = FALSE, K44 + Introduction!D$32, D44 + Introduction!D$32))</f>
        <v>725</v>
      </c>
      <c r="V44" s="54" t="str">
        <f t="shared" si="4"/>
        <v>pixel2_L</v>
      </c>
      <c r="W44" s="52">
        <f>'All Devices (Portrait)'!Y44</f>
        <v>2.63</v>
      </c>
    </row>
    <row r="45" ht="15.75" customHeight="1">
      <c r="A45" s="66" t="str">
        <f>IF(D45 = "", "", ("Landscape-" &amp; K45 &amp; "x" &amp; J45 &amp; "-PR=" &amp; CEILING(W45,0.1) &amp; IF('All Devices (Portrait)'!D45 = TRUE, "+scale", "")))</f>
        <v>Landscape-2280x1080-PR=1</v>
      </c>
      <c r="B45" s="66" t="str">
        <f>'All Devices (Portrait)'!C45</f>
        <v>Hauwaei P20 (Lukas' Mobile)</v>
      </c>
      <c r="C45" s="67">
        <f>IF ('All Devices (Portrait)'!I45 = "", "", 'All Devices (Portrait)'!I45)</f>
        <v>1080</v>
      </c>
      <c r="D45" s="67">
        <f>IF ('All Devices (Portrait)'!H45 = "", "", 'All Devices (Portrait)'!H45)</f>
        <v>2280</v>
      </c>
      <c r="E45" s="67" t="str">
        <f>IF(B45 = "", "", IF('All Devices (Portrait)'!J45 = TRUE, "TRUE", "FALSE"))</f>
        <v>TRUE</v>
      </c>
      <c r="F45" s="67" t="str">
        <f>IF(B45 = "", "", IF('All Devices (Portrait)'!F45 = TRUE, "TRUE", "FALSE"))</f>
        <v>TRUE</v>
      </c>
      <c r="G45" s="74">
        <f>IF(B45 = "", "", IF('All Devices (Portrait)'!G45 = "", "", 'All Devices (Portrait)'!G45))</f>
        <v>1</v>
      </c>
      <c r="H45" s="38" t="str">
        <f>'All Devices (Portrait)'!E45</f>
        <v/>
      </c>
      <c r="I45" s="68" t="str">
        <f t="shared" si="1"/>
        <v>landscape</v>
      </c>
      <c r="J45" s="69">
        <f t="shared" si="2"/>
        <v>1080</v>
      </c>
      <c r="K45" s="70">
        <f t="shared" si="3"/>
        <v>2280</v>
      </c>
      <c r="L45" s="52">
        <f>IF(B45 = "", "", IF(E45 = FALSE , J45 + Introduction!C$28, C45 + Introduction!C$28))</f>
        <v>1079.5</v>
      </c>
      <c r="M45" s="52">
        <f>IF(B45 = "", "",IF(E45 = FALSE, J45 + Introduction!C$29, C45 + Introduction!C$29))</f>
        <v>1080.5</v>
      </c>
      <c r="N45" s="53">
        <f>IF(B45 = "", "",IF(E45 = FALSE, K45 + Introduction!D$28, D45 + Introduction!D$28))</f>
        <v>2279.5</v>
      </c>
      <c r="O45" s="52">
        <f>IF(B45 = "", "",IF(E45 = FALSE, K45 + Introduction!D$29, D45 + Introduction!D$29))</f>
        <v>2280.5</v>
      </c>
      <c r="P45" s="52">
        <f>IF(B45 = "", "",IF(E45= FALSE, J45 + Introduction!C$30, C45 + Introduction!C$30))</f>
        <v>1074.5</v>
      </c>
      <c r="Q45" s="52">
        <f>IF(B45 = "", "",IF(E45 = FALSE, K45 + Introduction!D$30, D45 + Introduction!D$30))</f>
        <v>2280</v>
      </c>
      <c r="R45" s="52">
        <f>IF(B45 = "", "",IF(Introduction!D76 = FALSE, J45 + Introduction!C$31, C45 + Introduction!C$31))</f>
        <v>1073.5</v>
      </c>
      <c r="S45" s="52">
        <f>IF(B45 = "", "",IF(E45 = FALSE, K45 + Introduction!D$31, D45 + Introduction!D$31))</f>
        <v>2279</v>
      </c>
      <c r="T45" s="52">
        <f>IF(B45 = "", "",IF(E45 = FALSE, J45 + Introduction!C$32, C45 + Introduction!C$32))</f>
        <v>1067</v>
      </c>
      <c r="U45" s="52">
        <f>IF(B45 = "", "",IF(E45 = FALSE, K45 + Introduction!D$32, D45 + Introduction!D$32))</f>
        <v>2274</v>
      </c>
      <c r="V45" s="54" t="str">
        <f t="shared" si="4"/>
        <v>Hauwaei P20 (Lukas' Mobile)_L</v>
      </c>
      <c r="W45" s="52">
        <f>'All Devices (Portrait)'!Y45</f>
        <v>1</v>
      </c>
    </row>
    <row r="46" ht="15.75" customHeight="1">
      <c r="A46" s="66" t="str">
        <f>IF(D46 = "", "", ("Landscape-" &amp; K46 &amp; "x" &amp; J46 &amp; "-PR=" &amp; CEILING(W46,0.1) &amp; IF('All Devices (Portrait)'!D46 = TRUE, "+scale", "")))</f>
        <v/>
      </c>
      <c r="B46" s="66" t="str">
        <f>'All Devices (Portrait)'!C46</f>
        <v/>
      </c>
      <c r="C46" s="67" t="str">
        <f>IF ('All Devices (Portrait)'!I46 = "", "", 'All Devices (Portrait)'!I46)</f>
        <v/>
      </c>
      <c r="D46" s="67" t="str">
        <f>IF ('All Devices (Portrait)'!H46 = "", "", 'All Devices (Portrait)'!H46)</f>
        <v/>
      </c>
      <c r="E46" s="67" t="str">
        <f>IF(B46 = "", "", IF('All Devices (Portrait)'!J46 = TRUE, "TRUE", "FALSE"))</f>
        <v/>
      </c>
      <c r="F46" s="67" t="str">
        <f>IF(B46 = "", "", IF('All Devices (Portrait)'!F46 = TRUE, "TRUE", "FALSE"))</f>
        <v/>
      </c>
      <c r="G46" s="68" t="str">
        <f>IF(B46 = "", "", IF('All Devices (Portrait)'!G46 = "", "", 'All Devices (Portrait)'!G46))</f>
        <v/>
      </c>
      <c r="H46" s="38" t="str">
        <f>'All Devices (Portrait)'!E46</f>
        <v/>
      </c>
      <c r="I46" s="68" t="str">
        <f t="shared" si="1"/>
        <v/>
      </c>
      <c r="J46" s="69" t="str">
        <f t="shared" si="2"/>
        <v/>
      </c>
      <c r="K46" s="70" t="str">
        <f t="shared" si="3"/>
        <v/>
      </c>
      <c r="L46" s="52" t="str">
        <f>IF(B46 = "", "", IF(E46 = FALSE , J46 + Introduction!C$28, C46 + Introduction!C$28))</f>
        <v/>
      </c>
      <c r="M46" s="52" t="str">
        <f>IF(B46 = "", "",IF(E46 = FALSE, J46 + Introduction!C$29, C46 + Introduction!C$29))</f>
        <v/>
      </c>
      <c r="N46" s="53" t="str">
        <f>IF(B46 = "", "",IF(E46 = FALSE, K46 + Introduction!D$28, D46 + Introduction!D$28))</f>
        <v/>
      </c>
      <c r="O46" s="52" t="str">
        <f>IF(B46 = "", "",IF(E46 = FALSE, K46 + Introduction!D$29, D46 + Introduction!D$29))</f>
        <v/>
      </c>
      <c r="P46" s="52" t="str">
        <f>IF(B46 = "", "",IF(E46= FALSE, J46 + Introduction!C$30, C46 + Introduction!C$30))</f>
        <v/>
      </c>
      <c r="Q46" s="52" t="str">
        <f>IF(B46 = "", "",IF(E46 = FALSE, K46 + Introduction!D$30, D46 + Introduction!D$30))</f>
        <v/>
      </c>
      <c r="R46" s="52" t="str">
        <f>IF(B46 = "", "",IF(Introduction!D77 = FALSE, J46 + Introduction!C$31, C46 + Introduction!C$31))</f>
        <v/>
      </c>
      <c r="S46" s="52" t="str">
        <f>IF(B46 = "", "",IF(E46 = FALSE, K46 + Introduction!D$31, D46 + Introduction!D$31))</f>
        <v/>
      </c>
      <c r="T46" s="52" t="str">
        <f>IF(B46 = "", "",IF(E46 = FALSE, J46 + Introduction!C$32, C46 + Introduction!C$32))</f>
        <v/>
      </c>
      <c r="U46" s="52" t="str">
        <f>IF(B46 = "", "",IF(E46 = FALSE, K46 + Introduction!D$32, D46 + Introduction!D$32))</f>
        <v/>
      </c>
      <c r="V46" s="54" t="str">
        <f t="shared" si="4"/>
        <v/>
      </c>
      <c r="W46" s="52" t="str">
        <f>'All Devices (Portrait)'!Y46</f>
        <v/>
      </c>
    </row>
    <row r="47" ht="15.75" customHeight="1">
      <c r="A47" s="66" t="str">
        <f>IF(D47 = "", "", ("Landscape-" &amp; K47 &amp; "x" &amp; J47 &amp; "-PR=" &amp; CEILING(W47,0.1) &amp; IF('All Devices (Portrait)'!D47 = TRUE, "+scale", "")))</f>
        <v/>
      </c>
      <c r="B47" s="66" t="str">
        <f>'All Devices (Portrait)'!C47</f>
        <v/>
      </c>
      <c r="C47" s="67" t="str">
        <f>IF ('All Devices (Portrait)'!I47 = "", "", 'All Devices (Portrait)'!I47)</f>
        <v/>
      </c>
      <c r="D47" s="67" t="str">
        <f>IF ('All Devices (Portrait)'!H47 = "", "", 'All Devices (Portrait)'!H47)</f>
        <v/>
      </c>
      <c r="E47" s="67" t="str">
        <f>IF(B47 = "", "", IF('All Devices (Portrait)'!J47 = TRUE, "TRUE", "FALSE"))</f>
        <v/>
      </c>
      <c r="F47" s="67" t="str">
        <f>IF(B47 = "", "", IF('All Devices (Portrait)'!F47 = TRUE, "TRUE", "FALSE"))</f>
        <v/>
      </c>
      <c r="G47" s="68" t="str">
        <f>IF(B47 = "", "", IF('All Devices (Portrait)'!G47 = "", "", 'All Devices (Portrait)'!G47))</f>
        <v/>
      </c>
      <c r="H47" s="38" t="str">
        <f>'All Devices (Portrait)'!E47</f>
        <v/>
      </c>
      <c r="I47" s="68" t="str">
        <f t="shared" si="1"/>
        <v/>
      </c>
      <c r="J47" s="69" t="str">
        <f t="shared" si="2"/>
        <v/>
      </c>
      <c r="K47" s="70" t="str">
        <f t="shared" si="3"/>
        <v/>
      </c>
      <c r="L47" s="52" t="str">
        <f>IF(B47 = "", "", IF(E47 = FALSE , J47 + Introduction!C$28, C47 + Introduction!C$28))</f>
        <v/>
      </c>
      <c r="M47" s="52" t="str">
        <f>IF(B47 = "", "",IF(E47 = FALSE, J47 + Introduction!C$29, C47 + Introduction!C$29))</f>
        <v/>
      </c>
      <c r="N47" s="53" t="str">
        <f>IF(B47 = "", "",IF(E47 = FALSE, K47 + Introduction!D$28, D47 + Introduction!D$28))</f>
        <v/>
      </c>
      <c r="O47" s="52" t="str">
        <f>IF(B47 = "", "",IF(E47 = FALSE, K47 + Introduction!D$29, D47 + Introduction!D$29))</f>
        <v/>
      </c>
      <c r="P47" s="52" t="str">
        <f>IF(B47 = "", "",IF(E47= FALSE, J47 + Introduction!C$30, C47 + Introduction!C$30))</f>
        <v/>
      </c>
      <c r="Q47" s="52" t="str">
        <f>IF(B47 = "", "",IF(E47 = FALSE, K47 + Introduction!D$30, D47 + Introduction!D$30))</f>
        <v/>
      </c>
      <c r="R47" s="52" t="str">
        <f>IF(B47 = "", "",IF(Introduction!D78 = FALSE, J47 + Introduction!C$31, C47 + Introduction!C$31))</f>
        <v/>
      </c>
      <c r="S47" s="52" t="str">
        <f>IF(B47 = "", "",IF(E47 = FALSE, K47 + Introduction!D$31, D47 + Introduction!D$31))</f>
        <v/>
      </c>
      <c r="T47" s="52" t="str">
        <f>IF(B47 = "", "",IF(E47 = FALSE, J47 + Introduction!C$32, C47 + Introduction!C$32))</f>
        <v/>
      </c>
      <c r="U47" s="52" t="str">
        <f>IF(B47 = "", "",IF(E47 = FALSE, K47 + Introduction!D$32, D47 + Introduction!D$32))</f>
        <v/>
      </c>
      <c r="V47" s="54" t="str">
        <f t="shared" si="4"/>
        <v/>
      </c>
      <c r="W47" s="52" t="str">
        <f>'All Devices (Portrait)'!Y47</f>
        <v/>
      </c>
    </row>
    <row r="48" ht="15.75" customHeight="1">
      <c r="A48" s="66" t="str">
        <f>IF(D48 = "", "", ("Landscape-" &amp; K48 &amp; "x" &amp; J48 &amp; "-PR=" &amp; CEILING(W48,0.1) &amp; IF('All Devices (Portrait)'!D48 = TRUE, "+scale", "")))</f>
        <v/>
      </c>
      <c r="B48" s="66" t="str">
        <f>'All Devices (Portrait)'!C48</f>
        <v/>
      </c>
      <c r="C48" s="67" t="str">
        <f>IF ('All Devices (Portrait)'!I48 = "", "", 'All Devices (Portrait)'!I48)</f>
        <v/>
      </c>
      <c r="D48" s="67" t="str">
        <f>IF ('All Devices (Portrait)'!H48 = "", "", 'All Devices (Portrait)'!H48)</f>
        <v/>
      </c>
      <c r="E48" s="67" t="str">
        <f>IF(B48 = "", "", IF('All Devices (Portrait)'!J48 = TRUE, "TRUE", "FALSE"))</f>
        <v/>
      </c>
      <c r="F48" s="67" t="str">
        <f>IF(B48 = "", "", IF('All Devices (Portrait)'!F48 = TRUE, "TRUE", "FALSE"))</f>
        <v/>
      </c>
      <c r="G48" s="68" t="str">
        <f>IF(B48 = "", "", IF('All Devices (Portrait)'!G48 = "", "", 'All Devices (Portrait)'!G48))</f>
        <v/>
      </c>
      <c r="H48" s="38" t="str">
        <f>'All Devices (Portrait)'!E48</f>
        <v/>
      </c>
      <c r="I48" s="68" t="str">
        <f t="shared" si="1"/>
        <v/>
      </c>
      <c r="J48" s="69" t="str">
        <f t="shared" si="2"/>
        <v/>
      </c>
      <c r="K48" s="70" t="str">
        <f t="shared" si="3"/>
        <v/>
      </c>
      <c r="L48" s="52" t="str">
        <f>IF(B48 = "", "", IF(E48 = FALSE , J48 + Introduction!C$28, C48 + Introduction!C$28))</f>
        <v/>
      </c>
      <c r="M48" s="52" t="str">
        <f>IF(B48 = "", "",IF(E48 = FALSE, J48 + Introduction!C$29, C48 + Introduction!C$29))</f>
        <v/>
      </c>
      <c r="N48" s="53" t="str">
        <f>IF(B48 = "", "",IF(E48 = FALSE, K48 + Introduction!D$28, D48 + Introduction!D$28))</f>
        <v/>
      </c>
      <c r="O48" s="52" t="str">
        <f>IF(B48 = "", "",IF(E48 = FALSE, K48 + Introduction!D$29, D48 + Introduction!D$29))</f>
        <v/>
      </c>
      <c r="P48" s="52" t="str">
        <f>IF(B48 = "", "",IF(E48= FALSE, J48 + Introduction!C$30, C48 + Introduction!C$30))</f>
        <v/>
      </c>
      <c r="Q48" s="52" t="str">
        <f>IF(B48 = "", "",IF(E48 = FALSE, K48 + Introduction!D$30, D48 + Introduction!D$30))</f>
        <v/>
      </c>
      <c r="R48" s="52" t="str">
        <f>IF(B48 = "", "",IF(Introduction!D79 = FALSE, J48 + Introduction!C$31, C48 + Introduction!C$31))</f>
        <v/>
      </c>
      <c r="S48" s="52" t="str">
        <f>IF(B48 = "", "",IF(E48 = FALSE, K48 + Introduction!D$31, D48 + Introduction!D$31))</f>
        <v/>
      </c>
      <c r="T48" s="52" t="str">
        <f>IF(B48 = "", "",IF(E48 = FALSE, J48 + Introduction!C$32, C48 + Introduction!C$32))</f>
        <v/>
      </c>
      <c r="U48" s="52" t="str">
        <f>IF(B48 = "", "",IF(E48 = FALSE, K48 + Introduction!D$32, D48 + Introduction!D$32))</f>
        <v/>
      </c>
      <c r="V48" s="54" t="str">
        <f t="shared" si="4"/>
        <v/>
      </c>
      <c r="W48" s="52" t="str">
        <f>'All Devices (Portrait)'!Y48</f>
        <v/>
      </c>
    </row>
    <row r="49" ht="15.75" customHeight="1">
      <c r="A49" s="66" t="str">
        <f>IF(D49 = "", "", ("Landscape-" &amp; K49 &amp; "x" &amp; J49 &amp; "-PR=" &amp; CEILING(W49,0.1) &amp; IF('All Devices (Portrait)'!D49 = TRUE, "+scale", "")))</f>
        <v/>
      </c>
      <c r="B49" s="66" t="str">
        <f>'All Devices (Portrait)'!C49</f>
        <v/>
      </c>
      <c r="C49" s="67" t="str">
        <f>IF ('All Devices (Portrait)'!I49 = "", "", 'All Devices (Portrait)'!I49)</f>
        <v/>
      </c>
      <c r="D49" s="67" t="str">
        <f>IF ('All Devices (Portrait)'!H49 = "", "", 'All Devices (Portrait)'!H49)</f>
        <v/>
      </c>
      <c r="E49" s="67" t="str">
        <f>IF(B49 = "", "", IF('All Devices (Portrait)'!J49 = TRUE, "TRUE", "FALSE"))</f>
        <v/>
      </c>
      <c r="F49" s="67" t="str">
        <f>IF(B49 = "", "", IF('All Devices (Portrait)'!F49 = TRUE, "TRUE", "FALSE"))</f>
        <v/>
      </c>
      <c r="G49" s="68" t="str">
        <f>IF(B49 = "", "", IF('All Devices (Portrait)'!G49 = "", "", 'All Devices (Portrait)'!G49))</f>
        <v/>
      </c>
      <c r="H49" s="38" t="str">
        <f>'All Devices (Portrait)'!E49</f>
        <v/>
      </c>
      <c r="I49" s="68" t="str">
        <f t="shared" si="1"/>
        <v/>
      </c>
      <c r="J49" s="69" t="str">
        <f t="shared" si="2"/>
        <v/>
      </c>
      <c r="K49" s="70" t="str">
        <f t="shared" si="3"/>
        <v/>
      </c>
      <c r="L49" s="52" t="str">
        <f>IF(B49 = "", "", IF(E49 = FALSE , J49 + Introduction!C$28, C49 + Introduction!C$28))</f>
        <v/>
      </c>
      <c r="M49" s="52" t="str">
        <f>IF(B49 = "", "",IF(E49 = FALSE, J49 + Introduction!C$29, C49 + Introduction!C$29))</f>
        <v/>
      </c>
      <c r="N49" s="53" t="str">
        <f>IF(B49 = "", "",IF(E49 = FALSE, K49 + Introduction!D$28, D49 + Introduction!D$28))</f>
        <v/>
      </c>
      <c r="O49" s="52" t="str">
        <f>IF(B49 = "", "",IF(E49 = FALSE, K49 + Introduction!D$29, D49 + Introduction!D$29))</f>
        <v/>
      </c>
      <c r="P49" s="52" t="str">
        <f>IF(B49 = "", "",IF(E49= FALSE, J49 + Introduction!C$30, C49 + Introduction!C$30))</f>
        <v/>
      </c>
      <c r="Q49" s="52" t="str">
        <f>IF(B49 = "", "",IF(E49 = FALSE, K49 + Introduction!D$30, D49 + Introduction!D$30))</f>
        <v/>
      </c>
      <c r="R49" s="52" t="str">
        <f>IF(B49 = "", "",IF(Introduction!D80 = FALSE, J49 + Introduction!C$31, C49 + Introduction!C$31))</f>
        <v/>
      </c>
      <c r="S49" s="52" t="str">
        <f>IF(B49 = "", "",IF(E49 = FALSE, K49 + Introduction!D$31, D49 + Introduction!D$31))</f>
        <v/>
      </c>
      <c r="T49" s="52" t="str">
        <f>IF(B49 = "", "",IF(E49 = FALSE, J49 + Introduction!C$32, C49 + Introduction!C$32))</f>
        <v/>
      </c>
      <c r="U49" s="52" t="str">
        <f>IF(B49 = "", "",IF(E49 = FALSE, K49 + Introduction!D$32, D49 + Introduction!D$32))</f>
        <v/>
      </c>
      <c r="V49" s="54" t="str">
        <f t="shared" si="4"/>
        <v/>
      </c>
      <c r="W49" s="52" t="str">
        <f>'All Devices (Portrait)'!Y49</f>
        <v/>
      </c>
    </row>
    <row r="50" ht="15.75" customHeight="1">
      <c r="A50" s="66" t="str">
        <f>IF(D50 = "", "", ("Landscape-" &amp; K50 &amp; "x" &amp; J50 &amp; "-PR=" &amp; CEILING(W50,0.1) &amp; IF('All Devices (Portrait)'!D50 = TRUE, "+scale", "")))</f>
        <v/>
      </c>
      <c r="B50" s="66" t="str">
        <f>'All Devices (Portrait)'!C50</f>
        <v/>
      </c>
      <c r="C50" s="67" t="str">
        <f>IF ('All Devices (Portrait)'!I50 = "", "", 'All Devices (Portrait)'!I50)</f>
        <v/>
      </c>
      <c r="D50" s="67" t="str">
        <f>IF ('All Devices (Portrait)'!H50 = "", "", 'All Devices (Portrait)'!H50)</f>
        <v/>
      </c>
      <c r="E50" s="67" t="str">
        <f>IF(B50 = "", "", IF('All Devices (Portrait)'!J50 = TRUE, "TRUE", "FALSE"))</f>
        <v/>
      </c>
      <c r="F50" s="67" t="str">
        <f>IF(B50 = "", "", IF('All Devices (Portrait)'!F50 = TRUE, "TRUE", "FALSE"))</f>
        <v/>
      </c>
      <c r="G50" s="68" t="str">
        <f>IF(B50 = "", "", IF('All Devices (Portrait)'!G50 = "", "", 'All Devices (Portrait)'!G50))</f>
        <v/>
      </c>
      <c r="H50" s="38" t="str">
        <f>'All Devices (Portrait)'!E50</f>
        <v/>
      </c>
      <c r="I50" s="68" t="str">
        <f t="shared" si="1"/>
        <v/>
      </c>
      <c r="J50" s="69" t="str">
        <f t="shared" si="2"/>
        <v/>
      </c>
      <c r="K50" s="70" t="str">
        <f t="shared" si="3"/>
        <v/>
      </c>
      <c r="L50" s="52" t="str">
        <f>IF(B50 = "", "", IF(E50 = FALSE , J50 + Introduction!C$28, C50 + Introduction!C$28))</f>
        <v/>
      </c>
      <c r="M50" s="52" t="str">
        <f>IF(B50 = "", "",IF(E50 = FALSE, J50 + Introduction!C$29, C50 + Introduction!C$29))</f>
        <v/>
      </c>
      <c r="N50" s="53" t="str">
        <f>IF(B50 = "", "",IF(E50 = FALSE, K50 + Introduction!D$28, D50 + Introduction!D$28))</f>
        <v/>
      </c>
      <c r="O50" s="52" t="str">
        <f>IF(B50 = "", "",IF(E50 = FALSE, K50 + Introduction!D$29, D50 + Introduction!D$29))</f>
        <v/>
      </c>
      <c r="P50" s="52" t="str">
        <f>IF(B50 = "", "",IF(E50= FALSE, J50 + Introduction!C$30, C50 + Introduction!C$30))</f>
        <v/>
      </c>
      <c r="Q50" s="52" t="str">
        <f>IF(B50 = "", "",IF(E50 = FALSE, K50 + Introduction!D$30, D50 + Introduction!D$30))</f>
        <v/>
      </c>
      <c r="R50" s="52" t="str">
        <f>IF(B50 = "", "",IF(Introduction!D81 = FALSE, J50 + Introduction!C$31, C50 + Introduction!C$31))</f>
        <v/>
      </c>
      <c r="S50" s="52" t="str">
        <f>IF(B50 = "", "",IF(E50 = FALSE, K50 + Introduction!D$31, D50 + Introduction!D$31))</f>
        <v/>
      </c>
      <c r="T50" s="52" t="str">
        <f>IF(B50 = "", "",IF(E50 = FALSE, J50 + Introduction!C$32, C50 + Introduction!C$32))</f>
        <v/>
      </c>
      <c r="U50" s="52" t="str">
        <f>IF(B50 = "", "",IF(E50 = FALSE, K50 + Introduction!D$32, D50 + Introduction!D$32))</f>
        <v/>
      </c>
      <c r="V50" s="54" t="str">
        <f t="shared" si="4"/>
        <v/>
      </c>
      <c r="W50" s="52" t="str">
        <f>'All Devices (Portrait)'!Y50</f>
        <v/>
      </c>
    </row>
    <row r="51" ht="15.75" customHeight="1">
      <c r="A51" s="66" t="str">
        <f>IF(D51 = "", "", ("Landscape-" &amp; K51 &amp; "x" &amp; J51 &amp; "-PR=" &amp; CEILING(W51,0.1) &amp; IF('All Devices (Portrait)'!D51 = TRUE, "+scale", "")))</f>
        <v>Landscape-7679.5x4319-PR=4</v>
      </c>
      <c r="B51" s="66" t="str">
        <f>'All Devices (Portrait)'!C51</f>
        <v>breakpoint filler-----00050</v>
      </c>
      <c r="C51" s="48">
        <f>IF ('All Devices (Portrait)'!I51 = "", "", 'All Devices (Portrait)'!I51)</f>
        <v>4319</v>
      </c>
      <c r="D51" s="48">
        <f>IF ('All Devices (Portrait)'!H51 = "", "", 'All Devices (Portrait)'!H51)</f>
        <v>7679</v>
      </c>
      <c r="E51" s="67" t="str">
        <f>IF(B51 = "", "", IF('All Devices (Portrait)'!J51 = TRUE, "TRUE", "FALSE"))</f>
        <v>TRUE</v>
      </c>
      <c r="F51" s="67" t="str">
        <f>IF(B51 = "", "", IF('All Devices (Portrait)'!F51 = TRUE, "TRUE", "FALSE"))</f>
        <v>TRUE</v>
      </c>
      <c r="G51" s="74">
        <f>IF(B51 = "", "", IF('All Devices (Portrait)'!G51 = "", "", 'All Devices (Portrait)'!G51))</f>
        <v>4</v>
      </c>
      <c r="H51" s="38" t="str">
        <f>'All Devices (Portrait)'!E51</f>
        <v/>
      </c>
      <c r="I51" s="68" t="str">
        <f t="shared" si="1"/>
        <v>landscape</v>
      </c>
      <c r="J51" s="69">
        <f>M51+Introduction!C$28</f>
        <v>4319</v>
      </c>
      <c r="K51" s="70">
        <f>O51</f>
        <v>7679.5</v>
      </c>
      <c r="L51" s="52">
        <f>'breakpoints-w'!K3</f>
        <v>1439.5</v>
      </c>
      <c r="M51" s="52">
        <f>'breakpoints-w'!L3</f>
        <v>4319.5</v>
      </c>
      <c r="N51" s="53">
        <f>'breakpoints-h'!K3</f>
        <v>2960</v>
      </c>
      <c r="O51" s="52">
        <f>'breakpoints-h'!L3</f>
        <v>7679.5</v>
      </c>
      <c r="P51" s="52" t="str">
        <f t="shared" ref="P51:P73" si="5">"calc(99.99vh)"</f>
        <v>calc(99.99vh)</v>
      </c>
      <c r="Q51" s="52" t="str">
        <f t="shared" ref="Q51:Q73" si="6">"calc(99.99vw)"</f>
        <v>calc(99.99vw)</v>
      </c>
      <c r="R51" s="52" t="str">
        <f t="shared" ref="R51:R73" si="7">"calc(99.99vh)"</f>
        <v>calc(99.99vh)</v>
      </c>
      <c r="S51" s="52" t="str">
        <f t="shared" ref="S51:S73" si="8">"calc(99.99vw)"</f>
        <v>calc(99.99vw)</v>
      </c>
      <c r="T51" s="52" t="str">
        <f t="shared" ref="T51:T73" si="9">"calc(99.99vh)"</f>
        <v>calc(99.99vh)</v>
      </c>
      <c r="U51" s="52" t="str">
        <f t="shared" ref="U51:U73" si="10">"calc(99.99vw)"</f>
        <v>calc(99.99vw)</v>
      </c>
      <c r="V51" s="54" t="str">
        <f t="shared" si="4"/>
        <v>breakpoint filler-----00050_L</v>
      </c>
      <c r="W51" s="52">
        <f>'All Devices (Portrait)'!Y51</f>
        <v>4</v>
      </c>
    </row>
    <row r="52" ht="15.75" customHeight="1">
      <c r="A52" s="66" t="str">
        <f>IF(D52 = "", "", ("Landscape-" &amp; K52 &amp; "x" &amp; J52 &amp; "-PR=" &amp; CEILING(W52,0.1) &amp; IF('All Devices (Portrait)'!D52 = TRUE, "+scale", "")))</f>
        <v>Landscape-2959x1439-PR=4</v>
      </c>
      <c r="B52" s="66" t="str">
        <f>'All Devices (Portrait)'!C52</f>
        <v>breakpoint filler-----00049</v>
      </c>
      <c r="C52" s="48">
        <f>IF ('All Devices (Portrait)'!I52 = "", "", 'All Devices (Portrait)'!I52)</f>
        <v>1439</v>
      </c>
      <c r="D52" s="48">
        <f>IF ('All Devices (Portrait)'!H52 = "", "", 'All Devices (Portrait)'!H52)</f>
        <v>2959</v>
      </c>
      <c r="E52" s="67" t="str">
        <f>IF(B52 = "", "", IF('All Devices (Portrait)'!J52 = TRUE, "TRUE", "FALSE"))</f>
        <v>TRUE</v>
      </c>
      <c r="F52" s="67" t="str">
        <f>IF(B52 = "", "", IF('All Devices (Portrait)'!F52 = TRUE, "TRUE", "FALSE"))</f>
        <v>FALSE</v>
      </c>
      <c r="G52" s="68" t="str">
        <f>IF(B52 = "", "", IF('All Devices (Portrait)'!G52 = "", "", 'All Devices (Portrait)'!G52))</f>
        <v/>
      </c>
      <c r="H52" s="38">
        <f>'All Devices (Portrait)'!E52</f>
        <v>4</v>
      </c>
      <c r="I52" s="68" t="str">
        <f t="shared" si="1"/>
        <v>landscape</v>
      </c>
      <c r="J52" s="69">
        <f>M52+Introduction!C$28</f>
        <v>1439</v>
      </c>
      <c r="K52" s="70">
        <f>O52+Introduction!D$28</f>
        <v>2959</v>
      </c>
      <c r="L52" s="52">
        <f>'breakpoints-w'!K4</f>
        <v>1410.5</v>
      </c>
      <c r="M52" s="52">
        <f>'breakpoints-w'!L4</f>
        <v>1439.5</v>
      </c>
      <c r="N52" s="53">
        <f>'breakpoints-h'!K4</f>
        <v>2560</v>
      </c>
      <c r="O52" s="52">
        <f>'breakpoints-h'!L4</f>
        <v>2959.5</v>
      </c>
      <c r="P52" s="52" t="str">
        <f t="shared" si="5"/>
        <v>calc(99.99vh)</v>
      </c>
      <c r="Q52" s="52" t="str">
        <f t="shared" si="6"/>
        <v>calc(99.99vw)</v>
      </c>
      <c r="R52" s="52" t="str">
        <f t="shared" si="7"/>
        <v>calc(99.99vh)</v>
      </c>
      <c r="S52" s="52" t="str">
        <f t="shared" si="8"/>
        <v>calc(99.99vw)</v>
      </c>
      <c r="T52" s="52" t="str">
        <f t="shared" si="9"/>
        <v>calc(99.99vh)</v>
      </c>
      <c r="U52" s="52" t="str">
        <f t="shared" si="10"/>
        <v>calc(99.99vw)</v>
      </c>
      <c r="V52" s="54" t="str">
        <f t="shared" si="4"/>
        <v>breakpoint filler-----00049_L</v>
      </c>
      <c r="W52" s="52">
        <f>'All Devices (Portrait)'!Y52</f>
        <v>4</v>
      </c>
    </row>
    <row r="53" ht="15.75" customHeight="1">
      <c r="A53" s="66" t="str">
        <f>IF(D53 = "", "", ("Landscape-" &amp; K53 &amp; "x" &amp; J53 &amp; "-PR=" &amp; CEILING(W53,0.1) &amp; IF('All Devices (Portrait)'!D53 = TRUE, "+scale", "")))</f>
        <v>Landscape-2559x1410-PR=4</v>
      </c>
      <c r="B53" s="66" t="str">
        <f>'All Devices (Portrait)'!C53</f>
        <v>breakpoint filler-----00048</v>
      </c>
      <c r="C53" s="48">
        <f>IF ('All Devices (Portrait)'!I53 = "", "", 'All Devices (Portrait)'!I53)</f>
        <v>1410</v>
      </c>
      <c r="D53" s="48">
        <f>IF ('All Devices (Portrait)'!H53 = "", "", 'All Devices (Portrait)'!H53)</f>
        <v>2559</v>
      </c>
      <c r="E53" s="67" t="str">
        <f>IF(B53 = "", "", IF('All Devices (Portrait)'!J53 = TRUE, "TRUE", "FALSE"))</f>
        <v>TRUE</v>
      </c>
      <c r="F53" s="67" t="str">
        <f>IF(B53 = "", "", IF('All Devices (Portrait)'!F53 = TRUE, "TRUE", "FALSE"))</f>
        <v>FALSE</v>
      </c>
      <c r="G53" s="68" t="str">
        <f>IF(B53 = "", "", IF('All Devices (Portrait)'!G53 = "", "", 'All Devices (Portrait)'!G53))</f>
        <v/>
      </c>
      <c r="H53" s="38">
        <f>'All Devices (Portrait)'!E53</f>
        <v>4</v>
      </c>
      <c r="I53" s="68" t="str">
        <f t="shared" si="1"/>
        <v>landscape</v>
      </c>
      <c r="J53" s="69">
        <f>M53+Introduction!C$28</f>
        <v>1410</v>
      </c>
      <c r="K53" s="70">
        <f>O53+Introduction!D$28</f>
        <v>2559</v>
      </c>
      <c r="L53" s="52">
        <f>'breakpoints-w'!K5</f>
        <v>1151.5</v>
      </c>
      <c r="M53" s="52">
        <f>'breakpoints-w'!L5</f>
        <v>1410.5</v>
      </c>
      <c r="N53" s="53">
        <f>'breakpoints-h'!K5</f>
        <v>2280</v>
      </c>
      <c r="O53" s="52">
        <f>'breakpoints-h'!L5</f>
        <v>2559.5</v>
      </c>
      <c r="P53" s="52" t="str">
        <f t="shared" si="5"/>
        <v>calc(99.99vh)</v>
      </c>
      <c r="Q53" s="52" t="str">
        <f t="shared" si="6"/>
        <v>calc(99.99vw)</v>
      </c>
      <c r="R53" s="52" t="str">
        <f t="shared" si="7"/>
        <v>calc(99.99vh)</v>
      </c>
      <c r="S53" s="52" t="str">
        <f t="shared" si="8"/>
        <v>calc(99.99vw)</v>
      </c>
      <c r="T53" s="52" t="str">
        <f t="shared" si="9"/>
        <v>calc(99.99vh)</v>
      </c>
      <c r="U53" s="52" t="str">
        <f t="shared" si="10"/>
        <v>calc(99.99vw)</v>
      </c>
      <c r="V53" s="54" t="str">
        <f t="shared" si="4"/>
        <v>breakpoint filler-----00048_L</v>
      </c>
      <c r="W53" s="52">
        <f>'All Devices (Portrait)'!Y53</f>
        <v>4</v>
      </c>
    </row>
    <row r="54" ht="15.75" customHeight="1">
      <c r="A54" s="66" t="str">
        <f>IF(D54 = "", "", ("Landscape-" &amp; K54 &amp; "x" &amp; J54 &amp; "-PR=" &amp; CEILING(W54,0.1) &amp; IF('All Devices (Portrait)'!D54 = TRUE, "+scale", "")))</f>
        <v>Landscape-2279x1151-PR=3</v>
      </c>
      <c r="B54" s="66" t="str">
        <f>'All Devices (Portrait)'!C54</f>
        <v>breakpoint filler-----00047</v>
      </c>
      <c r="C54" s="48">
        <f>IF ('All Devices (Portrait)'!I54 = "", "", 'All Devices (Portrait)'!I54)</f>
        <v>1151</v>
      </c>
      <c r="D54" s="48">
        <f>IF ('All Devices (Portrait)'!H54 = "", "", 'All Devices (Portrait)'!H54)</f>
        <v>2279</v>
      </c>
      <c r="E54" s="67" t="str">
        <f>IF(B54 = "", "", IF('All Devices (Portrait)'!J54 = TRUE, "TRUE", "FALSE"))</f>
        <v>TRUE</v>
      </c>
      <c r="F54" s="67" t="str">
        <f>IF(B54 = "", "", IF('All Devices (Portrait)'!F54 = TRUE, "TRUE", "FALSE"))</f>
        <v>FALSE</v>
      </c>
      <c r="G54" s="68" t="str">
        <f>IF(B54 = "", "", IF('All Devices (Portrait)'!G54 = "", "", 'All Devices (Portrait)'!G54))</f>
        <v/>
      </c>
      <c r="H54" s="38">
        <f>'All Devices (Portrait)'!E54</f>
        <v>3</v>
      </c>
      <c r="I54" s="68" t="str">
        <f t="shared" si="1"/>
        <v>landscape</v>
      </c>
      <c r="J54" s="69">
        <f>M54+Introduction!C$28</f>
        <v>1151</v>
      </c>
      <c r="K54" s="70">
        <f>O54+Introduction!D$28</f>
        <v>2279</v>
      </c>
      <c r="L54" s="52">
        <f>'breakpoints-w'!K6</f>
        <v>1079.5</v>
      </c>
      <c r="M54" s="52">
        <f>'breakpoints-w'!L6</f>
        <v>1151.5</v>
      </c>
      <c r="N54" s="53">
        <f>'breakpoints-h'!K6</f>
        <v>2044</v>
      </c>
      <c r="O54" s="52">
        <f>'breakpoints-h'!L6</f>
        <v>2279.5</v>
      </c>
      <c r="P54" s="52" t="str">
        <f t="shared" si="5"/>
        <v>calc(99.99vh)</v>
      </c>
      <c r="Q54" s="52" t="str">
        <f t="shared" si="6"/>
        <v>calc(99.99vw)</v>
      </c>
      <c r="R54" s="52" t="str">
        <f t="shared" si="7"/>
        <v>calc(99.99vh)</v>
      </c>
      <c r="S54" s="52" t="str">
        <f t="shared" si="8"/>
        <v>calc(99.99vw)</v>
      </c>
      <c r="T54" s="52" t="str">
        <f t="shared" si="9"/>
        <v>calc(99.99vh)</v>
      </c>
      <c r="U54" s="52" t="str">
        <f t="shared" si="10"/>
        <v>calc(99.99vw)</v>
      </c>
      <c r="V54" s="54" t="str">
        <f t="shared" si="4"/>
        <v>breakpoint filler-----00047_L</v>
      </c>
      <c r="W54" s="52">
        <f>'All Devices (Portrait)'!Y54</f>
        <v>3</v>
      </c>
    </row>
    <row r="55" ht="15.75" customHeight="1">
      <c r="A55" s="66" t="str">
        <f>IF(D55 = "", "", ("Landscape-" &amp; K55 &amp; "x" &amp; J55 &amp; "-PR=" &amp; CEILING(W55,0.1) &amp; IF('All Devices (Portrait)'!D55 = TRUE, "+scale", "")))</f>
        <v>Landscape-2043x1079-PR=3</v>
      </c>
      <c r="B55" s="66" t="str">
        <f>'All Devices (Portrait)'!C55</f>
        <v>breakpoint filler-----00046</v>
      </c>
      <c r="C55" s="48">
        <f>IF ('All Devices (Portrait)'!I55 = "", "", 'All Devices (Portrait)'!I55)</f>
        <v>1079</v>
      </c>
      <c r="D55" s="48">
        <f>IF ('All Devices (Portrait)'!H55 = "", "", 'All Devices (Portrait)'!H55)</f>
        <v>2043</v>
      </c>
      <c r="E55" s="67" t="str">
        <f>IF(B55 = "", "", IF('All Devices (Portrait)'!J55 = TRUE, "TRUE", "FALSE"))</f>
        <v>TRUE</v>
      </c>
      <c r="F55" s="67" t="str">
        <f>IF(B55 = "", "", IF('All Devices (Portrait)'!F55 = TRUE, "TRUE", "FALSE"))</f>
        <v>FALSE</v>
      </c>
      <c r="G55" s="68" t="str">
        <f>IF(B55 = "", "", IF('All Devices (Portrait)'!G55 = "", "", 'All Devices (Portrait)'!G55))</f>
        <v/>
      </c>
      <c r="H55" s="38">
        <f>'All Devices (Portrait)'!E55</f>
        <v>3</v>
      </c>
      <c r="I55" s="68" t="str">
        <f t="shared" si="1"/>
        <v>landscape</v>
      </c>
      <c r="J55" s="69">
        <f>M55+Introduction!C$28</f>
        <v>1079</v>
      </c>
      <c r="K55" s="70">
        <f>O55+Introduction!D$28</f>
        <v>2043</v>
      </c>
      <c r="L55" s="52">
        <f>'breakpoints-w'!K7</f>
        <v>1077.5</v>
      </c>
      <c r="M55" s="52">
        <f>'breakpoints-w'!L7</f>
        <v>1079.5</v>
      </c>
      <c r="N55" s="53">
        <f>'breakpoints-h'!K7</f>
        <v>1881</v>
      </c>
      <c r="O55" s="52">
        <f>'breakpoints-h'!L7</f>
        <v>2043.5</v>
      </c>
      <c r="P55" s="52" t="str">
        <f t="shared" si="5"/>
        <v>calc(99.99vh)</v>
      </c>
      <c r="Q55" s="52" t="str">
        <f t="shared" si="6"/>
        <v>calc(99.99vw)</v>
      </c>
      <c r="R55" s="52" t="str">
        <f t="shared" si="7"/>
        <v>calc(99.99vh)</v>
      </c>
      <c r="S55" s="52" t="str">
        <f t="shared" si="8"/>
        <v>calc(99.99vw)</v>
      </c>
      <c r="T55" s="52" t="str">
        <f t="shared" si="9"/>
        <v>calc(99.99vh)</v>
      </c>
      <c r="U55" s="52" t="str">
        <f t="shared" si="10"/>
        <v>calc(99.99vw)</v>
      </c>
      <c r="V55" s="54" t="str">
        <f t="shared" si="4"/>
        <v>breakpoint filler-----00046_L</v>
      </c>
      <c r="W55" s="52">
        <f>'All Devices (Portrait)'!Y55</f>
        <v>3</v>
      </c>
    </row>
    <row r="56" ht="15.75" customHeight="1">
      <c r="A56" s="66" t="str">
        <f>IF(D56 = "", "", ("Landscape-" &amp; K56 &amp; "x" &amp; J56 &amp; "-PR=" &amp; CEILING(W56,0.1) &amp; IF('All Devices (Portrait)'!D56 = TRUE, "+scale", "")))</f>
        <v>Landscape-1880x1077-PR=3</v>
      </c>
      <c r="B56" s="66" t="str">
        <f>'All Devices (Portrait)'!C56</f>
        <v>breakpoint filler-----00045</v>
      </c>
      <c r="C56" s="48">
        <f>IF ('All Devices (Portrait)'!I56 = "", "", 'All Devices (Portrait)'!I56)</f>
        <v>1077</v>
      </c>
      <c r="D56" s="48">
        <f>IF ('All Devices (Portrait)'!H56 = "", "", 'All Devices (Portrait)'!H56)</f>
        <v>1880</v>
      </c>
      <c r="E56" s="67" t="str">
        <f>IF(B56 = "", "", IF('All Devices (Portrait)'!J56 = TRUE, "TRUE", "FALSE"))</f>
        <v>TRUE</v>
      </c>
      <c r="F56" s="67" t="str">
        <f>IF(B56 = "", "", IF('All Devices (Portrait)'!F56 = TRUE, "TRUE", "FALSE"))</f>
        <v>FALSE</v>
      </c>
      <c r="G56" s="68" t="str">
        <f>IF(B56 = "", "", IF('All Devices (Portrait)'!G56 = "", "", 'All Devices (Portrait)'!G56))</f>
        <v/>
      </c>
      <c r="H56" s="38">
        <f>'All Devices (Portrait)'!E56</f>
        <v>3</v>
      </c>
      <c r="I56" s="68" t="str">
        <f t="shared" si="1"/>
        <v>landscape</v>
      </c>
      <c r="J56" s="69">
        <f>M56+Introduction!C$28</f>
        <v>1077</v>
      </c>
      <c r="K56" s="70">
        <f>O56+Introduction!D$28</f>
        <v>1880</v>
      </c>
      <c r="L56" s="52">
        <f>'breakpoints-w'!K8</f>
        <v>1023.5</v>
      </c>
      <c r="M56" s="52">
        <f>'breakpoints-w'!L8</f>
        <v>1077.5</v>
      </c>
      <c r="N56" s="53">
        <f>'breakpoints-h'!K8</f>
        <v>1440</v>
      </c>
      <c r="O56" s="52">
        <f>'breakpoints-h'!L8</f>
        <v>1880.5</v>
      </c>
      <c r="P56" s="52" t="str">
        <f t="shared" si="5"/>
        <v>calc(99.99vh)</v>
      </c>
      <c r="Q56" s="52" t="str">
        <f t="shared" si="6"/>
        <v>calc(99.99vw)</v>
      </c>
      <c r="R56" s="52" t="str">
        <f t="shared" si="7"/>
        <v>calc(99.99vh)</v>
      </c>
      <c r="S56" s="52" t="str">
        <f t="shared" si="8"/>
        <v>calc(99.99vw)</v>
      </c>
      <c r="T56" s="52" t="str">
        <f t="shared" si="9"/>
        <v>calc(99.99vh)</v>
      </c>
      <c r="U56" s="52" t="str">
        <f t="shared" si="10"/>
        <v>calc(99.99vw)</v>
      </c>
      <c r="V56" s="54" t="str">
        <f t="shared" si="4"/>
        <v>breakpoint filler-----00045_L</v>
      </c>
      <c r="W56" s="52">
        <f>'All Devices (Portrait)'!Y56</f>
        <v>3</v>
      </c>
    </row>
    <row r="57" ht="15.75" customHeight="1">
      <c r="A57" s="66" t="str">
        <f>IF(D57 = "", "", ("Landscape-" &amp; K57 &amp; "x" &amp; J57 &amp; "-PR=" &amp; CEILING(W57,0.1) &amp; IF('All Devices (Portrait)'!D57 = TRUE, "+scale", "")))</f>
        <v>Landscape-1439x1023-PR=3</v>
      </c>
      <c r="B57" s="66" t="str">
        <f>'All Devices (Portrait)'!C57</f>
        <v>breakpoint filler-----00044</v>
      </c>
      <c r="C57" s="48">
        <f>IF ('All Devices (Portrait)'!I57 = "", "", 'All Devices (Portrait)'!I57)</f>
        <v>1023</v>
      </c>
      <c r="D57" s="48">
        <f>IF ('All Devices (Portrait)'!H57 = "", "", 'All Devices (Portrait)'!H57)</f>
        <v>1439</v>
      </c>
      <c r="E57" s="67" t="str">
        <f>IF(B57 = "", "", IF('All Devices (Portrait)'!J57 = TRUE, "TRUE", "FALSE"))</f>
        <v>TRUE</v>
      </c>
      <c r="F57" s="67" t="str">
        <f>IF(B57 = "", "", IF('All Devices (Portrait)'!F57 = TRUE, "TRUE", "FALSE"))</f>
        <v>FALSE</v>
      </c>
      <c r="G57" s="68" t="str">
        <f>IF(B57 = "", "", IF('All Devices (Portrait)'!G57 = "", "", 'All Devices (Portrait)'!G57))</f>
        <v/>
      </c>
      <c r="H57" s="38">
        <f>'All Devices (Portrait)'!E57</f>
        <v>3</v>
      </c>
      <c r="I57" s="68" t="str">
        <f t="shared" si="1"/>
        <v>landscape</v>
      </c>
      <c r="J57" s="69">
        <f>M57+Introduction!C$28</f>
        <v>1023</v>
      </c>
      <c r="K57" s="70">
        <f>O57+Introduction!D$28</f>
        <v>1439</v>
      </c>
      <c r="L57" s="52">
        <f>'breakpoints-w'!K9</f>
        <v>853.5</v>
      </c>
      <c r="M57" s="52">
        <f>'breakpoints-w'!L9</f>
        <v>1023.5</v>
      </c>
      <c r="N57" s="53">
        <f>'breakpoints-h'!K9</f>
        <v>1366</v>
      </c>
      <c r="O57" s="52">
        <f>'breakpoints-h'!L9</f>
        <v>1439.5</v>
      </c>
      <c r="P57" s="52" t="str">
        <f t="shared" si="5"/>
        <v>calc(99.99vh)</v>
      </c>
      <c r="Q57" s="52" t="str">
        <f t="shared" si="6"/>
        <v>calc(99.99vw)</v>
      </c>
      <c r="R57" s="52" t="str">
        <f t="shared" si="7"/>
        <v>calc(99.99vh)</v>
      </c>
      <c r="S57" s="52" t="str">
        <f t="shared" si="8"/>
        <v>calc(99.99vw)</v>
      </c>
      <c r="T57" s="52" t="str">
        <f t="shared" si="9"/>
        <v>calc(99.99vh)</v>
      </c>
      <c r="U57" s="52" t="str">
        <f t="shared" si="10"/>
        <v>calc(99.99vw)</v>
      </c>
      <c r="V57" s="54" t="str">
        <f t="shared" si="4"/>
        <v>breakpoint filler-----00044_L</v>
      </c>
      <c r="W57" s="52">
        <f>'All Devices (Portrait)'!Y57</f>
        <v>3</v>
      </c>
    </row>
    <row r="58" ht="15.75" customHeight="1">
      <c r="A58" s="66" t="str">
        <f>IF(D58 = "", "", ("Landscape-" &amp; K58 &amp; "x" &amp; J58 &amp; "-PR=" &amp; CEILING(W58,0.1) &amp; IF('All Devices (Portrait)'!D58 = TRUE, "+scale", "")))</f>
        <v>Landscape-1365x853-PR=2</v>
      </c>
      <c r="B58" s="66" t="str">
        <f>'All Devices (Portrait)'!C58</f>
        <v>breakpoint filler-----00043</v>
      </c>
      <c r="C58" s="48">
        <f>IF ('All Devices (Portrait)'!I58 = "", "", 'All Devices (Portrait)'!I58)</f>
        <v>853</v>
      </c>
      <c r="D58" s="48">
        <f>IF ('All Devices (Portrait)'!H58 = "", "", 'All Devices (Portrait)'!H58)</f>
        <v>1365</v>
      </c>
      <c r="E58" s="67" t="str">
        <f>IF(B58 = "", "", IF('All Devices (Portrait)'!J58 = TRUE, "TRUE", "FALSE"))</f>
        <v>TRUE</v>
      </c>
      <c r="F58" s="67" t="str">
        <f>IF(B58 = "", "", IF('All Devices (Portrait)'!F58 = TRUE, "TRUE", "FALSE"))</f>
        <v>FALSE</v>
      </c>
      <c r="G58" s="68" t="str">
        <f>IF(B58 = "", "", IF('All Devices (Portrait)'!G58 = "", "", 'All Devices (Portrait)'!G58))</f>
        <v/>
      </c>
      <c r="H58" s="38">
        <f>'All Devices (Portrait)'!E58</f>
        <v>2</v>
      </c>
      <c r="I58" s="68" t="str">
        <f t="shared" si="1"/>
        <v>landscape</v>
      </c>
      <c r="J58" s="69">
        <f>M58+Introduction!C$28</f>
        <v>853</v>
      </c>
      <c r="K58" s="70">
        <f>O58+Introduction!D$28</f>
        <v>1365</v>
      </c>
      <c r="L58" s="52">
        <f>'breakpoints-w'!K10</f>
        <v>849.5</v>
      </c>
      <c r="M58" s="52">
        <f>'breakpoints-w'!L10</f>
        <v>853.5</v>
      </c>
      <c r="N58" s="53">
        <f>'breakpoints-h'!K10</f>
        <v>1280</v>
      </c>
      <c r="O58" s="52">
        <f>'breakpoints-h'!L10</f>
        <v>1365.5</v>
      </c>
      <c r="P58" s="52" t="str">
        <f t="shared" si="5"/>
        <v>calc(99.99vh)</v>
      </c>
      <c r="Q58" s="52" t="str">
        <f t="shared" si="6"/>
        <v>calc(99.99vw)</v>
      </c>
      <c r="R58" s="52" t="str">
        <f t="shared" si="7"/>
        <v>calc(99.99vh)</v>
      </c>
      <c r="S58" s="52" t="str">
        <f t="shared" si="8"/>
        <v>calc(99.99vw)</v>
      </c>
      <c r="T58" s="52" t="str">
        <f t="shared" si="9"/>
        <v>calc(99.99vh)</v>
      </c>
      <c r="U58" s="52" t="str">
        <f t="shared" si="10"/>
        <v>calc(99.99vw)</v>
      </c>
      <c r="V58" s="54" t="str">
        <f t="shared" si="4"/>
        <v>breakpoint filler-----00043_L</v>
      </c>
      <c r="W58" s="52">
        <f>'All Devices (Portrait)'!Y58</f>
        <v>2</v>
      </c>
    </row>
    <row r="59" ht="15.75" customHeight="1">
      <c r="A59" s="66" t="str">
        <f>IF(D59 = "", "", ("Landscape-" &amp; K59 &amp; "x" &amp; J59 &amp; "-PR=" &amp; CEILING(W59,0.1) &amp; IF('All Devices (Portrait)'!D59 = TRUE, "+scale", "")))</f>
        <v>Landscape-1279x849-PR=2</v>
      </c>
      <c r="B59" s="66" t="str">
        <f>'All Devices (Portrait)'!C59</f>
        <v>breakpoint filler-----00042</v>
      </c>
      <c r="C59" s="48">
        <f>IF ('All Devices (Portrait)'!I59 = "", "", 'All Devices (Portrait)'!I59)</f>
        <v>849</v>
      </c>
      <c r="D59" s="48">
        <f>IF ('All Devices (Portrait)'!H59 = "", "", 'All Devices (Portrait)'!H59)</f>
        <v>1279</v>
      </c>
      <c r="E59" s="67" t="str">
        <f>IF(B59 = "", "", IF('All Devices (Portrait)'!J59 = TRUE, "TRUE", "FALSE"))</f>
        <v>TRUE</v>
      </c>
      <c r="F59" s="67" t="str">
        <f>IF(B59 = "", "", IF('All Devices (Portrait)'!F59 = TRUE, "TRUE", "FALSE"))</f>
        <v>FALSE</v>
      </c>
      <c r="G59" s="68" t="str">
        <f>IF(B59 = "", "", IF('All Devices (Portrait)'!G59 = "", "", 'All Devices (Portrait)'!G59))</f>
        <v/>
      </c>
      <c r="H59" s="38">
        <f>'All Devices (Portrait)'!E59</f>
        <v>2</v>
      </c>
      <c r="I59" s="68" t="str">
        <f t="shared" si="1"/>
        <v>landscape</v>
      </c>
      <c r="J59" s="69">
        <f>M59+Introduction!C$28</f>
        <v>849</v>
      </c>
      <c r="K59" s="70">
        <f>O59+Introduction!D$28</f>
        <v>1279</v>
      </c>
      <c r="L59" s="52">
        <f>'breakpoints-w'!K11</f>
        <v>799.5</v>
      </c>
      <c r="M59" s="52">
        <f>'breakpoints-w'!L11</f>
        <v>849.5</v>
      </c>
      <c r="N59" s="53">
        <f>'breakpoints-h'!K11</f>
        <v>1279</v>
      </c>
      <c r="O59" s="52">
        <f>'breakpoints-h'!L11</f>
        <v>1279.5</v>
      </c>
      <c r="P59" s="52" t="str">
        <f t="shared" si="5"/>
        <v>calc(99.99vh)</v>
      </c>
      <c r="Q59" s="52" t="str">
        <f t="shared" si="6"/>
        <v>calc(99.99vw)</v>
      </c>
      <c r="R59" s="52" t="str">
        <f t="shared" si="7"/>
        <v>calc(99.99vh)</v>
      </c>
      <c r="S59" s="52" t="str">
        <f t="shared" si="8"/>
        <v>calc(99.99vw)</v>
      </c>
      <c r="T59" s="52" t="str">
        <f t="shared" si="9"/>
        <v>calc(99.99vh)</v>
      </c>
      <c r="U59" s="52" t="str">
        <f t="shared" si="10"/>
        <v>calc(99.99vw)</v>
      </c>
      <c r="V59" s="54" t="str">
        <f t="shared" si="4"/>
        <v>breakpoint filler-----00042_L</v>
      </c>
      <c r="W59" s="52">
        <f>'All Devices (Portrait)'!Y59</f>
        <v>2</v>
      </c>
    </row>
    <row r="60" ht="15.75" customHeight="1">
      <c r="A60" s="66" t="str">
        <f>IF(D60 = "", "", ("Landscape-" &amp; K60 &amp; "x" &amp; J60 &amp; "-PR=" &amp; CEILING(W60,0.1) &amp; IF('All Devices (Portrait)'!D60 = TRUE, "+scale", "")))</f>
        <v>Landscape-1278x799-PR=2</v>
      </c>
      <c r="B60" s="66" t="str">
        <f>'All Devices (Portrait)'!C60</f>
        <v>breakpoint filler-----00041</v>
      </c>
      <c r="C60" s="48">
        <f>IF ('All Devices (Portrait)'!I60 = "", "", 'All Devices (Portrait)'!I60)</f>
        <v>799</v>
      </c>
      <c r="D60" s="48">
        <f>IF ('All Devices (Portrait)'!H60 = "", "", 'All Devices (Portrait)'!H60)</f>
        <v>1278</v>
      </c>
      <c r="E60" s="67" t="str">
        <f>IF(B60 = "", "", IF('All Devices (Portrait)'!J60 = TRUE, "TRUE", "FALSE"))</f>
        <v>TRUE</v>
      </c>
      <c r="F60" s="67" t="str">
        <f>IF(B60 = "", "", IF('All Devices (Portrait)'!F60 = TRUE, "TRUE", "FALSE"))</f>
        <v>FALSE</v>
      </c>
      <c r="G60" s="68" t="str">
        <f>IF(B60 = "", "", IF('All Devices (Portrait)'!G60 = "", "", 'All Devices (Portrait)'!G60))</f>
        <v/>
      </c>
      <c r="H60" s="38">
        <f>'All Devices (Portrait)'!E60</f>
        <v>2</v>
      </c>
      <c r="I60" s="68" t="str">
        <f t="shared" si="1"/>
        <v>landscape</v>
      </c>
      <c r="J60" s="69">
        <f>M60+Introduction!C$28</f>
        <v>799</v>
      </c>
      <c r="K60" s="70">
        <f>O60+Introduction!D$28</f>
        <v>1278</v>
      </c>
      <c r="L60" s="52">
        <f>'breakpoints-w'!K12</f>
        <v>767.5</v>
      </c>
      <c r="M60" s="52">
        <f>'breakpoints-w'!L12</f>
        <v>799.5</v>
      </c>
      <c r="N60" s="53">
        <f>'breakpoints-h'!K12</f>
        <v>1024</v>
      </c>
      <c r="O60" s="52">
        <f>'breakpoints-h'!L12</f>
        <v>1278.5</v>
      </c>
      <c r="P60" s="52" t="str">
        <f t="shared" si="5"/>
        <v>calc(99.99vh)</v>
      </c>
      <c r="Q60" s="52" t="str">
        <f t="shared" si="6"/>
        <v>calc(99.99vw)</v>
      </c>
      <c r="R60" s="52" t="str">
        <f t="shared" si="7"/>
        <v>calc(99.99vh)</v>
      </c>
      <c r="S60" s="52" t="str">
        <f t="shared" si="8"/>
        <v>calc(99.99vw)</v>
      </c>
      <c r="T60" s="52" t="str">
        <f t="shared" si="9"/>
        <v>calc(99.99vh)</v>
      </c>
      <c r="U60" s="52" t="str">
        <f t="shared" si="10"/>
        <v>calc(99.99vw)</v>
      </c>
      <c r="V60" s="54" t="str">
        <f t="shared" si="4"/>
        <v>breakpoint filler-----00041_L</v>
      </c>
      <c r="W60" s="52">
        <f>'All Devices (Portrait)'!Y60</f>
        <v>2</v>
      </c>
    </row>
    <row r="61" ht="15.75" customHeight="1">
      <c r="A61" s="66" t="str">
        <f>IF(D61 = "", "", ("Landscape-" &amp; K61 &amp; "x" &amp; J61 &amp; "-PR=" &amp; CEILING(W61,0.1) &amp; IF('All Devices (Portrait)'!D61 = TRUE, "+scale", "")))</f>
        <v>Landscape-1023x767-PR=2</v>
      </c>
      <c r="B61" s="66" t="str">
        <f>'All Devices (Portrait)'!C61</f>
        <v>breakpoint filler-----00040</v>
      </c>
      <c r="C61" s="48">
        <f>IF ('All Devices (Portrait)'!I61 = "", "", 'All Devices (Portrait)'!I61)</f>
        <v>767</v>
      </c>
      <c r="D61" s="48">
        <f>IF ('All Devices (Portrait)'!H61 = "", "", 'All Devices (Portrait)'!H61)</f>
        <v>1023</v>
      </c>
      <c r="E61" s="67" t="str">
        <f>IF(B61 = "", "", IF('All Devices (Portrait)'!J61 = TRUE, "TRUE", "FALSE"))</f>
        <v>TRUE</v>
      </c>
      <c r="F61" s="67" t="str">
        <f>IF(B61 = "", "", IF('All Devices (Portrait)'!F61 = TRUE, "TRUE", "FALSE"))</f>
        <v>FALSE</v>
      </c>
      <c r="G61" s="68" t="str">
        <f>IF(B61 = "", "", IF('All Devices (Portrait)'!G61 = "", "", 'All Devices (Portrait)'!G61))</f>
        <v/>
      </c>
      <c r="H61" s="38">
        <f>'All Devices (Portrait)'!E61</f>
        <v>2</v>
      </c>
      <c r="I61" s="68" t="str">
        <f t="shared" si="1"/>
        <v>landscape</v>
      </c>
      <c r="J61" s="69">
        <f>M61+Introduction!C$28</f>
        <v>767</v>
      </c>
      <c r="K61" s="70">
        <f>O61+Introduction!D$28</f>
        <v>1023</v>
      </c>
      <c r="L61" s="52">
        <f>'breakpoints-w'!K13</f>
        <v>719.5</v>
      </c>
      <c r="M61" s="52">
        <f>'breakpoints-w'!L13</f>
        <v>767.5</v>
      </c>
      <c r="N61" s="53">
        <f>'breakpoints-h'!K13</f>
        <v>984</v>
      </c>
      <c r="O61" s="52">
        <f>'breakpoints-h'!L13</f>
        <v>1023.5</v>
      </c>
      <c r="P61" s="52" t="str">
        <f t="shared" si="5"/>
        <v>calc(99.99vh)</v>
      </c>
      <c r="Q61" s="52" t="str">
        <f t="shared" si="6"/>
        <v>calc(99.99vw)</v>
      </c>
      <c r="R61" s="52" t="str">
        <f t="shared" si="7"/>
        <v>calc(99.99vh)</v>
      </c>
      <c r="S61" s="52" t="str">
        <f t="shared" si="8"/>
        <v>calc(99.99vw)</v>
      </c>
      <c r="T61" s="52" t="str">
        <f t="shared" si="9"/>
        <v>calc(99.99vh)</v>
      </c>
      <c r="U61" s="52" t="str">
        <f t="shared" si="10"/>
        <v>calc(99.99vw)</v>
      </c>
      <c r="V61" s="54" t="str">
        <f t="shared" si="4"/>
        <v>breakpoint filler-----00040_L</v>
      </c>
      <c r="W61" s="52">
        <f>'All Devices (Portrait)'!Y61</f>
        <v>2</v>
      </c>
    </row>
    <row r="62" ht="15.75" customHeight="1">
      <c r="A62" s="66" t="str">
        <f>IF(D62 = "", "", ("Landscape-" &amp; K62 &amp; "x" &amp; J62 &amp; "-PR=" &amp; CEILING(W62,0.1) &amp; IF('All Devices (Portrait)'!D62 = TRUE, "+scale", "")))</f>
        <v>Landscape-983x719-PR=2</v>
      </c>
      <c r="B62" s="66" t="str">
        <f>'All Devices (Portrait)'!C62</f>
        <v>breakpoint filler-----00039</v>
      </c>
      <c r="C62" s="48">
        <f>IF ('All Devices (Portrait)'!I62 = "", "", 'All Devices (Portrait)'!I62)</f>
        <v>719</v>
      </c>
      <c r="D62" s="48">
        <f>IF ('All Devices (Portrait)'!H62 = "", "", 'All Devices (Portrait)'!H62)</f>
        <v>983</v>
      </c>
      <c r="E62" s="67" t="str">
        <f>IF(B62 = "", "", IF('All Devices (Portrait)'!J62 = TRUE, "TRUE", "FALSE"))</f>
        <v>TRUE</v>
      </c>
      <c r="F62" s="67" t="str">
        <f>IF(B62 = "", "", IF('All Devices (Portrait)'!F62 = TRUE, "TRUE", "FALSE"))</f>
        <v>FALSE</v>
      </c>
      <c r="G62" s="68" t="str">
        <f>IF(B62 = "", "", IF('All Devices (Portrait)'!G62 = "", "", 'All Devices (Portrait)'!G62))</f>
        <v/>
      </c>
      <c r="H62" s="38">
        <f>'All Devices (Portrait)'!E62</f>
        <v>2</v>
      </c>
      <c r="I62" s="68" t="str">
        <f t="shared" si="1"/>
        <v>landscape</v>
      </c>
      <c r="J62" s="69">
        <f>M62+Introduction!C$28</f>
        <v>719</v>
      </c>
      <c r="K62" s="70">
        <f>O62+Introduction!D$28</f>
        <v>983</v>
      </c>
      <c r="L62" s="52">
        <f>'breakpoints-w'!K14</f>
        <v>605.5</v>
      </c>
      <c r="M62" s="52">
        <f>'breakpoints-w'!L14</f>
        <v>719.5</v>
      </c>
      <c r="N62" s="53">
        <f>'breakpoints-h'!K14</f>
        <v>960</v>
      </c>
      <c r="O62" s="52">
        <f>'breakpoints-h'!L14</f>
        <v>983.5</v>
      </c>
      <c r="P62" s="52" t="str">
        <f t="shared" si="5"/>
        <v>calc(99.99vh)</v>
      </c>
      <c r="Q62" s="52" t="str">
        <f t="shared" si="6"/>
        <v>calc(99.99vw)</v>
      </c>
      <c r="R62" s="52" t="str">
        <f t="shared" si="7"/>
        <v>calc(99.99vh)</v>
      </c>
      <c r="S62" s="52" t="str">
        <f t="shared" si="8"/>
        <v>calc(99.99vw)</v>
      </c>
      <c r="T62" s="52" t="str">
        <f t="shared" si="9"/>
        <v>calc(99.99vh)</v>
      </c>
      <c r="U62" s="52" t="str">
        <f t="shared" si="10"/>
        <v>calc(99.99vw)</v>
      </c>
      <c r="V62" s="54" t="str">
        <f t="shared" si="4"/>
        <v>breakpoint filler-----00039_L</v>
      </c>
      <c r="W62" s="52">
        <f>'All Devices (Portrait)'!Y62</f>
        <v>2</v>
      </c>
    </row>
    <row r="63" ht="15.75" customHeight="1">
      <c r="A63" s="66" t="str">
        <f>IF(D63 = "", "", ("Landscape-" &amp; K63 &amp; "x" &amp; J63 &amp; "-PR=" &amp; CEILING(W63,0.1) &amp; IF('All Devices (Portrait)'!D63 = TRUE, "+scale", "")))</f>
        <v>Landscape-959x605-PR=1</v>
      </c>
      <c r="B63" s="66" t="str">
        <f>'All Devices (Portrait)'!C63</f>
        <v>breakpoint filler-----00038</v>
      </c>
      <c r="C63" s="48">
        <f>IF ('All Devices (Portrait)'!I63 = "", "", 'All Devices (Portrait)'!I63)</f>
        <v>605</v>
      </c>
      <c r="D63" s="48">
        <f>IF ('All Devices (Portrait)'!H63 = "", "", 'All Devices (Portrait)'!H63)</f>
        <v>959</v>
      </c>
      <c r="E63" s="67" t="str">
        <f>IF(B63 = "", "", IF('All Devices (Portrait)'!J63 = TRUE, "TRUE", "FALSE"))</f>
        <v>TRUE</v>
      </c>
      <c r="F63" s="67" t="str">
        <f>IF(B63 = "", "", IF('All Devices (Portrait)'!F63 = TRUE, "TRUE", "FALSE"))</f>
        <v>FALSE</v>
      </c>
      <c r="G63" s="68" t="str">
        <f>IF(B63 = "", "", IF('All Devices (Portrait)'!G63 = "", "", 'All Devices (Portrait)'!G63))</f>
        <v/>
      </c>
      <c r="H63" s="38">
        <f>'All Devices (Portrait)'!E63</f>
        <v>1</v>
      </c>
      <c r="I63" s="68" t="str">
        <f t="shared" si="1"/>
        <v>landscape</v>
      </c>
      <c r="J63" s="69">
        <f>M63+Introduction!C$28</f>
        <v>605</v>
      </c>
      <c r="K63" s="70">
        <f>O63+Introduction!D$28</f>
        <v>959</v>
      </c>
      <c r="L63" s="52">
        <f>'breakpoints-w'!K15</f>
        <v>599.5</v>
      </c>
      <c r="M63" s="52">
        <f>'breakpoints-w'!L15</f>
        <v>605.5</v>
      </c>
      <c r="N63" s="53">
        <f>'breakpoints-h'!K15</f>
        <v>854</v>
      </c>
      <c r="O63" s="52">
        <f>'breakpoints-h'!L15</f>
        <v>959.5</v>
      </c>
      <c r="P63" s="52" t="str">
        <f t="shared" si="5"/>
        <v>calc(99.99vh)</v>
      </c>
      <c r="Q63" s="52" t="str">
        <f t="shared" si="6"/>
        <v>calc(99.99vw)</v>
      </c>
      <c r="R63" s="52" t="str">
        <f t="shared" si="7"/>
        <v>calc(99.99vh)</v>
      </c>
      <c r="S63" s="52" t="str">
        <f t="shared" si="8"/>
        <v>calc(99.99vw)</v>
      </c>
      <c r="T63" s="52" t="str">
        <f t="shared" si="9"/>
        <v>calc(99.99vh)</v>
      </c>
      <c r="U63" s="52" t="str">
        <f t="shared" si="10"/>
        <v>calc(99.99vw)</v>
      </c>
      <c r="V63" s="54" t="str">
        <f t="shared" si="4"/>
        <v>breakpoint filler-----00038_L</v>
      </c>
      <c r="W63" s="52">
        <f>'All Devices (Portrait)'!Y63</f>
        <v>1</v>
      </c>
    </row>
    <row r="64" ht="15.75" customHeight="1">
      <c r="A64" s="66" t="str">
        <f>IF(D64 = "", "", ("Landscape-" &amp; K64 &amp; "x" &amp; J64 &amp; "-PR=" &amp; CEILING(W64,0.1) &amp; IF('All Devices (Portrait)'!D64 = TRUE, "+scale", "")))</f>
        <v>Landscape-853x599-PR=1</v>
      </c>
      <c r="B64" s="66" t="str">
        <f>'All Devices (Portrait)'!C64</f>
        <v>breakpoint filler-----00037</v>
      </c>
      <c r="C64" s="48">
        <f>IF ('All Devices (Portrait)'!I64 = "", "", 'All Devices (Portrait)'!I64)</f>
        <v>599</v>
      </c>
      <c r="D64" s="48">
        <f>IF ('All Devices (Portrait)'!H64 = "", "", 'All Devices (Portrait)'!H64)</f>
        <v>853</v>
      </c>
      <c r="E64" s="67" t="str">
        <f>IF(B64 = "", "", IF('All Devices (Portrait)'!J64 = TRUE, "TRUE", "FALSE"))</f>
        <v>TRUE</v>
      </c>
      <c r="F64" s="67" t="str">
        <f>IF(B64 = "", "", IF('All Devices (Portrait)'!F64 = TRUE, "TRUE", "FALSE"))</f>
        <v>FALSE</v>
      </c>
      <c r="G64" s="68" t="str">
        <f>IF(B64 = "", "", IF('All Devices (Portrait)'!G64 = "", "", 'All Devices (Portrait)'!G64))</f>
        <v/>
      </c>
      <c r="H64" s="38">
        <f>'All Devices (Portrait)'!E64</f>
        <v>1</v>
      </c>
      <c r="I64" s="68" t="str">
        <f t="shared" si="1"/>
        <v>landscape</v>
      </c>
      <c r="J64" s="69">
        <f>M64+Introduction!C$28</f>
        <v>599</v>
      </c>
      <c r="K64" s="70">
        <f>O64+Introduction!D$28</f>
        <v>853</v>
      </c>
      <c r="L64" s="52">
        <f>'breakpoints-w'!K16</f>
        <v>576.5</v>
      </c>
      <c r="M64" s="52">
        <f>'breakpoints-w'!L16</f>
        <v>599.5</v>
      </c>
      <c r="N64" s="53">
        <f>'breakpoints-h'!K16</f>
        <v>812</v>
      </c>
      <c r="O64" s="52">
        <f>'breakpoints-h'!L16</f>
        <v>853.5</v>
      </c>
      <c r="P64" s="52" t="str">
        <f t="shared" si="5"/>
        <v>calc(99.99vh)</v>
      </c>
      <c r="Q64" s="52" t="str">
        <f t="shared" si="6"/>
        <v>calc(99.99vw)</v>
      </c>
      <c r="R64" s="52" t="str">
        <f t="shared" si="7"/>
        <v>calc(99.99vh)</v>
      </c>
      <c r="S64" s="52" t="str">
        <f t="shared" si="8"/>
        <v>calc(99.99vw)</v>
      </c>
      <c r="T64" s="52" t="str">
        <f t="shared" si="9"/>
        <v>calc(99.99vh)</v>
      </c>
      <c r="U64" s="52" t="str">
        <f t="shared" si="10"/>
        <v>calc(99.99vw)</v>
      </c>
      <c r="V64" s="54" t="str">
        <f t="shared" si="4"/>
        <v>breakpoint filler-----00037_L</v>
      </c>
      <c r="W64" s="52">
        <f>'All Devices (Portrait)'!Y64</f>
        <v>1</v>
      </c>
    </row>
    <row r="65" ht="15.75" customHeight="1">
      <c r="A65" s="66" t="str">
        <f>IF(D65 = "", "", ("Landscape-" &amp; K65 &amp; "x" &amp; J65 &amp; "-PR=" &amp; CEILING(W65,0.1) &amp; IF('All Devices (Portrait)'!D65 = TRUE, "+scale", "")))</f>
        <v>Landscape-811x576-PR=1</v>
      </c>
      <c r="B65" s="66" t="str">
        <f>'All Devices (Portrait)'!C65</f>
        <v>breakpoint filler-----00036</v>
      </c>
      <c r="C65" s="48">
        <f>IF ('All Devices (Portrait)'!I65 = "", "", 'All Devices (Portrait)'!I65)</f>
        <v>576</v>
      </c>
      <c r="D65" s="48">
        <f>IF ('All Devices (Portrait)'!H65 = "", "", 'All Devices (Portrait)'!H65)</f>
        <v>811</v>
      </c>
      <c r="E65" s="67" t="str">
        <f>IF(B65 = "", "", IF('All Devices (Portrait)'!J65 = TRUE, "TRUE", "FALSE"))</f>
        <v>TRUE</v>
      </c>
      <c r="F65" s="67" t="str">
        <f>IF(B65 = "", "", IF('All Devices (Portrait)'!F65 = TRUE, "TRUE", "FALSE"))</f>
        <v>FALSE</v>
      </c>
      <c r="G65" s="68" t="str">
        <f>IF(B65 = "", "", IF('All Devices (Portrait)'!G65 = "", "", 'All Devices (Portrait)'!G65))</f>
        <v/>
      </c>
      <c r="H65" s="38">
        <f>'All Devices (Portrait)'!E65</f>
        <v>1</v>
      </c>
      <c r="I65" s="68" t="str">
        <f t="shared" si="1"/>
        <v>landscape</v>
      </c>
      <c r="J65" s="69">
        <f>M65+Introduction!C$28</f>
        <v>576</v>
      </c>
      <c r="K65" s="70">
        <f>O65+Introduction!D$28</f>
        <v>811</v>
      </c>
      <c r="L65" s="52">
        <f>'breakpoints-w'!K17</f>
        <v>479.5</v>
      </c>
      <c r="M65" s="52">
        <f>'breakpoints-w'!L17</f>
        <v>576.5</v>
      </c>
      <c r="N65" s="53">
        <f>'breakpoints-h'!K17</f>
        <v>807</v>
      </c>
      <c r="O65" s="52">
        <f>'breakpoints-h'!L17</f>
        <v>811.5</v>
      </c>
      <c r="P65" s="52" t="str">
        <f t="shared" si="5"/>
        <v>calc(99.99vh)</v>
      </c>
      <c r="Q65" s="52" t="str">
        <f t="shared" si="6"/>
        <v>calc(99.99vw)</v>
      </c>
      <c r="R65" s="52" t="str">
        <f t="shared" si="7"/>
        <v>calc(99.99vh)</v>
      </c>
      <c r="S65" s="52" t="str">
        <f t="shared" si="8"/>
        <v>calc(99.99vw)</v>
      </c>
      <c r="T65" s="52" t="str">
        <f t="shared" si="9"/>
        <v>calc(99.99vh)</v>
      </c>
      <c r="U65" s="52" t="str">
        <f t="shared" si="10"/>
        <v>calc(99.99vw)</v>
      </c>
      <c r="V65" s="54" t="str">
        <f t="shared" si="4"/>
        <v>breakpoint filler-----00036_L</v>
      </c>
      <c r="W65" s="52">
        <f>'All Devices (Portrait)'!Y65</f>
        <v>1</v>
      </c>
    </row>
    <row r="66" ht="15.75" customHeight="1">
      <c r="A66" s="66" t="str">
        <f>IF(D66 = "", "", ("Landscape-" &amp; K66 &amp; "x" &amp; J66 &amp; "-PR=" &amp; CEILING(W66,0.1) &amp; IF('All Devices (Portrait)'!D66 = TRUE, "+scale", "")))</f>
        <v>Landscape-806x479-PR=1</v>
      </c>
      <c r="B66" s="66" t="str">
        <f>'All Devices (Portrait)'!C66</f>
        <v>breakpoint filler-----00035</v>
      </c>
      <c r="C66" s="48">
        <f>IF ('All Devices (Portrait)'!I66 = "", "", 'All Devices (Portrait)'!I66)</f>
        <v>479</v>
      </c>
      <c r="D66" s="48">
        <f>IF ('All Devices (Portrait)'!H66 = "", "", 'All Devices (Portrait)'!H66)</f>
        <v>806</v>
      </c>
      <c r="E66" s="67" t="str">
        <f>IF(B66 = "", "", IF('All Devices (Portrait)'!J66 = TRUE, "TRUE", "FALSE"))</f>
        <v>TRUE</v>
      </c>
      <c r="F66" s="67" t="str">
        <f>IF(B66 = "", "", IF('All Devices (Portrait)'!F66 = TRUE, "TRUE", "FALSE"))</f>
        <v>FALSE</v>
      </c>
      <c r="G66" s="68" t="str">
        <f>IF(B66 = "", "", IF('All Devices (Portrait)'!G66 = "", "", 'All Devices (Portrait)'!G66))</f>
        <v/>
      </c>
      <c r="H66" s="38">
        <f>'All Devices (Portrait)'!E66</f>
        <v>1</v>
      </c>
      <c r="I66" s="68" t="str">
        <f t="shared" si="1"/>
        <v>landscape</v>
      </c>
      <c r="J66" s="69">
        <f>M66+Introduction!C$28</f>
        <v>479</v>
      </c>
      <c r="K66" s="70">
        <f>O66+Introduction!D$28</f>
        <v>806</v>
      </c>
      <c r="L66" s="52">
        <f>'breakpoints-w'!K18</f>
        <v>449.5</v>
      </c>
      <c r="M66" s="52">
        <f>'breakpoints-w'!L18</f>
        <v>479.5</v>
      </c>
      <c r="N66" s="53">
        <f>'breakpoints-h'!K18</f>
        <v>800</v>
      </c>
      <c r="O66" s="52">
        <f>'breakpoints-h'!L18</f>
        <v>806.5</v>
      </c>
      <c r="P66" s="52" t="str">
        <f t="shared" si="5"/>
        <v>calc(99.99vh)</v>
      </c>
      <c r="Q66" s="52" t="str">
        <f t="shared" si="6"/>
        <v>calc(99.99vw)</v>
      </c>
      <c r="R66" s="52" t="str">
        <f t="shared" si="7"/>
        <v>calc(99.99vh)</v>
      </c>
      <c r="S66" s="52" t="str">
        <f t="shared" si="8"/>
        <v>calc(99.99vw)</v>
      </c>
      <c r="T66" s="52" t="str">
        <f t="shared" si="9"/>
        <v>calc(99.99vh)</v>
      </c>
      <c r="U66" s="52" t="str">
        <f t="shared" si="10"/>
        <v>calc(99.99vw)</v>
      </c>
      <c r="V66" s="54" t="str">
        <f t="shared" si="4"/>
        <v>breakpoint filler-----00035_L</v>
      </c>
      <c r="W66" s="52">
        <f>'All Devices (Portrait)'!Y66</f>
        <v>1</v>
      </c>
    </row>
    <row r="67" ht="15.75" customHeight="1">
      <c r="A67" s="66" t="str">
        <f>IF(D67 = "", "", ("Landscape-" &amp; K67 &amp; "x" &amp; J67 &amp; "-PR=" &amp; CEILING(W67,0.1) &amp; IF('All Devices (Portrait)'!D67 = TRUE, "+scale", "")))</f>
        <v>Landscape-799x449-PR=1</v>
      </c>
      <c r="B67" s="66" t="str">
        <f>'All Devices (Portrait)'!C67</f>
        <v>breakpoint filler-----00034</v>
      </c>
      <c r="C67" s="48">
        <f>IF ('All Devices (Portrait)'!I67 = "", "", 'All Devices (Portrait)'!I67)</f>
        <v>449</v>
      </c>
      <c r="D67" s="48">
        <f>IF ('All Devices (Portrait)'!H67 = "", "", 'All Devices (Portrait)'!H67)</f>
        <v>799</v>
      </c>
      <c r="E67" s="67" t="str">
        <f>IF(B67 = "", "", IF('All Devices (Portrait)'!J67 = TRUE, "TRUE", "FALSE"))</f>
        <v>TRUE</v>
      </c>
      <c r="F67" s="67" t="str">
        <f>IF(B67 = "", "", IF('All Devices (Portrait)'!F67 = TRUE, "TRUE", "FALSE"))</f>
        <v>FALSE</v>
      </c>
      <c r="G67" s="68" t="str">
        <f>IF(B67 = "", "", IF('All Devices (Portrait)'!G67 = "", "", 'All Devices (Portrait)'!G67))</f>
        <v/>
      </c>
      <c r="H67" s="38">
        <f>'All Devices (Portrait)'!E67</f>
        <v>1</v>
      </c>
      <c r="I67" s="68" t="str">
        <f t="shared" si="1"/>
        <v>landscape</v>
      </c>
      <c r="J67" s="69">
        <f>M67+Introduction!C$28</f>
        <v>449</v>
      </c>
      <c r="K67" s="70">
        <f>O67+Introduction!D$28</f>
        <v>799</v>
      </c>
      <c r="L67" s="52">
        <f>'breakpoints-w'!K19</f>
        <v>415.5</v>
      </c>
      <c r="M67" s="52">
        <f>'breakpoints-w'!L19</f>
        <v>449.5</v>
      </c>
      <c r="N67" s="53">
        <f>'breakpoints-h'!K19</f>
        <v>739</v>
      </c>
      <c r="O67" s="52">
        <f>'breakpoints-h'!L19</f>
        <v>799.5</v>
      </c>
      <c r="P67" s="52" t="str">
        <f t="shared" si="5"/>
        <v>calc(99.99vh)</v>
      </c>
      <c r="Q67" s="52" t="str">
        <f t="shared" si="6"/>
        <v>calc(99.99vw)</v>
      </c>
      <c r="R67" s="52" t="str">
        <f t="shared" si="7"/>
        <v>calc(99.99vh)</v>
      </c>
      <c r="S67" s="52" t="str">
        <f t="shared" si="8"/>
        <v>calc(99.99vw)</v>
      </c>
      <c r="T67" s="52" t="str">
        <f t="shared" si="9"/>
        <v>calc(99.99vh)</v>
      </c>
      <c r="U67" s="52" t="str">
        <f t="shared" si="10"/>
        <v>calc(99.99vw)</v>
      </c>
      <c r="V67" s="54" t="str">
        <f t="shared" si="4"/>
        <v>breakpoint filler-----00034_L</v>
      </c>
      <c r="W67" s="52">
        <f>'All Devices (Portrait)'!Y67</f>
        <v>1</v>
      </c>
    </row>
    <row r="68" ht="15.75" customHeight="1">
      <c r="A68" s="66" t="str">
        <f>IF(D68 = "", "", ("Landscape-" &amp; K68 &amp; "x" &amp; J68 &amp; "-PR=" &amp; CEILING(W68,0.1) &amp; IF('All Devices (Portrait)'!D68 = TRUE, "+scale", "")))</f>
        <v>Landscape-738x415-PR=1</v>
      </c>
      <c r="B68" s="66" t="str">
        <f>'All Devices (Portrait)'!C68</f>
        <v>breakpoint filler-----00033</v>
      </c>
      <c r="C68" s="48">
        <f>IF ('All Devices (Portrait)'!I68 = "", "", 'All Devices (Portrait)'!I68)</f>
        <v>415</v>
      </c>
      <c r="D68" s="48">
        <f>IF ('All Devices (Portrait)'!H68 = "", "", 'All Devices (Portrait)'!H68)</f>
        <v>738</v>
      </c>
      <c r="E68" s="67" t="str">
        <f>IF(B68 = "", "", IF('All Devices (Portrait)'!J68 = TRUE, "TRUE", "FALSE"))</f>
        <v>TRUE</v>
      </c>
      <c r="F68" s="67" t="str">
        <f>IF(B68 = "", "", IF('All Devices (Portrait)'!F68 = TRUE, "TRUE", "FALSE"))</f>
        <v>FALSE</v>
      </c>
      <c r="G68" s="68" t="str">
        <f>IF(B68 = "", "", IF('All Devices (Portrait)'!G68 = "", "", 'All Devices (Portrait)'!G68))</f>
        <v/>
      </c>
      <c r="H68" s="38">
        <f>'All Devices (Portrait)'!E68</f>
        <v>1</v>
      </c>
      <c r="I68" s="68" t="str">
        <f t="shared" si="1"/>
        <v>landscape</v>
      </c>
      <c r="J68" s="69">
        <f>M68+Introduction!C$28</f>
        <v>415</v>
      </c>
      <c r="K68" s="70">
        <f>O68+Introduction!D$28</f>
        <v>738</v>
      </c>
      <c r="L68" s="52">
        <f>'breakpoints-w'!K20</f>
        <v>413.5</v>
      </c>
      <c r="M68" s="52">
        <f>'breakpoints-w'!L20</f>
        <v>415.5</v>
      </c>
      <c r="N68" s="53">
        <f>'breakpoints-h'!K20</f>
        <v>736</v>
      </c>
      <c r="O68" s="52">
        <f>'breakpoints-h'!L20</f>
        <v>738.5</v>
      </c>
      <c r="P68" s="52" t="str">
        <f t="shared" si="5"/>
        <v>calc(99.99vh)</v>
      </c>
      <c r="Q68" s="52" t="str">
        <f t="shared" si="6"/>
        <v>calc(99.99vw)</v>
      </c>
      <c r="R68" s="52" t="str">
        <f t="shared" si="7"/>
        <v>calc(99.99vh)</v>
      </c>
      <c r="S68" s="52" t="str">
        <f t="shared" si="8"/>
        <v>calc(99.99vw)</v>
      </c>
      <c r="T68" s="52" t="str">
        <f t="shared" si="9"/>
        <v>calc(99.99vh)</v>
      </c>
      <c r="U68" s="52" t="str">
        <f t="shared" si="10"/>
        <v>calc(99.99vw)</v>
      </c>
      <c r="V68" s="54" t="str">
        <f t="shared" si="4"/>
        <v>breakpoint filler-----00033_L</v>
      </c>
      <c r="W68" s="52">
        <f>'All Devices (Portrait)'!Y68</f>
        <v>1</v>
      </c>
    </row>
    <row r="69" ht="15.75" customHeight="1">
      <c r="A69" s="66" t="str">
        <f>IF(D69 = "", "", ("Landscape-" &amp; K69 &amp; "x" &amp; J69 &amp; "-PR=" &amp; CEILING(W69,0.1) &amp; IF('All Devices (Portrait)'!D69 = TRUE, "+scale", "")))</f>
        <v>Landscape-735x413-PR=1</v>
      </c>
      <c r="B69" s="66" t="str">
        <f>'All Devices (Portrait)'!C69</f>
        <v>breakpoint filler-----00032</v>
      </c>
      <c r="C69" s="48">
        <f>IF ('All Devices (Portrait)'!I69 = "", "", 'All Devices (Portrait)'!I69)</f>
        <v>413</v>
      </c>
      <c r="D69" s="48">
        <f>IF ('All Devices (Portrait)'!H69 = "", "", 'All Devices (Portrait)'!H69)</f>
        <v>735</v>
      </c>
      <c r="E69" s="67" t="str">
        <f>IF(B69 = "", "", IF('All Devices (Portrait)'!J69 = TRUE, "TRUE", "FALSE"))</f>
        <v>TRUE</v>
      </c>
      <c r="F69" s="67" t="str">
        <f>IF(B69 = "", "", IF('All Devices (Portrait)'!F69 = TRUE, "TRUE", "FALSE"))</f>
        <v>FALSE</v>
      </c>
      <c r="G69" s="68" t="str">
        <f>IF(B69 = "", "", IF('All Devices (Portrait)'!G69 = "", "", 'All Devices (Portrait)'!G69))</f>
        <v/>
      </c>
      <c r="H69" s="38">
        <f>'All Devices (Portrait)'!E69</f>
        <v>1</v>
      </c>
      <c r="I69" s="68" t="str">
        <f t="shared" si="1"/>
        <v>landscape</v>
      </c>
      <c r="J69" s="69">
        <f>M69+Introduction!C$28</f>
        <v>413</v>
      </c>
      <c r="K69" s="70">
        <f>O69+Introduction!D$28</f>
        <v>735</v>
      </c>
      <c r="L69" s="52">
        <f>'breakpoints-w'!K21</f>
        <v>411.5</v>
      </c>
      <c r="M69" s="52">
        <f>'breakpoints-w'!L21</f>
        <v>413.5</v>
      </c>
      <c r="N69" s="53">
        <f>'breakpoints-h'!K21</f>
        <v>732</v>
      </c>
      <c r="O69" s="52">
        <f>'breakpoints-h'!L21</f>
        <v>735.5</v>
      </c>
      <c r="P69" s="52" t="str">
        <f t="shared" si="5"/>
        <v>calc(99.99vh)</v>
      </c>
      <c r="Q69" s="52" t="str">
        <f t="shared" si="6"/>
        <v>calc(99.99vw)</v>
      </c>
      <c r="R69" s="52" t="str">
        <f t="shared" si="7"/>
        <v>calc(99.99vh)</v>
      </c>
      <c r="S69" s="52" t="str">
        <f t="shared" si="8"/>
        <v>calc(99.99vw)</v>
      </c>
      <c r="T69" s="52" t="str">
        <f t="shared" si="9"/>
        <v>calc(99.99vh)</v>
      </c>
      <c r="U69" s="52" t="str">
        <f t="shared" si="10"/>
        <v>calc(99.99vw)</v>
      </c>
      <c r="V69" s="54" t="str">
        <f t="shared" si="4"/>
        <v>breakpoint filler-----00032_L</v>
      </c>
      <c r="W69" s="52">
        <f>'All Devices (Portrait)'!Y69</f>
        <v>1</v>
      </c>
    </row>
    <row r="70" ht="15.75" customHeight="1">
      <c r="A70" s="66" t="str">
        <f>IF(D70 = "", "", ("Landscape-" &amp; K70 &amp; "x" &amp; J70 &amp; "-PR=" &amp; CEILING(W70,0.1) &amp; IF('All Devices (Portrait)'!D70 = TRUE, "+scale", "")))</f>
        <v>Landscape-731x411-PR=1</v>
      </c>
      <c r="B70" s="66" t="str">
        <f>'All Devices (Portrait)'!C70</f>
        <v>breakpoint filler-----00031</v>
      </c>
      <c r="C70" s="48">
        <f>IF ('All Devices (Portrait)'!I70 = "", "", 'All Devices (Portrait)'!I70)</f>
        <v>411</v>
      </c>
      <c r="D70" s="48">
        <f>IF ('All Devices (Portrait)'!H70 = "", "", 'All Devices (Portrait)'!H70)</f>
        <v>731</v>
      </c>
      <c r="E70" s="67" t="str">
        <f>IF(B70 = "", "", IF('All Devices (Portrait)'!J70 = TRUE, "TRUE", "FALSE"))</f>
        <v>TRUE</v>
      </c>
      <c r="F70" s="67" t="str">
        <f>IF(B70 = "", "", IF('All Devices (Portrait)'!F70 = TRUE, "TRUE", "FALSE"))</f>
        <v>FALSE</v>
      </c>
      <c r="G70" s="68" t="str">
        <f>IF(B70 = "", "", IF('All Devices (Portrait)'!G70 = "", "", 'All Devices (Portrait)'!G70))</f>
        <v/>
      </c>
      <c r="H70" s="38">
        <f>'All Devices (Portrait)'!E70</f>
        <v>1</v>
      </c>
      <c r="I70" s="68" t="str">
        <f t="shared" si="1"/>
        <v>landscape</v>
      </c>
      <c r="J70" s="69">
        <f>M70+Introduction!C$28</f>
        <v>411</v>
      </c>
      <c r="K70" s="70">
        <f>O70+Introduction!D$28</f>
        <v>731</v>
      </c>
      <c r="L70" s="52">
        <f>'breakpoints-w'!K22</f>
        <v>410.5</v>
      </c>
      <c r="M70" s="52">
        <f>'breakpoints-w'!L22</f>
        <v>411.5</v>
      </c>
      <c r="N70" s="53">
        <f>'breakpoints-h'!K22</f>
        <v>720</v>
      </c>
      <c r="O70" s="52">
        <f>'breakpoints-h'!L22</f>
        <v>731.5</v>
      </c>
      <c r="P70" s="52" t="str">
        <f t="shared" si="5"/>
        <v>calc(99.99vh)</v>
      </c>
      <c r="Q70" s="52" t="str">
        <f t="shared" si="6"/>
        <v>calc(99.99vw)</v>
      </c>
      <c r="R70" s="52" t="str">
        <f t="shared" si="7"/>
        <v>calc(99.99vh)</v>
      </c>
      <c r="S70" s="52" t="str">
        <f t="shared" si="8"/>
        <v>calc(99.99vw)</v>
      </c>
      <c r="T70" s="52" t="str">
        <f t="shared" si="9"/>
        <v>calc(99.99vh)</v>
      </c>
      <c r="U70" s="52" t="str">
        <f t="shared" si="10"/>
        <v>calc(99.99vw)</v>
      </c>
      <c r="V70" s="54" t="str">
        <f t="shared" si="4"/>
        <v>breakpoint filler-----00031_L</v>
      </c>
      <c r="W70" s="52">
        <f>'All Devices (Portrait)'!Y70</f>
        <v>1</v>
      </c>
    </row>
    <row r="71" ht="15.75" customHeight="1">
      <c r="A71" s="66" t="str">
        <f>IF(D71 = "", "", ("Landscape-" &amp; K71 &amp; "x" &amp; J71 &amp; "-PR=" &amp; CEILING(W71,0.1) &amp; IF('All Devices (Portrait)'!D71 = TRUE, "+scale", "")))</f>
        <v>Landscape-719x410-PR=1</v>
      </c>
      <c r="B71" s="66" t="str">
        <f>'All Devices (Portrait)'!C71</f>
        <v>breakpoint filler-----00030</v>
      </c>
      <c r="C71" s="48">
        <f>IF ('All Devices (Portrait)'!I71 = "", "", 'All Devices (Portrait)'!I71)</f>
        <v>410</v>
      </c>
      <c r="D71" s="48">
        <f>IF ('All Devices (Portrait)'!H71 = "", "", 'All Devices (Portrait)'!H71)</f>
        <v>719</v>
      </c>
      <c r="E71" s="67" t="str">
        <f>IF(B71 = "", "", IF('All Devices (Portrait)'!J71 = TRUE, "TRUE", "FALSE"))</f>
        <v>TRUE</v>
      </c>
      <c r="F71" s="67" t="str">
        <f>IF(B71 = "", "", IF('All Devices (Portrait)'!F71 = TRUE, "TRUE", "FALSE"))</f>
        <v>FALSE</v>
      </c>
      <c r="G71" s="68" t="str">
        <f>IF(B71 = "", "", IF('All Devices (Portrait)'!G71 = "", "", 'All Devices (Portrait)'!G71))</f>
        <v/>
      </c>
      <c r="H71" s="38">
        <f>'All Devices (Portrait)'!E71</f>
        <v>1</v>
      </c>
      <c r="I71" s="68" t="str">
        <f t="shared" si="1"/>
        <v>landscape</v>
      </c>
      <c r="J71" s="69">
        <f>M71+Introduction!C$28</f>
        <v>410</v>
      </c>
      <c r="K71" s="70">
        <f>O71+Introduction!D$28</f>
        <v>719</v>
      </c>
      <c r="L71" s="52">
        <f>'breakpoints-w'!K23</f>
        <v>399.5</v>
      </c>
      <c r="M71" s="52">
        <f>'breakpoints-w'!L23</f>
        <v>410.5</v>
      </c>
      <c r="N71" s="53">
        <f>'breakpoints-h'!K23</f>
        <v>667</v>
      </c>
      <c r="O71" s="52">
        <f>'breakpoints-h'!L23</f>
        <v>719.5</v>
      </c>
      <c r="P71" s="52" t="str">
        <f t="shared" si="5"/>
        <v>calc(99.99vh)</v>
      </c>
      <c r="Q71" s="52" t="str">
        <f t="shared" si="6"/>
        <v>calc(99.99vw)</v>
      </c>
      <c r="R71" s="52" t="str">
        <f t="shared" si="7"/>
        <v>calc(99.99vh)</v>
      </c>
      <c r="S71" s="52" t="str">
        <f t="shared" si="8"/>
        <v>calc(99.99vw)</v>
      </c>
      <c r="T71" s="52" t="str">
        <f t="shared" si="9"/>
        <v>calc(99.99vh)</v>
      </c>
      <c r="U71" s="52" t="str">
        <f t="shared" si="10"/>
        <v>calc(99.99vw)</v>
      </c>
      <c r="V71" s="54" t="str">
        <f t="shared" si="4"/>
        <v>breakpoint filler-----00030_L</v>
      </c>
      <c r="W71" s="52">
        <f>'All Devices (Portrait)'!Y71</f>
        <v>1</v>
      </c>
    </row>
    <row r="72" ht="15.75" customHeight="1">
      <c r="A72" s="66" t="str">
        <f>IF(D72 = "", "", ("Landscape-" &amp; K72 &amp; "x" &amp; J72 &amp; "-PR=" &amp; CEILING(W72,0.1) &amp; IF('All Devices (Portrait)'!D72 = TRUE, "+scale", "")))</f>
        <v>Landscape-666x399-PR=1</v>
      </c>
      <c r="B72" s="66" t="str">
        <f>'All Devices (Portrait)'!C72</f>
        <v>breakpoint filler-----00029</v>
      </c>
      <c r="C72" s="48">
        <f>IF ('All Devices (Portrait)'!I72 = "", "", 'All Devices (Portrait)'!I72)</f>
        <v>399</v>
      </c>
      <c r="D72" s="48">
        <f>IF ('All Devices (Portrait)'!H72 = "", "", 'All Devices (Portrait)'!H72)</f>
        <v>666</v>
      </c>
      <c r="E72" s="67" t="str">
        <f>IF(B72 = "", "", IF('All Devices (Portrait)'!J72 = TRUE, "TRUE", "FALSE"))</f>
        <v>TRUE</v>
      </c>
      <c r="F72" s="67" t="str">
        <f>IF(B72 = "", "", IF('All Devices (Portrait)'!F72 = TRUE, "TRUE", "FALSE"))</f>
        <v>FALSE</v>
      </c>
      <c r="G72" s="68" t="str">
        <f>IF(B72 = "", "", IF('All Devices (Portrait)'!G72 = "", "", 'All Devices (Portrait)'!G72))</f>
        <v/>
      </c>
      <c r="H72" s="38">
        <f>'All Devices (Portrait)'!E72</f>
        <v>1</v>
      </c>
      <c r="I72" s="68" t="str">
        <f t="shared" si="1"/>
        <v>landscape</v>
      </c>
      <c r="J72" s="69">
        <f>M72+Introduction!C$28</f>
        <v>399</v>
      </c>
      <c r="K72" s="70">
        <f>O72+Introduction!D$28</f>
        <v>666</v>
      </c>
      <c r="L72" s="52">
        <f>'breakpoints-w'!K24</f>
        <v>383.5</v>
      </c>
      <c r="M72" s="52">
        <f>'breakpoints-w'!L24</f>
        <v>399.5</v>
      </c>
      <c r="N72" s="53">
        <f>'breakpoints-h'!K24</f>
        <v>640</v>
      </c>
      <c r="O72" s="52">
        <f>'breakpoints-h'!L24</f>
        <v>666.5</v>
      </c>
      <c r="P72" s="52" t="str">
        <f t="shared" si="5"/>
        <v>calc(99.99vh)</v>
      </c>
      <c r="Q72" s="52" t="str">
        <f t="shared" si="6"/>
        <v>calc(99.99vw)</v>
      </c>
      <c r="R72" s="52" t="str">
        <f t="shared" si="7"/>
        <v>calc(99.99vh)</v>
      </c>
      <c r="S72" s="52" t="str">
        <f t="shared" si="8"/>
        <v>calc(99.99vw)</v>
      </c>
      <c r="T72" s="52" t="str">
        <f t="shared" si="9"/>
        <v>calc(99.99vh)</v>
      </c>
      <c r="U72" s="52" t="str">
        <f t="shared" si="10"/>
        <v>calc(99.99vw)</v>
      </c>
      <c r="V72" s="54" t="str">
        <f t="shared" si="4"/>
        <v>breakpoint filler-----00029_L</v>
      </c>
      <c r="W72" s="52">
        <f>'All Devices (Portrait)'!Y72</f>
        <v>1</v>
      </c>
    </row>
    <row r="73" ht="15.75" customHeight="1">
      <c r="A73" s="66" t="str">
        <f>IF(D73 = "", "", ("Landscape-" &amp; K73 &amp; "x" &amp; J73 &amp; "-PR=" &amp; CEILING(W73,0.1) &amp; IF('All Devices (Portrait)'!D73 = TRUE, "+scale", "")))</f>
        <v>Landscape-639x383-PR=1</v>
      </c>
      <c r="B73" s="66" t="str">
        <f>'All Devices (Portrait)'!C73</f>
        <v>breakpoint filler-----00030</v>
      </c>
      <c r="C73" s="48">
        <f>IF ('All Devices (Portrait)'!I73 = "", "", 'All Devices (Portrait)'!I73)</f>
        <v>383</v>
      </c>
      <c r="D73" s="48">
        <f>IF ('All Devices (Portrait)'!H73 = "", "", 'All Devices (Portrait)'!H73)</f>
        <v>639</v>
      </c>
      <c r="E73" s="67" t="str">
        <f>IF(B73 = "", "", IF('All Devices (Portrait)'!J73 = TRUE, "TRUE", "FALSE"))</f>
        <v>TRUE</v>
      </c>
      <c r="F73" s="67" t="str">
        <f>IF(B73 = "", "", IF('All Devices (Portrait)'!F73 = TRUE, "TRUE", "FALSE"))</f>
        <v>FALSE</v>
      </c>
      <c r="G73" s="68" t="str">
        <f>IF(B73 = "", "", IF('All Devices (Portrait)'!G73 = "", "", 'All Devices (Portrait)'!G73))</f>
        <v/>
      </c>
      <c r="H73" s="38">
        <f>'All Devices (Portrait)'!E73</f>
        <v>1</v>
      </c>
      <c r="I73" s="68" t="str">
        <f t="shared" si="1"/>
        <v>landscape</v>
      </c>
      <c r="J73" s="69">
        <f>M73+Introduction!C$28</f>
        <v>383</v>
      </c>
      <c r="K73" s="70">
        <f>O73+Introduction!D$28</f>
        <v>639</v>
      </c>
      <c r="L73" s="52">
        <f>'breakpoints-w'!K25</f>
        <v>374.5</v>
      </c>
      <c r="M73" s="52">
        <f>'breakpoints-w'!L25</f>
        <v>383.5</v>
      </c>
      <c r="N73" s="53">
        <f>'breakpoints-h'!K25</f>
        <v>576</v>
      </c>
      <c r="O73" s="52">
        <f>'breakpoints-h'!L25</f>
        <v>639.5</v>
      </c>
      <c r="P73" s="52" t="str">
        <f t="shared" si="5"/>
        <v>calc(99.99vh)</v>
      </c>
      <c r="Q73" s="52" t="str">
        <f t="shared" si="6"/>
        <v>calc(99.99vw)</v>
      </c>
      <c r="R73" s="52" t="str">
        <f t="shared" si="7"/>
        <v>calc(99.99vh)</v>
      </c>
      <c r="S73" s="52" t="str">
        <f t="shared" si="8"/>
        <v>calc(99.99vw)</v>
      </c>
      <c r="T73" s="52" t="str">
        <f t="shared" si="9"/>
        <v>calc(99.99vh)</v>
      </c>
      <c r="U73" s="52" t="str">
        <f t="shared" si="10"/>
        <v>calc(99.99vw)</v>
      </c>
      <c r="V73" s="54" t="str">
        <f t="shared" si="4"/>
        <v>breakpoint filler-----00030_L</v>
      </c>
      <c r="W73" s="52">
        <f>'All Devices (Portrait)'!Y73</f>
        <v>1</v>
      </c>
    </row>
    <row r="74" ht="15.75" customHeight="1">
      <c r="A74" s="66" t="str">
        <f>IF(D74 = "", "", ("Landscape-" &amp; K74 &amp; "x" &amp; J74 &amp; "-PR=" &amp; CEILING(W74,0.1) &amp; IF('All Devices (Portrait)'!D74 = TRUE, "+scale", "")))</f>
        <v/>
      </c>
      <c r="B74" s="66" t="str">
        <f>'All Devices (Portrait)'!C74</f>
        <v/>
      </c>
      <c r="C74" s="67" t="str">
        <f>IF ('All Devices (Portrait)'!I74 = "", "", 'All Devices (Portrait)'!I74)</f>
        <v/>
      </c>
      <c r="D74" s="67" t="str">
        <f>IF ('All Devices (Portrait)'!H74 = "", "", 'All Devices (Portrait)'!H74)</f>
        <v/>
      </c>
      <c r="E74" s="67" t="str">
        <f>IF(B74 = "", "", IF('All Devices (Portrait)'!J74 = TRUE, "TRUE", "FALSE"))</f>
        <v/>
      </c>
      <c r="F74" s="67" t="str">
        <f>IF(B74 = "", "", IF('All Devices (Portrait)'!F74 = TRUE, "TRUE", "FALSE"))</f>
        <v/>
      </c>
      <c r="G74" s="68" t="str">
        <f>IF(B74 = "", "", IF('All Devices (Portrait)'!G74 = "", "", 'All Devices (Portrait)'!G74))</f>
        <v/>
      </c>
      <c r="H74" s="38" t="str">
        <f>'All Devices (Portrait)'!E74</f>
        <v/>
      </c>
      <c r="I74" s="68" t="str">
        <f t="shared" si="1"/>
        <v/>
      </c>
      <c r="J74" s="69" t="str">
        <f t="shared" ref="J74:J76" si="11">IF(C74 = "", "", (CEILING((C74 / W74),1)))</f>
        <v/>
      </c>
      <c r="K74" s="70" t="str">
        <f t="shared" ref="K74:K76" si="12">IF(D74 = "", "", (CEILING((D74 / W74),1)))</f>
        <v/>
      </c>
      <c r="L74" s="52" t="str">
        <f>IF(B74 = "", "", IF(E74 = FALSE , J74 + Introduction!C$28, C74 + Introduction!C$28))</f>
        <v/>
      </c>
      <c r="M74" s="52" t="str">
        <f>IF(B74 = "", "",IF(E74 = FALSE, J74 + Introduction!C$29, C74 + Introduction!C$29))</f>
        <v/>
      </c>
      <c r="N74" s="53" t="str">
        <f>IF(B74 = "", "",IF(E74 = FALSE, K74 + Introduction!D$28, D74 + Introduction!D$28))</f>
        <v/>
      </c>
      <c r="O74" s="52" t="str">
        <f>IF(B74 = "", "",IF(E74 = FALSE, K74 + Introduction!D$29, D74 + Introduction!D$29))</f>
        <v/>
      </c>
      <c r="P74" s="52" t="str">
        <f>IF(B74 = "", "",IF(E74= FALSE, J74 + Introduction!C$30, C74 + Introduction!C$30))</f>
        <v/>
      </c>
      <c r="Q74" s="52" t="str">
        <f>IF(B74 = "", "",IF(E74 = FALSE, K74 + Introduction!D$30, D74 + Introduction!D$30))</f>
        <v/>
      </c>
      <c r="R74" s="52" t="str">
        <f>IF(B74 = "", "",IF(Introduction!D105 = FALSE, J74 + Introduction!C$31, C74 + Introduction!C$31))</f>
        <v/>
      </c>
      <c r="S74" s="52" t="str">
        <f>IF(B74 = "", "",IF(E74 = FALSE, K74 + Introduction!D$31, D74 + Introduction!D$31))</f>
        <v/>
      </c>
      <c r="T74" s="52" t="str">
        <f>IF(B74 = "", "",IF(E74 = FALSE, J74 + Introduction!C$32, C74 + Introduction!C$32))</f>
        <v/>
      </c>
      <c r="U74" s="52" t="str">
        <f>IF(B74 = "", "",IF(E74 = FALSE, K74 + Introduction!D$32, D74 + Introduction!D$32))</f>
        <v/>
      </c>
      <c r="V74" s="54" t="str">
        <f t="shared" si="4"/>
        <v/>
      </c>
      <c r="W74" s="52" t="str">
        <f>'All Devices (Portrait)'!Y74</f>
        <v/>
      </c>
    </row>
    <row r="75" ht="15.75" customHeight="1">
      <c r="A75" s="66" t="str">
        <f>IF(D75 = "", "", ("Landscape-" &amp; K75 &amp; "x" &amp; J75 &amp; "-PR=" &amp; CEILING(W75,0.1) &amp; IF('All Devices (Portrait)'!D75 = TRUE, "+scale", "")))</f>
        <v/>
      </c>
      <c r="B75" s="66" t="str">
        <f>'All Devices (Portrait)'!C75</f>
        <v/>
      </c>
      <c r="C75" s="67" t="str">
        <f>IF ('All Devices (Portrait)'!I75 = "", "", 'All Devices (Portrait)'!I75)</f>
        <v/>
      </c>
      <c r="D75" s="67" t="str">
        <f>IF ('All Devices (Portrait)'!H75 = "", "", 'All Devices (Portrait)'!H75)</f>
        <v/>
      </c>
      <c r="E75" s="67" t="str">
        <f>IF(B75 = "", "", IF('All Devices (Portrait)'!J75 = TRUE, "TRUE", "FALSE"))</f>
        <v/>
      </c>
      <c r="F75" s="67" t="str">
        <f>IF(B75 = "", "", IF('All Devices (Portrait)'!F75 = TRUE, "TRUE", "FALSE"))</f>
        <v/>
      </c>
      <c r="G75" s="68" t="str">
        <f>IF(B75 = "", "", IF('All Devices (Portrait)'!G75 = "", "", 'All Devices (Portrait)'!G75))</f>
        <v/>
      </c>
      <c r="H75" s="38" t="str">
        <f>'All Devices (Portrait)'!E75</f>
        <v/>
      </c>
      <c r="I75" s="68" t="str">
        <f t="shared" si="1"/>
        <v/>
      </c>
      <c r="J75" s="69" t="str">
        <f t="shared" si="11"/>
        <v/>
      </c>
      <c r="K75" s="70" t="str">
        <f t="shared" si="12"/>
        <v/>
      </c>
      <c r="L75" s="52" t="str">
        <f>IF(B75 = "", "", IF(E75 = FALSE , J75 + Introduction!C$28, C75 + Introduction!C$28))</f>
        <v/>
      </c>
      <c r="M75" s="52" t="str">
        <f>IF(B75 = "", "",IF(E75 = FALSE, J75 + Introduction!C$29, C75 + Introduction!C$29))</f>
        <v/>
      </c>
      <c r="N75" s="53" t="str">
        <f>IF(B75 = "", "",IF(E75 = FALSE, K75 + Introduction!D$28, D75 + Introduction!D$28))</f>
        <v/>
      </c>
      <c r="O75" s="52" t="str">
        <f>IF(B75 = "", "",IF(E75 = FALSE, K75 + Introduction!D$29, D75 + Introduction!D$29))</f>
        <v/>
      </c>
      <c r="P75" s="52" t="str">
        <f>IF(B75 = "", "",IF(E75= FALSE, J75 + Introduction!C$30, C75 + Introduction!C$30))</f>
        <v/>
      </c>
      <c r="Q75" s="52" t="str">
        <f>IF(B75 = "", "",IF(E75 = FALSE, K75 + Introduction!D$30, D75 + Introduction!D$30))</f>
        <v/>
      </c>
      <c r="R75" s="52" t="str">
        <f>IF(B75 = "", "",IF(Introduction!D106 = FALSE, J75 + Introduction!C$31, C75 + Introduction!C$31))</f>
        <v/>
      </c>
      <c r="S75" s="52" t="str">
        <f>IF(B75 = "", "",IF(E75 = FALSE, K75 + Introduction!D$31, D75 + Introduction!D$31))</f>
        <v/>
      </c>
      <c r="T75" s="52" t="str">
        <f>IF(B75 = "", "",IF(E75 = FALSE, J75 + Introduction!C$32, C75 + Introduction!C$32))</f>
        <v/>
      </c>
      <c r="U75" s="52" t="str">
        <f>IF(B75 = "", "",IF(E75 = FALSE, K75 + Introduction!D$32, D75 + Introduction!D$32))</f>
        <v/>
      </c>
      <c r="V75" s="54" t="str">
        <f t="shared" si="4"/>
        <v/>
      </c>
      <c r="W75" s="52" t="str">
        <f>'All Devices (Portrait)'!Y75</f>
        <v/>
      </c>
    </row>
    <row r="76" ht="15.75" customHeight="1">
      <c r="A76" s="66" t="str">
        <f>IF(D76 = "", "", ("Landscape-" &amp; K76 &amp; "x" &amp; J76 &amp; "-PR=" &amp; CEILING(W76,0.1) &amp; IF('All Devices (Portrait)'!D76 = TRUE, "+scale", "")))</f>
        <v/>
      </c>
      <c r="B76" s="66" t="str">
        <f>'All Devices (Portrait)'!C76</f>
        <v/>
      </c>
      <c r="C76" s="67" t="str">
        <f>IF ('All Devices (Portrait)'!I76 = "", "", 'All Devices (Portrait)'!I76)</f>
        <v/>
      </c>
      <c r="D76" s="67" t="str">
        <f>IF ('All Devices (Portrait)'!H76 = "", "", 'All Devices (Portrait)'!H76)</f>
        <v/>
      </c>
      <c r="E76" s="67" t="str">
        <f>IF(B76 = "", "", IF('All Devices (Portrait)'!J76 = TRUE, "TRUE", "FALSE"))</f>
        <v/>
      </c>
      <c r="F76" s="67" t="str">
        <f>IF(B76 = "", "", IF('All Devices (Portrait)'!F76 = TRUE, "TRUE", "FALSE"))</f>
        <v/>
      </c>
      <c r="G76" s="68" t="str">
        <f>IF(B76 = "", "", IF('All Devices (Portrait)'!G76 = "", "", 'All Devices (Portrait)'!G76))</f>
        <v/>
      </c>
      <c r="H76" s="38" t="str">
        <f>'All Devices (Portrait)'!E76</f>
        <v/>
      </c>
      <c r="I76" s="68" t="str">
        <f t="shared" si="1"/>
        <v/>
      </c>
      <c r="J76" s="69" t="str">
        <f t="shared" si="11"/>
        <v/>
      </c>
      <c r="K76" s="70" t="str">
        <f t="shared" si="12"/>
        <v/>
      </c>
      <c r="L76" s="52" t="str">
        <f>IF(B76 = "", "", IF(E76 = FALSE , J76 + Introduction!C$28, C76 + Introduction!C$28))</f>
        <v/>
      </c>
      <c r="M76" s="52" t="str">
        <f>IF(B76 = "", "",IF(E76 = FALSE, J76 + Introduction!C$29, C76 + Introduction!C$29))</f>
        <v/>
      </c>
      <c r="N76" s="53" t="str">
        <f>IF(B76 = "", "",IF(E76 = FALSE, K76 + Introduction!D$28, D76 + Introduction!D$28))</f>
        <v/>
      </c>
      <c r="O76" s="52" t="str">
        <f>IF(B76 = "", "",IF(E76 = FALSE, K76 + Introduction!D$29, D76 + Introduction!D$29))</f>
        <v/>
      </c>
      <c r="P76" s="52" t="str">
        <f>IF(B76 = "", "",IF(E76= FALSE, J76 + Introduction!C$30, C76 + Introduction!C$30))</f>
        <v/>
      </c>
      <c r="Q76" s="52" t="str">
        <f>IF(B76 = "", "",IF(E76 = FALSE, K76 + Introduction!D$30, D76 + Introduction!D$30))</f>
        <v/>
      </c>
      <c r="R76" s="52" t="str">
        <f>IF(B76 = "", "",IF(Introduction!D107 = FALSE, J76 + Introduction!C$31, C76 + Introduction!C$31))</f>
        <v/>
      </c>
      <c r="S76" s="52" t="str">
        <f>IF(B76 = "", "",IF(E76 = FALSE, K76 + Introduction!D$31, D76 + Introduction!D$31))</f>
        <v/>
      </c>
      <c r="T76" s="52" t="str">
        <f>IF(B76 = "", "",IF(E76 = FALSE, J76 + Introduction!C$32, C76 + Introduction!C$32))</f>
        <v/>
      </c>
      <c r="U76" s="52" t="str">
        <f>IF(B76 = "", "",IF(E76 = FALSE, K76 + Introduction!D$32, D76 + Introduction!D$32))</f>
        <v/>
      </c>
      <c r="V76" s="54" t="str">
        <f t="shared" si="4"/>
        <v/>
      </c>
      <c r="W76" s="52" t="str">
        <f>'All Devices (Portrait)'!Y76</f>
        <v/>
      </c>
    </row>
  </sheetData>
  <autoFilter ref="$B$1:$AC$76"/>
  <conditionalFormatting sqref="A1:A76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7.57"/>
    <col customWidth="1" hidden="1" min="2" max="21" width="8.71"/>
    <col customWidth="1" hidden="1" min="22" max="26" width="18.86"/>
  </cols>
  <sheetData>
    <row r="1" ht="38.25" customHeight="1">
      <c r="A1" s="71" t="str">
        <f> CHAR(10) &amp; " /*--- " &amp; "Last Modified:  " &amp; Introduction!D1  &amp; " GMT"  &amp; "  ---*/ "&amp; CHAR(10)</f>
        <v>
 /*--- Last Modified:  October 25, 2018 - 4:27 GMT  ---*/ 
</v>
      </c>
    </row>
    <row r="2">
      <c r="A2" s="72" t="str">
        <f>IF('All Devices (Portrait)'!X2 = "", "", (CONCATENATE((CHAR(10)
 &amp; "              /*  ----- ----- " &amp; 'All Devices (Portrait)'!C2 &amp; " : ( " &amp; 'All Devices (Portrait)'!K2  &amp;  " )   ------ ----*/  " &amp;  CHAR(10)
 &amp; "              /* ----- ----- " &amp;   " PHYSICAL RESOLUTION:  ( " &amp; 'All Devices (Portrait)'!H2 &amp; " x "  &amp; 'All Devices (Portrait)'!I2 &amp;   " ) " &amp; "  ------ ----*/ " ), CHAR(10)
 &amp; "           /* ----- ----- LOGICAL RESOLUTION:   ( "  &amp; CEILING('All Devices (Landscape)'!K2,0.01) &amp; " x "  &amp; CEILING('All Devices (Landscape)'!J2,0.01) &amp; " ) " &amp; "  ------ ----*/ ", CHAR(10),
 CHAR(10),
 "@media only screen", CHAR(10),
 "   and (min-device-width: ",CEILING('All Devices (Portrait)'!P2,0.01), "px)", CHAR(10),
 "   and (max-device-width: ", CEILING('All Devices (Portrait)'!Q2,0.01), "px)", CHAR(10),
 "   and (min-device-height: ",CEILING('All Devices (Portrait)'!N2,0.01), "px)", CHAR(10),
 "   and (max-device-height: ", CEILING('All Devices (Portrait)'!O2,0.01), "px)", CHAR(10),
 IF('All Devices (Portrait)'!A2  = "", "",IF('All Devices (Portrait)'!D2 = FALSE,  "", Introduction!A$41 )),"   and (-webkit-device-pixel-ratio: ",CEILING('All Devices (Portrait)'!Y2,1), ")", CHAR(10),
 "   and (orientation: ", 'All Devices (Portrait)'!K2, ")   { ", CHAR(10),
 CHAR(10),
 "  .demo-iframe-container       { ", CHAR(10), "        " , "height: ", CEILING('All Devices (Portrait)'!R2,0.1),  "px;", CHAR(10), "                " , "width: ", CEILING('All Devices (Portrait)'!S2,0.1),"px;", CHAR(10),
 " } ", CHAR(10),
 CHAR(10),
 "  .demo-iframe                         {", CHAR(10),
 "                " , "height: ", CEILING('All Devices (Portrait)'!T2,0.1),  "px;", CHAR(10),
 "               " , " width: ", CEILING('All Devices (Portrait)'!U2,0.1),"px;", CHAR(10),
 "               " , " background-image: url(", 'awareness(portrait)'!C1,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"height: ", CEILING('All Devices (Portrait)'!R2,0.1),  "px;", CHAR(10),
 "                " , "width: ", CEILING('All Devices (Portrait)'!S2,0.1), "px;", CHAR(10),
 "                 background-image: url(../img/demo-content/emby/", 'All Devices (Portrait)'!A2, "-content.png);" , CHAR(10),
 " } ", CHAR(10),
  CHAR(10),
 "  .demo-solar-div                   { ", CHAR(10),
 "                " , "height: ", CEILING('All Devices (Portrait)'!R2,0.1),  "px;", CHAR(10),
 "                " , "width: ", CEILING('All Devices (Portrait)'!S2,0.1), "px;", CHAR(10),
 "                 background-image: url(../img/demo-content/emoncms/", 'All Devices (Portrait)'!A2, "-content.png);" , CHAR(10),
 " } ", CHAR(10),
  CHAR(10),
 "  .demo-motioneye-div                   { ", CHAR(10),
 "                " , "height: ", CEILING('All Devices (Portrait)'!R2,0.1),  "px;", CHAR(10),
 "                " , "width: ", CEILING('All Devices (Portrait)'!S2,0.1), "px;", CHAR(10),
 "                 background-image: url(../img/demo-content/motioneye/", 'All Devices (Portrait)'!A2, "-content.png);" , CHAR(10),
 " } ", CHAR(10),
  CHAR(10),
 "  .demo-netstats-div                   { ", CHAR(10),
 "                " , "height: ", CEILING('All Devices (Portrait)'!R2,0.1),  "px;", CHAR(10),
 "                " , "width: ", CEILING('All Devices (Portrait)'!S2,0.1), "px;", CHAR(10),
 "                 background-image: url(../img/demo-content/netstats/", 'All Devices (Portrait)'!A2, "-content.png);" , CHAR(10),
 " } ", CHAR(10),
   CHAR(10),
 "  .demo-openhab-div                   { ", CHAR(10),
 "                " , "height: ", CEILING('All Devices (Portrait)'!R2,0.1), "px;", CHAR(10),
 "                " , "width: ", CEILING('All Devices (Portrait)'!S2,0.1), "px;", CHAR(10),
 "                 background-image: url(../img/demo-content/openhab/", 'All Devices (Portrait)'!A2, "-content.png);" , CHAR(10),
 " } ", CHAR(10),
 " } ", CHAR(10)
 )))</f>
        <v>
              /*  ----- ----- Iphone4 : ( portrait )   ------ ----*/  
              /* ----- -----  PHYSICAL RESOLUTION:  ( 960 x 640 )   ------ ----*/ 
           /* ----- ----- LOGICAL RESOLUTION:   ( 480 x 320 )   ------ ----*/ 
@media only screen
   and (min-device-width: 319.5px)
   and (max-device-width: 320.5px)
   and (min-device-height: 479.5px)
   and (max-device-height: 480.5px)
   and (-webkit-device-pixel-ratio: 2)
   and (orientation: portrait)   { 
  .demo-iframe-container       { 
        height: 474.5px;
                width: 320px;
 } 
  .demo-iframe                         {
                height: 473.5px;
                width: 319px;
                background-image: url(https://docs.google.com/spreadsheets/d/e/2PACX-1vQQRpSkpCHUtlDlgB6JPpClF-SYXaXE4gk64_4J3iY8bfP3JXkKw4bE3yv_ctha-q0uBOj_Deij-R_Q/pubchart?oid=395904984&amp;format=image);
                 filter: invert(100%); /* ----- see frames.css ----*/ 
                 -webkit-filter: invert(100%);   /* ----- see frames.css ----*/ 
 } 
  .demo-emby-div                   { 
                height: 474.5px;
                width: 320px;
                 background-image: url(../img/demo-content/emby/Portrait-480x320-PR=2-content.png);
 } 
  .demo-solar-div                   { 
                height: 474.5px;
                width: 320px;
                 background-image: url(../img/demo-content/emoncms/Portrait-480x320-PR=2-content.png);
 } 
  .demo-motioneye-div                   { 
                height: 474.5px;
                width: 320px;
                 background-image: url(../img/demo-content/motioneye/Portrait-480x320-PR=2-content.png);
 } 
  .demo-netstats-div                   { 
                height: 474.5px;
                width: 320px;
                 background-image: url(../img/demo-content/netstats/Portrait-480x320-PR=2-content.png);
 } 
  .demo-openhab-div                   { 
                height: 474.5px;
                width: 320px;
                 background-image: url(../img/demo-content/openhab/Portrait-480x320-PR=2-content.png);
 } 
 } 
</v>
      </c>
      <c r="V2" s="18" t="s">
        <v>100</v>
      </c>
      <c r="W2" s="18"/>
      <c r="X2" s="18"/>
      <c r="Y2" s="18"/>
      <c r="Z2" s="18" t="s">
        <v>102</v>
      </c>
    </row>
    <row r="3">
      <c r="A3" s="72" t="str">
        <f>IF('All Devices (Portrait)'!X3 = "", "", (CONCATENATE((CHAR(10)
 &amp; "              /*  ----- ----- " &amp; 'All Devices (Portrait)'!C3 &amp; " : ( " &amp; 'All Devices (Portrait)'!K3  &amp;  " )   ------ ----*/  " &amp;  CHAR(10)
 &amp; "              /* ----- ----- " &amp;   " PHYSICAL RESOLUTION:  ( " &amp; 'All Devices (Portrait)'!H3 &amp; " x "  &amp; 'All Devices (Portrait)'!I3 &amp;   " ) " &amp; "  ------ ----*/ " ), CHAR(10)
 &amp; "           /* ----- ----- LOGICAL RESOLUTION:   ( "  &amp; CEILING('All Devices (Landscape)'!K3,0.01) &amp; " x "  &amp; CEILING('All Devices (Landscape)'!J3,0.01) &amp; " ) " &amp; "  ------ ----*/ ", CHAR(10),
 CHAR(10),
 "@media only screen", CHAR(10),
 "   and (min-device-width: ",CEILING('All Devices (Portrait)'!P3,0.01), "px)", CHAR(10),
 "   and (max-device-width: ", CEILING('All Devices (Portrait)'!Q3,0.01), "px)", CHAR(10),
 "   and (min-device-height: ",CEILING('All Devices (Portrait)'!N3,0.01), "px)", CHAR(10),
 "   and (max-device-height: ", CEILING('All Devices (Portrait)'!O3,0.01), "px)", CHAR(10),
 IF('All Devices (Portrait)'!A3  = "", "",IF('All Devices (Portrait)'!D3 = FALSE,  "", Introduction!A$41 )),"   and (-webkit-device-pixel-ratio: ",CEILING('All Devices (Portrait)'!Y3,1), ")", CHAR(10),
 "   and (orientation: ", 'All Devices (Portrait)'!K3, ")   { ", CHAR(10),
 CHAR(10),
 "  .demo-iframe-container       { ", CHAR(10), "        " , "height: ", CEILING('All Devices (Portrait)'!R3,0.1),  "px;", CHAR(10), "                " , "width: ", CEILING('All Devices (Portrait)'!S3,0.1),"px;", CHAR(10),
 " } ", CHAR(10),
 CHAR(10),
 "  .demo-iframe                         {", CHAR(10),
 "                " , "height: ", CEILING('All Devices (Portrait)'!T3,0.1),  "px;", CHAR(10),
 "               " , " width: ", CEILING('All Devices (Portrait)'!U3,0.1),"px;", CHAR(10),
 "               " , " background-image: url(", 'awareness(portrait)'!C2,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"height: ", CEILING('All Devices (Portrait)'!R3,0.1),  "px;", CHAR(10),
 "                " , "width: ", CEILING('All Devices (Portrait)'!S3,0.1), "px;", CHAR(10),
 "                 background-image: url(../img/demo-content/emby/", 'All Devices (Portrait)'!A3, "-content.png);" , CHAR(10),
 " } ", CHAR(10),
  CHAR(10),
 "  .demo-solar-div                   { ", CHAR(10),
 "                " , "height: ", CEILING('All Devices (Portrait)'!R3,0.1),  "px;", CHAR(10),
 "                " , "width: ", CEILING('All Devices (Portrait)'!S3,0.1), "px;", CHAR(10),
 "                 background-image: url(../img/demo-content/emoncms/", 'All Devices (Portrait)'!A3, "-content.png);" , CHAR(10),
 " } ", CHAR(10),
  CHAR(10),
 "  .demo-motioneye-div                   { ", CHAR(10),
 "                " , "height: ", CEILING('All Devices (Portrait)'!R3,0.1),  "px;", CHAR(10),
 "                " , "width: ", CEILING('All Devices (Portrait)'!S3,0.1), "px;", CHAR(10),
 "                 background-image: url(../img/demo-content/motioneye/", 'All Devices (Portrait)'!A3, "-content.png);" , CHAR(10),
 " } ", CHAR(10),
  CHAR(10),
 "  .demo-netstats-div                   { ", CHAR(10),
 "                " , "height: ", CEILING('All Devices (Portrait)'!R3,0.1),  "px;", CHAR(10),
 "                " , "width: ", CEILING('All Devices (Portrait)'!S3,0.1), "px;", CHAR(10),
 "                 background-image: url(../img/demo-content/netstats/", 'All Devices (Portrait)'!A3, "-content.png);" , CHAR(10),
 " } ", CHAR(10),
   CHAR(10),
 "  .demo-openhab-div                   { ", CHAR(10),
 "                " , "height: ", CEILING('All Devices (Portrait)'!R3,0.1), "px;", CHAR(10),
 "                " , "width: ", CEILING('All Devices (Portrait)'!S3,0.1), "px;", CHAR(10),
 "                 background-image: url(../img/demo-content/openhab/", 'All Devices (Portrait)'!A3, "-content.png);" , CHAR(10),
 " } ", CHAR(10),
 " } ", CHAR(10)
 )))</f>
        <v>
              /*  ----- ----- Iphone5 : ( portrait )   ------ ----*/  
              /* ----- -----  PHYSICAL RESOLUTION:  ( 1136 x 640 )   ------ ----*/ 
           /* ----- ----- LOGICAL RESOLUTION:   ( 568 x 320 )   ------ ----*/ 
@media only screen
   and (min-device-width: 319.5px)
   and (max-device-width: 320.5px)
   and (min-device-height: 567.5px)
   and (max-device-height: 568.5px)
   and (-webkit-device-pixel-ratio: 2)
   and (orientation: portrait)   { 
  .demo-iframe-container       { 
        height: 562.5px;
                width: 320px;
 } 
  .demo-iframe                         {
                height: 561.5px;
                width: 319px;
                background-image: url(https://docs.google.com/spreadsheets/d/e/2PACX-1vQQRpSkpCHUtlDlgB6JPpClF-SYXaXE4gk64_4J3iY8bfP3JXkKw4bE3yv_ctha-q0uBOj_Deij-R_Q/pubchart?oid=276080279&amp;format=image);
                 filter: invert(100%); /* ----- see frames.css ----*/ 
                 -webkit-filter: invert(100%);   /* ----- see frames.css ----*/ 
 } 
  .demo-emby-div                   { 
                height: 562.5px;
                width: 320px;
                 background-image: url(../img/demo-content/emby/Portrait-568x320-PR=2-content.png);
 } 
  .demo-solar-div                   { 
                height: 562.5px;
                width: 320px;
                 background-image: url(../img/demo-content/emoncms/Portrait-568x320-PR=2-content.png);
 } 
  .demo-motioneye-div                   { 
                height: 562.5px;
                width: 320px;
                 background-image: url(../img/demo-content/motioneye/Portrait-568x320-PR=2-content.png);
 } 
  .demo-netstats-div                   { 
                height: 562.5px;
                width: 320px;
                 background-image: url(../img/demo-content/netstats/Portrait-568x320-PR=2-content.png);
 } 
  .demo-openhab-div                   { 
                height: 562.5px;
                width: 320px;
                 background-image: url(../img/demo-content/openhab/Portrait-568x320-PR=2-content.png);
 } 
 } 
</v>
      </c>
    </row>
    <row r="4">
      <c r="A4" s="72" t="str">
        <f>IF('All Devices (Portrait)'!X4 = "", "", (CONCATENATE((CHAR(10)
 &amp; "              /*  ----- ----- " &amp; 'All Devices (Portrait)'!C4 &amp; " : ( " &amp; 'All Devices (Portrait)'!K4  &amp;  " )   ------ ----*/  " &amp;  CHAR(10)
 &amp; "              /* ----- ----- " &amp;   " PHYSICAL RESOLUTION:  ( " &amp; 'All Devices (Portrait)'!H4 &amp; " x "  &amp; 'All Devices (Portrait)'!I4 &amp;   " ) " &amp; "  ------ ----*/ " ), CHAR(10)
 &amp; "           /* ----- ----- LOGICAL RESOLUTION:   ( "  &amp; CEILING('All Devices (Landscape)'!K4,0.01) &amp; " x "  &amp; CEILING('All Devices (Landscape)'!J4,0.01) &amp; " ) " &amp; "  ------ ----*/ ", CHAR(10),
 CHAR(10),
 "@media only screen", CHAR(10),
 "   and (min-device-width: ",CEILING('All Devices (Portrait)'!P4,0.01), "px)", CHAR(10),
 "   and (max-device-width: ", CEILING('All Devices (Portrait)'!Q4,0.01), "px)", CHAR(10),
 "   and (min-device-height: ",CEILING('All Devices (Portrait)'!N4,0.01), "px)", CHAR(10),
 "   and (max-device-height: ", CEILING('All Devices (Portrait)'!O4,0.01), "px)", CHAR(10),
 IF('All Devices (Portrait)'!A4  = "", "",IF('All Devices (Portrait)'!D4 = FALSE,  "", Introduction!A$41 )),"   and (-webkit-device-pixel-ratio: ",CEILING('All Devices (Portrait)'!Y4,1), ")", CHAR(10),
 "   and (orientation: ", 'All Devices (Portrait)'!K4, ")   { ", CHAR(10),
 CHAR(10),
 "  .demo-iframe-container       { ", CHAR(10), "        " , "height: ", CEILING('All Devices (Portrait)'!R4,0.1),  "px;", CHAR(10), "                " , "width: ", CEILING('All Devices (Portrait)'!S4,0.1),"px;", CHAR(10),
 " } ", CHAR(10),
 CHAR(10),
 "  .demo-iframe                         {", CHAR(10),
 "                " , "height: ", CEILING('All Devices (Portrait)'!T4,0.1),  "px;", CHAR(10),
 "               " , " width: ", CEILING('All Devices (Portrait)'!U4,0.1),"px;", CHAR(10),
 "               " , " background-image: url(", 'awareness(portrait)'!C3,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"height: ", CEILING('All Devices (Portrait)'!R4,0.1),  "px;", CHAR(10),
 "                " , "width: ", CEILING('All Devices (Portrait)'!S4,0.1), "px;", CHAR(10),
 "                 background-image: url(../img/demo-content/emby/", 'All Devices (Portrait)'!A4, "-content.png);" , CHAR(10),
 " } ", CHAR(10),
  CHAR(10),
 "  .demo-solar-div                   { ", CHAR(10),
 "                " , "height: ", CEILING('All Devices (Portrait)'!R4,0.1),  "px;", CHAR(10),
 "                " , "width: ", CEILING('All Devices (Portrait)'!S4,0.1), "px;", CHAR(10),
 "                 background-image: url(../img/demo-content/emoncms/", 'All Devices (Portrait)'!A4, "-content.png);" , CHAR(10),
 " } ", CHAR(10),
  CHAR(10),
 "  .demo-motioneye-div                   { ", CHAR(10),
 "                " , "height: ", CEILING('All Devices (Portrait)'!R4,0.1),  "px;", CHAR(10),
 "                " , "width: ", CEILING('All Devices (Portrait)'!S4,0.1), "px;", CHAR(10),
 "                 background-image: url(../img/demo-content/motioneye/", 'All Devices (Portrait)'!A4, "-content.png);" , CHAR(10),
 " } ", CHAR(10),
  CHAR(10),
 "  .demo-netstats-div                   { ", CHAR(10),
 "                " , "height: ", CEILING('All Devices (Portrait)'!R4,0.1),  "px;", CHAR(10),
 "                " , "width: ", CEILING('All Devices (Portrait)'!S4,0.1), "px;", CHAR(10),
 "                 background-image: url(../img/demo-content/netstats/", 'All Devices (Portrait)'!A4, "-content.png);" , CHAR(10),
 " } ", CHAR(10),
   CHAR(10),
 "  .demo-openhab-div                   { ", CHAR(10),
 "                " , "height: ", CEILING('All Devices (Portrait)'!R4,0.1), "px;", CHAR(10),
 "                " , "width: ", CEILING('All Devices (Portrait)'!S4,0.1), "px;", CHAR(10),
 "                 background-image: url(../img/demo-content/openhab/", 'All Devices (Portrait)'!A4, "-content.png);" , CHAR(10),
 " } ", CHAR(10),
 " } ", CHAR(10)
 )))</f>
        <v>
              /*  ----- ----- PopularDevices2 : ( portrait )   ------ ----*/  
              /* ----- -----  PHYSICAL RESOLUTION:  ( 2048 x 1280 )   ------ ----*/ 
           /* ----- ----- LOGICAL RESOLUTION:   ( 512 x 320 )   ------ ----*/ 
@media only screen
   and (min-device-width: 319.5px)
   and (max-device-width: 320.5px)
   and (min-device-height: 511.5px)
   and (max-device-height: 512.5px)
   and (-webkit-device-pixel-ratio: 4)
   and (orientation: portrait)   { 
  .demo-iframe-container       { 
        height: 506.5px;
                width: 320px;
 } 
  .demo-iframe                         {
                height: 505.5px;
                width: 319px;
                background-image: url(https://docs.google.com/spreadsheets/d/e/2PACX-1vQQRpSkpCHUtlDlgB6JPpClF-SYXaXE4gk64_4J3iY8bfP3JXkKw4bE3yv_ctha-q0uBOj_Deij-R_Q/pubchart?oid=450106936&amp;format=image);
                 filter: invert(100%); /* ----- see frames.css ----*/ 
                 -webkit-filter: invert(100%);   /* ----- see frames.css ----*/ 
 } 
  .demo-emby-div                   { 
                height: 506.5px;
                width: 320px;
                 background-image: url(../img/demo-content/emby/Portrait-512x320-PR=4-content.png);
 } 
  .demo-solar-div                   { 
                height: 506.5px;
                width: 320px;
                 background-image: url(../img/demo-content/emoncms/Portrait-512x320-PR=4-content.png);
 } 
  .demo-motioneye-div                   { 
                height: 506.5px;
                width: 320px;
                 background-image: url(../img/demo-content/motioneye/Portrait-512x320-PR=4-content.png);
 } 
  .demo-netstats-div                   { 
                height: 506.5px;
                width: 320px;
                 background-image: url(../img/demo-content/netstats/Portrait-512x320-PR=4-content.png);
 } 
  .demo-openhab-div                   { 
                height: 506.5px;
                width: 320px;
                 background-image: url(../img/demo-content/openhab/Portrait-512x320-PR=4-content.png);
 } 
 } 
</v>
      </c>
    </row>
    <row r="5">
      <c r="A5" s="72" t="str">
        <f>IF('All Devices (Portrait)'!X5 = "", "", (CONCATENATE((CHAR(10)
 &amp; "              /*  ----- ----- " &amp; 'All Devices (Portrait)'!C5 &amp; " : ( " &amp; 'All Devices (Portrait)'!K5  &amp;  " )   ------ ----*/  " &amp;  CHAR(10)
 &amp; "              /* ----- ----- " &amp;   " PHYSICAL RESOLUTION:  ( " &amp; 'All Devices (Portrait)'!H5 &amp; " x "  &amp; 'All Devices (Portrait)'!I5 &amp;   " ) " &amp; "  ------ ----*/ " ), CHAR(10)
 &amp; "           /* ----- ----- LOGICAL RESOLUTION:   ( "  &amp; CEILING('All Devices (Landscape)'!K5,0.01) &amp; " x "  &amp; CEILING('All Devices (Landscape)'!J5,0.01) &amp; " ) " &amp; "  ------ ----*/ ", CHAR(10),
 CHAR(10),
 "@media only screen", CHAR(10),
 "   and (min-device-width: ",CEILING('All Devices (Portrait)'!P5,0.01), "px)", CHAR(10),
 "   and (max-device-width: ", CEILING('All Devices (Portrait)'!Q5,0.01), "px)", CHAR(10),
 "   and (min-device-height: ",CEILING('All Devices (Portrait)'!N5,0.01), "px)", CHAR(10),
 "   and (max-device-height: ", CEILING('All Devices (Portrait)'!O5,0.01), "px)", CHAR(10),
 IF('All Devices (Portrait)'!A5  = "", "",IF('All Devices (Portrait)'!D5 = FALSE,  "", Introduction!A$41 )),"   and (-webkit-device-pixel-ratio: ",CEILING('All Devices (Portrait)'!Y5,1), ")", CHAR(10),
 "   and (orientation: ", 'All Devices (Portrait)'!K5, ")   { ", CHAR(10),
 CHAR(10),
 "  .demo-iframe-container       { ", CHAR(10), "        " , "height: ", CEILING('All Devices (Portrait)'!R5,0.1),  "px;", CHAR(10), "                " , "width: ", CEILING('All Devices (Portrait)'!S5,0.1),"px;", CHAR(10),
 " } ", CHAR(10),
 CHAR(10),
 "  .demo-iframe                         {", CHAR(10),
 "                " , "height: ", CEILING('All Devices (Portrait)'!T5,0.1),  "px;", CHAR(10),
 "               " , " width: ", CEILING('All Devices (Portrait)'!U5,0.1),"px;", CHAR(10),
 "               " , " background-image: url(", 'awareness(portrait)'!C4,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"height: ", CEILING('All Devices (Portrait)'!R5,0.1),  "px;", CHAR(10),
 "                " , "width: ", CEILING('All Devices (Portrait)'!S5,0.1), "px;", CHAR(10),
 "                 background-image: url(../img/demo-content/emby/", 'All Devices (Portrait)'!A5, "-content.png);" , CHAR(10),
 " } ", CHAR(10),
  CHAR(10),
 "  .demo-solar-div                   { ", CHAR(10),
 "                " , "height: ", CEILING('All Devices (Portrait)'!R5,0.1),  "px;", CHAR(10),
 "                " , "width: ", CEILING('All Devices (Portrait)'!S5,0.1), "px;", CHAR(10),
 "                 background-image: url(../img/demo-content/emoncms/", 'All Devices (Portrait)'!A5, "-content.png);" , CHAR(10),
 " } ", CHAR(10),
  CHAR(10),
 "  .demo-motioneye-div                   { ", CHAR(10),
 "                " , "height: ", CEILING('All Devices (Portrait)'!R5,0.1),  "px;", CHAR(10),
 "                " , "width: ", CEILING('All Devices (Portrait)'!S5,0.1), "px;", CHAR(10),
 "                 background-image: url(../img/demo-content/motioneye/", 'All Devices (Portrait)'!A5, "-content.png);" , CHAR(10),
 " } ", CHAR(10),
  CHAR(10),
 "  .demo-netstats-div                   { ", CHAR(10),
 "                " , "height: ", CEILING('All Devices (Portrait)'!R5,0.1),  "px;", CHAR(10),
 "                " , "width: ", CEILING('All Devices (Portrait)'!S5,0.1), "px;", CHAR(10),
 "                 background-image: url(../img/demo-content/netstats/", 'All Devices (Portrait)'!A5, "-content.png);" , CHAR(10),
 " } ", CHAR(10),
   CHAR(10),
 "  .demo-openhab-div                   { ", CHAR(10),
 "                " , "height: ", CEILING('All Devices (Portrait)'!R5,0.1), "px;", CHAR(10),
 "                " , "width: ", CEILING('All Devices (Portrait)'!S5,0.1), "px;", CHAR(10),
 "                 background-image: url(../img/demo-content/openhab/", 'All Devices (Portrait)'!A5, "-content.png);" , CHAR(10),
 " } ", CHAR(10),
 " } ", CHAR(10)
 )))</f>
        <v>
              /*  ----- ----- LenovoThinkpadX61 : ( portrait )   ------ ----*/  
              /* ----- -----  PHYSICAL RESOLUTION:  ( 1400 x 1050 )   ------ ----*/ 
           /* ----- ----- LOGICAL RESOLUTION:   ( 467 x 350 )   ------ ----*/ 
@media only screen
   and (min-device-width: 349.5px)
   and (max-device-width: 350.5px)
   and (min-device-height: 466.5px)
   and (max-device-height: 467.5px)
   and (-webkit-device-pixel-ratio: 3)
   and (orientation: portrait)   { 
  .demo-iframe-container       { 
        height: 461.5px;
                width: 350px;
 } 
  .demo-iframe                         {
                height: 460.5px;
                width: 349px;
                background-image: url(https://docs.google.com/spreadsheets/d/e/2PACX-1vQQRpSkpCHUtlDlgB6JPpClF-SYXaXE4gk64_4J3iY8bfP3JXkKw4bE3yv_ctha-q0uBOj_Deij-R_Q/pubchart?oid=167735017&amp;format=image);
                 filter: invert(100%); /* ----- see frames.css ----*/ 
                 -webkit-filter: invert(100%);   /* ----- see frames.css ----*/ 
 } 
  .demo-emby-div                   { 
                height: 461.5px;
                width: 350px;
                 background-image: url(../img/demo-content/emby/Portrait-467x350-PR=3-content.png);
 } 
  .demo-solar-div                   { 
                height: 461.5px;
                width: 350px;
                 background-image: url(../img/demo-content/emoncms/Portrait-467x350-PR=3-content.png);
 } 
  .demo-motioneye-div                   { 
                height: 461.5px;
                width: 350px;
                 background-image: url(../img/demo-content/motioneye/Portrait-467x350-PR=3-content.png);
 } 
  .demo-netstats-div                   { 
                height: 461.5px;
                width: 350px;
                 background-image: url(../img/demo-content/netstats/Portrait-467x350-PR=3-content.png);
 } 
  .demo-openhab-div                   { 
                height: 461.5px;
                width: 350px;
                 background-image: url(../img/demo-content/openhab/Portrait-467x350-PR=3-content.png);
 } 
 } 
</v>
      </c>
    </row>
    <row r="6">
      <c r="A6" s="72" t="str">
        <f>IF('All Devices (Portrait)'!X6 = "", "", (CONCATENATE((CHAR(10)
 &amp; "              /*  ----- ----- " &amp; 'All Devices (Portrait)'!C6 &amp; " : ( " &amp; 'All Devices (Portrait)'!K6  &amp;  " )   ------ ----*/  " &amp;  CHAR(10)
 &amp; "              /* ----- ----- " &amp;   " PHYSICAL RESOLUTION:  ( " &amp; 'All Devices (Portrait)'!H6 &amp; " x "  &amp; 'All Devices (Portrait)'!I6 &amp;   " ) " &amp; "  ------ ----*/ " ), CHAR(10)
 &amp; "           /* ----- ----- LOGICAL RESOLUTION:   ( "  &amp; CEILING('All Devices (Landscape)'!K6,0.01) &amp; " x "  &amp; CEILING('All Devices (Landscape)'!J6,0.01) &amp; " ) " &amp; "  ------ ----*/ ", CHAR(10),
 CHAR(10),
 "@media only screen", CHAR(10),
 "   and (min-device-width: ",CEILING('All Devices (Portrait)'!P6,0.01), "px)", CHAR(10),
 "   and (max-device-width: ", CEILING('All Devices (Portrait)'!Q6,0.01), "px)", CHAR(10),
 "   and (min-device-height: ",CEILING('All Devices (Portrait)'!N6,0.01), "px)", CHAR(10),
 "   and (max-device-height: ", CEILING('All Devices (Portrait)'!O6,0.01), "px)", CHAR(10),
 IF('All Devices (Portrait)'!A6  = "", "",IF('All Devices (Portrait)'!D6 = FALSE,  "", Introduction!A$41 )),"   and (-webkit-device-pixel-ratio: ",CEILING('All Devices (Portrait)'!Y6,1), ")", CHAR(10),
 "   and (orientation: ", 'All Devices (Portrait)'!K6, ")   { ", CHAR(10),
 CHAR(10),
 "  .demo-iframe-container       { ", CHAR(10), "        " , "height: ", CEILING('All Devices (Portrait)'!R6,0.1),  "px;", CHAR(10), "                " , "width: ", CEILING('All Devices (Portrait)'!S6,0.1),"px;", CHAR(10),
 " } ", CHAR(10),
 CHAR(10),
 "  .demo-iframe                         {", CHAR(10),
 "                " , "height: ", CEILING('All Devices (Portrait)'!T6,0.1),  "px;", CHAR(10),
 "               " , " width: ", CEILING('All Devices (Portrait)'!U6,0.1),"px;", CHAR(10),
 "               " , " background-image: url(", 'awareness(portrait)'!C5,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"height: ", CEILING('All Devices (Portrait)'!R6,0.1),  "px;", CHAR(10),
 "                " , "width: ", CEILING('All Devices (Portrait)'!S6,0.1), "px;", CHAR(10),
 "                 background-image: url(../img/demo-content/emby/", 'All Devices (Portrait)'!A6, "-content.png);" , CHAR(10),
 " } ", CHAR(10),
  CHAR(10),
 "  .demo-solar-div                   { ", CHAR(10),
 "                " , "height: ", CEILING('All Devices (Portrait)'!R6,0.1),  "px;", CHAR(10),
 "                " , "width: ", CEILING('All Devices (Portrait)'!S6,0.1), "px;", CHAR(10),
 "                 background-image: url(../img/demo-content/emoncms/", 'All Devices (Portrait)'!A6, "-content.png);" , CHAR(10),
 " } ", CHAR(10),
  CHAR(10),
 "  .demo-motioneye-div                   { ", CHAR(10),
 "                " , "height: ", CEILING('All Devices (Portrait)'!R6,0.1),  "px;", CHAR(10),
 "                " , "width: ", CEILING('All Devices (Portrait)'!S6,0.1), "px;", CHAR(10),
 "                 background-image: url(../img/demo-content/motioneye/", 'All Devices (Portrait)'!A6, "-content.png);" , CHAR(10),
 " } ", CHAR(10),
  CHAR(10),
 "  .demo-netstats-div                   { ", CHAR(10),
 "                " , "height: ", CEILING('All Devices (Portrait)'!R6,0.1),  "px;", CHAR(10),
 "                " , "width: ", CEILING('All Devices (Portrait)'!S6,0.1), "px;", CHAR(10),
 "                 background-image: url(../img/demo-content/netstats/", 'All Devices (Portrait)'!A6, "-content.png);" , CHAR(10),
 " } ", CHAR(10),
   CHAR(10),
 "  .demo-openhab-div                   { ", CHAR(10),
 "                " , "height: ", CEILING('All Devices (Portrait)'!R6,0.1), "px;", CHAR(10),
 "                " , "width: ", CEILING('All Devices (Portrait)'!S6,0.1), "px;", CHAR(10),
 "                 background-image: url(../img/demo-content/openhab/", 'All Devices (Portrait)'!A6, "-content.png);" , CHAR(10),
 " } ", CHAR(10),
 " } ", CHAR(10)
 )))</f>
        <v>
              /*  ----- ----- 1080i : ( portrait )   ------ ----*/  
              /* ----- -----  PHYSICAL RESOLUTION:  ( 1440 x 1080 )   ------ ----*/ 
           /* ----- ----- LOGICAL RESOLUTION:   ( 480 x 360 )   ------ ----*/ 
@media only screen
   and (min-device-width: 359.5px)
   and (max-device-width: 360.5px)
   and (min-device-height: 479.5px)
   and (max-device-height: 480.5px)
   and (-webkit-device-pixel-ratio: 3)
   and (orientation: portrait)   { 
  .demo-iframe-container       { 
        height: 474.5px;
                width: 360px;
 } 
  .demo-iframe                         {
                height: 473.5px;
                width: 359px;
                background-image: url(https://docs.google.com/spreadsheets/d/e/2PACX-1vQQRpSkpCHUtlDlgB6JPpClF-SYXaXE4gk64_4J3iY8bfP3JXkKw4bE3yv_ctha-q0uBOj_Deij-R_Q/pubchart?oid=2107687406&amp;format=image);
                 filter: invert(100%); /* ----- see frames.css ----*/ 
                 -webkit-filter: invert(100%);   /* ----- see frames.css ----*/ 
 } 
  .demo-emby-div                   { 
                height: 474.5px;
                width: 360px;
                 background-image: url(../img/demo-content/emby/Portrait-480x360-PR=3-content.png);
 } 
  .demo-solar-div                   { 
                height: 474.5px;
                width: 360px;
                 background-image: url(../img/demo-content/emoncms/Portrait-480x360-PR=3-content.png);
 } 
  .demo-motioneye-div                   { 
                height: 474.5px;
                width: 360px;
                 background-image: url(../img/demo-content/motioneye/Portrait-480x360-PR=3-content.png);
 } 
  .demo-netstats-div                   { 
                height: 474.5px;
                width: 360px;
                 background-image: url(../img/demo-content/netstats/Portrait-480x360-PR=3-content.png);
 } 
  .demo-openhab-div                   { 
                height: 474.5px;
                width: 360px;
                 background-image: url(../img/demo-content/openhab/Portrait-480x360-PR=3-content.png);
 } 
 } 
</v>
      </c>
    </row>
    <row r="7">
      <c r="A7" s="72" t="str">
        <f>IF('All Devices (Portrait)'!X7 = "", "", (CONCATENATE((CHAR(10)
 &amp; "              /*  ----- ----- " &amp; 'All Devices (Portrait)'!C7 &amp; " : ( " &amp; 'All Devices (Portrait)'!K7  &amp;  " )   ------ ----*/  " &amp;  CHAR(10)
 &amp; "              /* ----- ----- " &amp;   " PHYSICAL RESOLUTION:  ( " &amp; 'All Devices (Portrait)'!H7 &amp; " x "  &amp; 'All Devices (Portrait)'!I7 &amp;   " ) " &amp; "  ------ ----*/ " ), CHAR(10)
 &amp; "           /* ----- ----- LOGICAL RESOLUTION:   ( "  &amp; CEILING('All Devices (Landscape)'!K7,0.01) &amp; " x "  &amp; CEILING('All Devices (Landscape)'!J7,0.01) &amp; " ) " &amp; "  ------ ----*/ ", CHAR(10),
 CHAR(10),
 "@media only screen", CHAR(10),
 "   and (min-device-width: ",CEILING('All Devices (Portrait)'!P7,0.01), "px)", CHAR(10),
 "   and (max-device-width: ", CEILING('All Devices (Portrait)'!Q7,0.01), "px)", CHAR(10),
 "   and (min-device-height: ",CEILING('All Devices (Portrait)'!N7,0.01), "px)", CHAR(10),
 "   and (max-device-height: ", CEILING('All Devices (Portrait)'!O7,0.01), "px)", CHAR(10),
 IF('All Devices (Portrait)'!A7  = "", "",IF('All Devices (Portrait)'!D7 = FALSE,  "", Introduction!A$41 )),"   and (-webkit-device-pixel-ratio: ",CEILING('All Devices (Portrait)'!Y7,1), ")", CHAR(10),
 "   and (orientation: ", 'All Devices (Portrait)'!K7, ")   { ", CHAR(10),
 CHAR(10),
 "  .demo-iframe-container       { ", CHAR(10), "        " , "height: ", CEILING('All Devices (Portrait)'!R7,0.1),  "px;", CHAR(10), "                " , "width: ", CEILING('All Devices (Portrait)'!S7,0.1),"px;", CHAR(10),
 " } ", CHAR(10),
 CHAR(10),
 "  .demo-iframe                         {", CHAR(10),
 "                " , "height: ", CEILING('All Devices (Portrait)'!T7,0.1),  "px;", CHAR(10),
 "               " , " width: ", CEILING('All Devices (Portrait)'!U7,0.1),"px;", CHAR(10),
 "               " , " background-image: url(", 'awareness(portrait)'!C6,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"height: ", CEILING('All Devices (Portrait)'!R7,0.1),  "px;", CHAR(10),
 "                " , "width: ", CEILING('All Devices (Portrait)'!S7,0.1), "px;", CHAR(10),
 "                 background-image: url(../img/demo-content/emby/", 'All Devices (Portrait)'!A7, "-content.png);" , CHAR(10),
 " } ", CHAR(10),
  CHAR(10),
 "  .demo-solar-div                   { ", CHAR(10),
 "                " , "height: ", CEILING('All Devices (Portrait)'!R7,0.1),  "px;", CHAR(10),
 "                " , "width: ", CEILING('All Devices (Portrait)'!S7,0.1), "px;", CHAR(10),
 "                 background-image: url(../img/demo-content/emoncms/", 'All Devices (Portrait)'!A7, "-content.png);" , CHAR(10),
 " } ", CHAR(10),
  CHAR(10),
 "  .demo-motioneye-div                   { ", CHAR(10),
 "                " , "height: ", CEILING('All Devices (Portrait)'!R7,0.1),  "px;", CHAR(10),
 "                " , "width: ", CEILING('All Devices (Portrait)'!S7,0.1), "px;", CHAR(10),
 "                 background-image: url(../img/demo-content/motioneye/", 'All Devices (Portrait)'!A7, "-content.png);" , CHAR(10),
 " } ", CHAR(10),
  CHAR(10),
 "  .demo-netstats-div                   { ", CHAR(10),
 "                " , "height: ", CEILING('All Devices (Portrait)'!R7,0.1),  "px;", CHAR(10),
 "                " , "width: ", CEILING('All Devices (Portrait)'!S7,0.1), "px;", CHAR(10),
 "                 background-image: url(../img/demo-content/netstats/", 'All Devices (Portrait)'!A7, "-content.png);" , CHAR(10),
 " } ", CHAR(10),
   CHAR(10),
 "  .demo-openhab-div                   { ", CHAR(10),
 "                " , "height: ", CEILING('All Devices (Portrait)'!R7,0.1), "px;", CHAR(10),
 "                " , "width: ", CEILING('All Devices (Portrait)'!S7,0.1), "px;", CHAR(10),
 "                 background-image: url(../img/demo-content/openhab/", 'All Devices (Portrait)'!A7, "-content.png);" , CHAR(10),
 " } ", CHAR(10),
 " } ", CHAR(10)
 )))</f>
        <v>
              /*  ----- ----- GalaxyS3andNote2andHTC8XandWXGA-H : ( portrait )   ------ ----*/  
              /* ----- -----  PHYSICAL RESOLUTION:  ( 1280 x 720 )   ------ ----*/ 
           /* ----- ----- LOGICAL RESOLUTION:   ( 640 x 360 )   ------ ----*/ 
@media only screen
   and (min-device-width: 359.5px)
   and (max-device-width: 360.5px)
   and (min-device-height: 639.5px)
   and (max-device-height: 640.5px)
   and (-webkit-device-pixel-ratio: 2)
   and (orientation: portrait)   { 
  .demo-iframe-container       { 
        height: 634.5px;
                width: 360px;
 } 
  .demo-iframe                         {
                height: 633.5px;
                width: 359px;
                background-image: url(https://docs.google.com/spreadsheets/d/e/2PACX-1vQQRpSkpCHUtlDlgB6JPpClF-SYXaXE4gk64_4J3iY8bfP3JXkKw4bE3yv_ctha-q0uBOj_Deij-R_Q/pubchart?oid=659747733&amp;format=image);
                 filter: invert(100%); /* ----- see frames.css ----*/ 
                 -webkit-filter: invert(100%);   /* ----- see frames.css ----*/ 
 } 
  .demo-emby-div                   { 
                height: 634.5px;
                width: 360px;
                 background-image: url(../img/demo-content/emby/Portrait-640x360-PR=2-content.png);
 } 
  .demo-solar-div                   { 
                height: 634.5px;
                width: 360px;
                 background-image: url(../img/demo-content/emoncms/Portrait-640x360-PR=2-content.png);
 } 
  .demo-motioneye-div                   { 
                height: 634.5px;
                width: 360px;
                 background-image: url(../img/demo-content/motioneye/Portrait-640x360-PR=2-content.png);
 } 
  .demo-netstats-div                   { 
                height: 634.5px;
                width: 360px;
                 background-image: url(../img/demo-content/netstats/Portrait-640x360-PR=2-content.png);
 } 
  .demo-openhab-div                   { 
                height: 634.5px;
                width: 360px;
                 background-image: url(../img/demo-content/openhab/Portrait-640x360-PR=2-content.png);
 } 
 } 
</v>
      </c>
    </row>
    <row r="8">
      <c r="A8" s="72" t="str">
        <f>IF('All Devices (Portrait)'!X8 = "", "", (CONCATENATE((CHAR(10)
 &amp; "              /*  ----- ----- " &amp; 'All Devices (Portrait)'!C8 &amp; " : ( " &amp; 'All Devices (Portrait)'!K8  &amp;  " )   ------ ----*/  " &amp;  CHAR(10)
 &amp; "              /* ----- ----- " &amp;   " PHYSICAL RESOLUTION:  ( " &amp; 'All Devices (Portrait)'!H8 &amp; " x "  &amp; 'All Devices (Portrait)'!I8 &amp;   " ) " &amp; "  ------ ----*/ " ), CHAR(10)
 &amp; "           /* ----- ----- LOGICAL RESOLUTION:   ( "  &amp; CEILING('All Devices (Landscape)'!K8,0.01) &amp; " x "  &amp; CEILING('All Devices (Landscape)'!J8,0.01) &amp; " ) " &amp; "  ------ ----*/ ", CHAR(10),
 CHAR(10),
 "@media only screen", CHAR(10),
 "   and (min-device-width: ",CEILING('All Devices (Portrait)'!P8,0.01), "px)", CHAR(10),
 "   and (max-device-width: ", CEILING('All Devices (Portrait)'!Q8,0.01), "px)", CHAR(10),
 "   and (min-device-height: ",CEILING('All Devices (Portrait)'!N8,0.01), "px)", CHAR(10),
 "   and (max-device-height: ", CEILING('All Devices (Portrait)'!O8,0.01), "px)", CHAR(10),
 IF('All Devices (Portrait)'!A8  = "", "",IF('All Devices (Portrait)'!D8 = FALSE,  "", Introduction!A$41 )),"   and (-webkit-device-pixel-ratio: ",CEILING('All Devices (Portrait)'!Y8,1), ")", CHAR(10),
 "   and (orientation: ", 'All Devices (Portrait)'!K8, ")   { ", CHAR(10),
 CHAR(10),
 "  .demo-iframe-container       { ", CHAR(10), "        " , "height: ", CEILING('All Devices (Portrait)'!R8,0.1),  "px;", CHAR(10), "                " , "width: ", CEILING('All Devices (Portrait)'!S8,0.1),"px;", CHAR(10),
 " } ", CHAR(10),
 CHAR(10),
 "  .demo-iframe                         {", CHAR(10),
 "                " , "height: ", CEILING('All Devices (Portrait)'!T8,0.1),  "px;", CHAR(10),
 "               " , " width: ", CEILING('All Devices (Portrait)'!U8,0.1),"px;", CHAR(10),
 "               " , " background-image: url(", 'awareness(portrait)'!C7,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"height: ", CEILING('All Devices (Portrait)'!R8,0.1),  "px;", CHAR(10),
 "                " , "width: ", CEILING('All Devices (Portrait)'!S8,0.1), "px;", CHAR(10),
 "                 background-image: url(../img/demo-content/emby/", 'All Devices (Portrait)'!A8, "-content.png);" , CHAR(10),
 " } ", CHAR(10),
  CHAR(10),
 "  .demo-solar-div                   { ", CHAR(10),
 "                " , "height: ", CEILING('All Devices (Portrait)'!R8,0.1),  "px;", CHAR(10),
 "                " , "width: ", CEILING('All Devices (Portrait)'!S8,0.1), "px;", CHAR(10),
 "                 background-image: url(../img/demo-content/emoncms/", 'All Devices (Portrait)'!A8, "-content.png);" , CHAR(10),
 " } ", CHAR(10),
  CHAR(10),
 "  .demo-motioneye-div                   { ", CHAR(10),
 "                " , "height: ", CEILING('All Devices (Portrait)'!R8,0.1),  "px;", CHAR(10),
 "                " , "width: ", CEILING('All Devices (Portrait)'!S8,0.1), "px;", CHAR(10),
 "                 background-image: url(../img/demo-content/motioneye/", 'All Devices (Portrait)'!A8, "-content.png);" , CHAR(10),
 " } ", CHAR(10),
  CHAR(10),
 "  .demo-netstats-div                   { ", CHAR(10),
 "                " , "height: ", CEILING('All Devices (Portrait)'!R8,0.1),  "px;", CHAR(10),
 "                " , "width: ", CEILING('All Devices (Portrait)'!S8,0.1), "px;", CHAR(10),
 "                 background-image: url(../img/demo-content/netstats/", 'All Devices (Portrait)'!A8, "-content.png);" , CHAR(10),
 " } ", CHAR(10),
   CHAR(10),
 "  .demo-openhab-div                   { ", CHAR(10),
 "                " , "height: ", CEILING('All Devices (Portrait)'!R8,0.1), "px;", CHAR(10),
 "                " , "width: ", CEILING('All Devices (Portrait)'!S8,0.1), "px;", CHAR(10),
 "                 background-image: url(../img/demo-content/openhab/", 'All Devices (Portrait)'!A8, "-content.png);" , CHAR(10),
 " } ", CHAR(10),
 " } ", CHAR(10)
 )))</f>
        <v>
              /*  ----- ----- GalaxyS45andNote3andZTEBladeV580 : ( portrait )   ------ ----*/  
              /* ----- -----  PHYSICAL RESOLUTION:  ( 1920 x 1080 )   ------ ----*/ 
           /* ----- ----- LOGICAL RESOLUTION:   ( 640 x 360 )   ------ ----*/ 
@media only screen
   and (min-device-width: 359.5px)
   and (max-device-width: 360.5px)
   and (min-device-height: 639.5px)
   and (max-device-height: 640.5px)
   and (-webkit-device-pixel-ratio: 3)
   and (orientation: portrait)   { 
  .demo-iframe-container       { 
        height: 634.5px;
                width: 360px;
 } 
  .demo-iframe                         {
                height: 633.5px;
                width: 359px;
                background-image: url(https://docs.google.com/spreadsheets/d/e/2PACX-1vQQRpSkpCHUtlDlgB6JPpClF-SYXaXE4gk64_4J3iY8bfP3JXkKw4bE3yv_ctha-q0uBOj_Deij-R_Q/pubchart?oid=1947287155&amp;format=image);
                 filter: invert(100%); /* ----- see frames.css ----*/ 
                 -webkit-filter: invert(100%);   /* ----- see frames.css ----*/ 
 } 
  .demo-emby-div                   { 
                height: 634.5px;
                width: 360px;
                 background-image: url(../img/demo-content/emby/Portrait-640x360-PR=3-content.png);
 } 
  .demo-solar-div                   { 
                height: 634.5px;
                width: 360px;
                 background-image: url(../img/demo-content/emoncms/Portrait-640x360-PR=3-content.png);
 } 
  .demo-motioneye-div                   { 
                height: 634.5px;
                width: 360px;
                 background-image: url(../img/demo-content/motioneye/Portrait-640x360-PR=3-content.png);
 } 
  .demo-netstats-div                   { 
                height: 634.5px;
                width: 360px;
                 background-image: url(../img/demo-content/netstats/Portrait-640x360-PR=3-content.png);
 } 
  .demo-openhab-div                   { 
                height: 634.5px;
                width: 360px;
                 background-image: url(../img/demo-content/openhab/Portrait-640x360-PR=3-content.png);
 } 
 } 
</v>
      </c>
    </row>
    <row r="9">
      <c r="A9" s="72" t="str">
        <f>IF('All Devices (Portrait)'!X9 = "", "", (CONCATENATE((CHAR(10)
 &amp; "              /*  ----- ----- " &amp; 'All Devices (Portrait)'!C9 &amp; " : ( " &amp; 'All Devices (Portrait)'!K9  &amp;  " )   ------ ----*/  " &amp;  CHAR(10)
 &amp; "              /* ----- ----- " &amp;   " PHYSICAL RESOLUTION:  ( " &amp; 'All Devices (Portrait)'!H9 &amp; " x "  &amp; 'All Devices (Portrait)'!I9 &amp;   " ) " &amp; "  ------ ----*/ " ), CHAR(10)
 &amp; "           /* ----- ----- LOGICAL RESOLUTION:   ( "  &amp; CEILING('All Devices (Landscape)'!K9,0.01) &amp; " x "  &amp; CEILING('All Devices (Landscape)'!J9,0.01) &amp; " ) " &amp; "  ------ ----*/ ", CHAR(10),
 CHAR(10),
 "@media only screen", CHAR(10),
 "   and (min-device-width: ",CEILING('All Devices (Portrait)'!P9,0.01), "px)", CHAR(10),
 "   and (max-device-width: ", CEILING('All Devices (Portrait)'!Q9,0.01), "px)", CHAR(10),
 "   and (min-device-height: ",CEILING('All Devices (Portrait)'!N9,0.01), "px)", CHAR(10),
 "   and (max-device-height: ", CEILING('All Devices (Portrait)'!O9,0.01), "px)", CHAR(10),
 IF('All Devices (Portrait)'!A9  = "", "",IF('All Devices (Portrait)'!D9 = FALSE,  "", Introduction!A$41 )),"   and (-webkit-device-pixel-ratio: ",CEILING('All Devices (Portrait)'!Y9,1), ")", CHAR(10),
 "   and (orientation: ", 'All Devices (Portrait)'!K9, ")   { ", CHAR(10),
 CHAR(10),
 "  .demo-iframe-container       { ", CHAR(10), "        " , "height: ", CEILING('All Devices (Portrait)'!R9,0.1),  "px;", CHAR(10), "                " , "width: ", CEILING('All Devices (Portrait)'!S9,0.1),"px;", CHAR(10),
 " } ", CHAR(10),
 CHAR(10),
 "  .demo-iframe                         {", CHAR(10),
 "                " , "height: ", CEILING('All Devices (Portrait)'!T9,0.1),  "px;", CHAR(10),
 "               " , " width: ", CEILING('All Devices (Portrait)'!U9,0.1),"px;", CHAR(10),
 "               " , " background-image: url(", 'awareness(portrait)'!C8,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"height: ", CEILING('All Devices (Portrait)'!R9,0.1),  "px;", CHAR(10),
 "                " , "width: ", CEILING('All Devices (Portrait)'!S9,0.1), "px;", CHAR(10),
 "                 background-image: url(../img/demo-content/emby/", 'All Devices (Portrait)'!A9, "-content.png);" , CHAR(10),
 " } ", CHAR(10),
  CHAR(10),
 "  .demo-solar-div                   { ", CHAR(10),
 "                " , "height: ", CEILING('All Devices (Portrait)'!R9,0.1),  "px;", CHAR(10),
 "                " , "width: ", CEILING('All Devices (Portrait)'!S9,0.1), "px;", CHAR(10),
 "                 background-image: url(../img/demo-content/emoncms/", 'All Devices (Portrait)'!A9, "-content.png);" , CHAR(10),
 " } ", CHAR(10),
  CHAR(10),
 "  .demo-motioneye-div                   { ", CHAR(10),
 "                " , "height: ", CEILING('All Devices (Portrait)'!R9,0.1),  "px;", CHAR(10),
 "                " , "width: ", CEILING('All Devices (Portrait)'!S9,0.1), "px;", CHAR(10),
 "                 background-image: url(../img/demo-content/motioneye/", 'All Devices (Portrait)'!A9, "-content.png);" , CHAR(10),
 " } ", CHAR(10),
  CHAR(10),
 "  .demo-netstats-div                   { ", CHAR(10),
 "                " , "height: ", CEILING('All Devices (Portrait)'!R9,0.1),  "px;", CHAR(10),
 "                " , "width: ", CEILING('All Devices (Portrait)'!S9,0.1), "px;", CHAR(10),
 "                 background-image: url(../img/demo-content/netstats/", 'All Devices (Portrait)'!A9, "-content.png);" , CHAR(10),
 " } ", CHAR(10),
   CHAR(10),
 "  .demo-openhab-div                   { ", CHAR(10),
 "                " , "height: ", CEILING('All Devices (Portrait)'!R9,0.1), "px;", CHAR(10),
 "                " , "width: ", CEILING('All Devices (Portrait)'!S9,0.1), "px;", CHAR(10),
 "                 background-image: url(../img/demo-content/openhab/", 'All Devices (Portrait)'!A9, "-content.png);" , CHAR(10),
 " } ", CHAR(10),
 " } ", CHAR(10)
 )))</f>
        <v>
              /*  ----- ----- GalaxyS6and7andEdge : ( portrait )   ------ ----*/  
              /* ----- -----  PHYSICAL RESOLUTION:  ( 2560 x 1440 )   ------ ----*/ 
           /* ----- ----- LOGICAL RESOLUTION:   ( 640 x 360 )   ------ ----*/ 
@media only screen
   and (min-device-width: 359.5px)
   and (max-device-width: 360.5px)
   and (min-device-height: 639.5px)
   and (max-device-height: 640.5px)
   and (-webkit-device-pixel-ratio: 4)
   and (orientation: portrait)   { 
  .demo-iframe-container       { 
        height: 634.5px;
                width: 360px;
 } 
  .demo-iframe                         {
                height: 633.5px;
                width: 359px;
                background-image: url(https://docs.google.com/spreadsheets/d/e/2PACX-1vQQRpSkpCHUtlDlgB6JPpClF-SYXaXE4gk64_4J3iY8bfP3JXkKw4bE3yv_ctha-q0uBOj_Deij-R_Q/pubchart?oid=727501827&amp;format=image);
                 filter: invert(100%); /* ----- see frames.css ----*/ 
                 -webkit-filter: invert(100%);   /* ----- see frames.css ----*/ 
 } 
  .demo-emby-div                   { 
                height: 634.5px;
                width: 360px;
                 background-image: url(../img/demo-content/emby/Portrait-640x360-PR=4-content.png);
 } 
  .demo-solar-div                   { 
                height: 634.5px;
                width: 360px;
                 background-image: url(../img/demo-content/emoncms/Portrait-640x360-PR=4-content.png);
 } 
  .demo-motioneye-div                   { 
                height: 634.5px;
                width: 360px;
                 background-image: url(../img/demo-content/motioneye/Portrait-640x360-PR=4-content.png);
 } 
  .demo-netstats-div                   { 
                height: 634.5px;
                width: 360px;
                 background-image: url(../img/demo-content/netstats/Portrait-640x360-PR=4-content.png);
 } 
  .demo-openhab-div                   { 
                height: 634.5px;
                width: 360px;
                 background-image: url(../img/demo-content/openhab/Portrait-640x360-PR=4-content.png);
 } 
 } 
</v>
      </c>
    </row>
    <row r="10">
      <c r="A10" s="72" t="str">
        <f>IF('All Devices (Portrait)'!X10 = "", "", (CONCATENATE((CHAR(10)
 &amp; "              /*  ----- ----- " &amp; 'All Devices (Portrait)'!C10 &amp; " : ( " &amp; 'All Devices (Portrait)'!K10  &amp;  " )   ------ ----*/  " &amp;  CHAR(10)
 &amp; "              /* ----- ----- " &amp;   " PHYSICAL RESOLUTION:  ( " &amp; 'All Devices (Portrait)'!H10 &amp; " x "  &amp; 'All Devices (Portrait)'!I10 &amp;   " ) " &amp; "  ------ ----*/ " ), CHAR(10)
 &amp; "           /* ----- ----- LOGICAL RESOLUTION:   ( "  &amp; CEILING('All Devices (Landscape)'!K10,0.01) &amp; " x "  &amp; CEILING('All Devices (Landscape)'!J10,0.01) &amp; " ) " &amp; "  ------ ----*/ ", CHAR(10),
 CHAR(10),
 "@media only screen", CHAR(10),
 "   and (min-device-width: ",CEILING('All Devices (Portrait)'!P10,0.01), "px)", CHAR(10),
 "   and (max-device-width: ", CEILING('All Devices (Portrait)'!Q10,0.01), "px)", CHAR(10),
 "   and (min-device-height: ",CEILING('All Devices (Portrait)'!N10,0.01), "px)", CHAR(10),
 "   and (max-device-height: ", CEILING('All Devices (Portrait)'!O10,0.01), "px)", CHAR(10),
 IF('All Devices (Portrait)'!A10  = "", "",IF('All Devices (Portrait)'!D10 = FALSE,  "", Introduction!A$41 )),"   and (-webkit-device-pixel-ratio: ",CEILING('All Devices (Portrait)'!Y10,1), ")", CHAR(10),
 "   and (orientation: ", 'All Devices (Portrait)'!K10, ")   { ", CHAR(10),
 CHAR(10),
 "  .demo-iframe-container       { ", CHAR(10), "        " , "height: ", CEILING('All Devices (Portrait)'!R10,0.1),  "px;", CHAR(10), "                " , "width: ", CEILING('All Devices (Portrait)'!S10,0.1),"px;", CHAR(10),
 " } ", CHAR(10),
 CHAR(10),
 "  .demo-iframe                         {", CHAR(10),
 "                " , "height: ", CEILING('All Devices (Portrait)'!T10,0.1),  "px;", CHAR(10),
 "               " , " width: ", CEILING('All Devices (Portrait)'!U10,0.1),"px;", CHAR(10),
 "               " , " background-image: url(", 'awareness(portrait)'!C9,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"height: ", CEILING('All Devices (Portrait)'!R10,0.1),  "px;", CHAR(10),
 "                " , "width: ", CEILING('All Devices (Portrait)'!S10,0.1), "px;", CHAR(10),
 "                 background-image: url(../img/demo-content/emby/", 'All Devices (Portrait)'!A10, "-content.png);" , CHAR(10),
 " } ", CHAR(10),
  CHAR(10),
 "  .demo-solar-div                   { ", CHAR(10),
 "                " , "height: ", CEILING('All Devices (Portrait)'!R10,0.1),  "px;", CHAR(10),
 "                " , "width: ", CEILING('All Devices (Portrait)'!S10,0.1), "px;", CHAR(10),
 "                 background-image: url(../img/demo-content/emoncms/", 'All Devices (Portrait)'!A10, "-content.png);" , CHAR(10),
 " } ", CHAR(10),
  CHAR(10),
 "  .demo-motioneye-div                   { ", CHAR(10),
 "                " , "height: ", CEILING('All Devices (Portrait)'!R10,0.1),  "px;", CHAR(10),
 "                " , "width: ", CEILING('All Devices (Portrait)'!S10,0.1), "px;", CHAR(10),
 "                 background-image: url(../img/demo-content/motioneye/", 'All Devices (Portrait)'!A10, "-content.png);" , CHAR(10),
 " } ", CHAR(10),
  CHAR(10),
 "  .demo-netstats-div                   { ", CHAR(10),
 "                " , "height: ", CEILING('All Devices (Portrait)'!R10,0.1),  "px;", CHAR(10),
 "                " , "width: ", CEILING('All Devices (Portrait)'!S10,0.1), "px;", CHAR(10),
 "                 background-image: url(../img/demo-content/netstats/", 'All Devices (Portrait)'!A10, "-content.png);" , CHAR(10),
 " } ", CHAR(10),
   CHAR(10),
 "  .demo-openhab-div                   { ", CHAR(10),
 "                " , "height: ", CEILING('All Devices (Portrait)'!R10,0.1), "px;", CHAR(10),
 "                " , "width: ", CEILING('All Devices (Portrait)'!S10,0.1), "px;", CHAR(10),
 "                 background-image: url(../img/demo-content/openhab/", 'All Devices (Portrait)'!A10, "-content.png);" , CHAR(10),
 " } ", CHAR(10),
 " } ", CHAR(10)
 )))</f>
        <v>
              /*  ----- ----- HTCVive : ( portrait )   ------ ----*/  
              /* ----- -----  PHYSICAL RESOLUTION:  ( 1200 x 1080 )   ------ ----*/ 
           /* ----- ----- LOGICAL RESOLUTION:   ( 400 x 360 )   ------ ----*/ 
@media only screen
   and (min-device-width: 359.5px)
   and (max-device-width: 360.5px)
   and (min-device-height: 399.5px)
   and (max-device-height: 400.5px)
   and (-webkit-device-pixel-ratio: 3)
   and (orientation: portrait)   { 
  .demo-iframe-container       { 
        height: 394.5px;
                width: 360px;
 } 
  .demo-iframe                         {
                height: 393.5px;
                width: 359px;
                background-image: url(https://docs.google.com/spreadsheets/d/e/2PACX-1vQQRpSkpCHUtlDlgB6JPpClF-SYXaXE4gk64_4J3iY8bfP3JXkKw4bE3yv_ctha-q0uBOj_Deij-R_Q/pubchart?oid=353540933&amp;format=image);
                 filter: invert(100%); /* ----- see frames.css ----*/ 
                 -webkit-filter: invert(100%);   /* ----- see frames.css ----*/ 
 } 
  .demo-emby-div                   { 
                height: 394.5px;
                width: 360px;
                 background-image: url(../img/demo-content/emby/Portrait-400x360-PR=3-content.png);
 } 
  .demo-solar-div                   { 
                height: 394.5px;
                width: 360px;
                 background-image: url(../img/demo-content/emoncms/Portrait-400x360-PR=3-content.png);
 } 
  .demo-motioneye-div                   { 
                height: 394.5px;
                width: 360px;
                 background-image: url(../img/demo-content/motioneye/Portrait-400x360-PR=3-content.png);
 } 
  .demo-netstats-div                   { 
                height: 394.5px;
                width: 360px;
                 background-image: url(../img/demo-content/netstats/Portrait-400x360-PR=3-content.png);
 } 
  .demo-openhab-div                   { 
                height: 394.5px;
                width: 360px;
                 background-image: url(../img/demo-content/openhab/Portrait-400x360-PR=3-content.png);
 } 
 } 
</v>
      </c>
    </row>
    <row r="11">
      <c r="A11" s="72" t="str">
        <f>IF('All Devices (Portrait)'!X11 = "", "", (CONCATENATE((CHAR(10)
 &amp; "              /*  ----- ----- " &amp; 'All Devices (Portrait)'!C11 &amp; " : ( " &amp; 'All Devices (Portrait)'!K11  &amp;  " )   ------ ----*/  " &amp;  CHAR(10)
 &amp; "              /* ----- ----- " &amp;   " PHYSICAL RESOLUTION:  ( " &amp; 'All Devices (Portrait)'!H11 &amp; " x "  &amp; 'All Devices (Portrait)'!I11 &amp;   " ) " &amp; "  ------ ----*/ " ), CHAR(10)
 &amp; "           /* ----- ----- LOGICAL RESOLUTION:   ( "  &amp; CEILING('All Devices (Landscape)'!K11,0.01) &amp; " x "  &amp; CEILING('All Devices (Landscape)'!J11,0.01) &amp; " ) " &amp; "  ------ ----*/ ", CHAR(10),
 CHAR(10),
 "@media only screen", CHAR(10),
 "   and (min-device-width: ",CEILING('All Devices (Portrait)'!P11,0.01), "px)", CHAR(10),
 "   and (max-device-width: ", CEILING('All Devices (Portrait)'!Q11,0.01), "px)", CHAR(10),
 "   and (min-device-height: ",CEILING('All Devices (Portrait)'!N11,0.01), "px)", CHAR(10),
 "   and (max-device-height: ", CEILING('All Devices (Portrait)'!O11,0.01), "px)", CHAR(10),
 IF('All Devices (Portrait)'!A11  = "", "",IF('All Devices (Portrait)'!D11 = FALSE,  "", Introduction!A$41 )),"   and (-webkit-device-pixel-ratio: ",CEILING('All Devices (Portrait)'!Y11,1), ")", CHAR(10),
 "   and (orientation: ", 'All Devices (Portrait)'!K11, ")   { ", CHAR(10),
 CHAR(10),
 "  .demo-iframe-container       { ", CHAR(10), "        " , "height: ", CEILING('All Devices (Portrait)'!R11,0.1),  "px;", CHAR(10), "                " , "width: ", CEILING('All Devices (Portrait)'!S11,0.1),"px;", CHAR(10),
 " } ", CHAR(10),
 CHAR(10),
 "  .demo-iframe                         {", CHAR(10),
 "                " , "height: ", CEILING('All Devices (Portrait)'!T11,0.1),  "px;", CHAR(10),
 "               " , " width: ", CEILING('All Devices (Portrait)'!U11,0.1),"px;", CHAR(10),
 "               " , " background-image: url(", 'awareness(portrait)'!C10,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"height: ", CEILING('All Devices (Portrait)'!R11,0.1),  "px;", CHAR(10),
 "                " , "width: ", CEILING('All Devices (Portrait)'!S11,0.1), "px;", CHAR(10),
 "                 background-image: url(../img/demo-content/emby/", 'All Devices (Portrait)'!A11, "-content.png);" , CHAR(10),
 " } ", CHAR(10),
  CHAR(10),
 "  .demo-solar-div                   { ", CHAR(10),
 "                " , "height: ", CEILING('All Devices (Portrait)'!R11,0.1),  "px;", CHAR(10),
 "                " , "width: ", CEILING('All Devices (Portrait)'!S11,0.1), "px;", CHAR(10),
 "                 background-image: url(../img/demo-content/emoncms/", 'All Devices (Portrait)'!A11, "-content.png);" , CHAR(10),
 " } ", CHAR(10),
  CHAR(10),
 "  .demo-motioneye-div                   { ", CHAR(10),
 "                " , "height: ", CEILING('All Devices (Portrait)'!R11,0.1),  "px;", CHAR(10),
 "                " , "width: ", CEILING('All Devices (Portrait)'!S11,0.1), "px;", CHAR(10),
 "                 background-image: url(../img/demo-content/motioneye/", 'All Devices (Portrait)'!A11, "-content.png);" , CHAR(10),
 " } ", CHAR(10),
  CHAR(10),
 "  .demo-netstats-div                   { ", CHAR(10),
 "                " , "height: ", CEILING('All Devices (Portrait)'!R11,0.1),  "px;", CHAR(10),
 "                " , "width: ", CEILING('All Devices (Portrait)'!S11,0.1), "px;", CHAR(10),
 "                 background-image: url(../img/demo-content/netstats/", 'All Devices (Portrait)'!A11, "-content.png);" , CHAR(10),
 " } ", CHAR(10),
   CHAR(10),
 "  .demo-openhab-div                   { ", CHAR(10),
 "                " , "height: ", CEILING('All Devices (Portrait)'!R11,0.1), "px;", CHAR(10),
 "                " , "width: ", CEILING('All Devices (Portrait)'!S11,0.1), "px;", CHAR(10),
 "                 background-image: url(../img/demo-content/openhab/", 'All Devices (Portrait)'!A11, "-content.png);" , CHAR(10),
 " } ", CHAR(10),
 " } ", CHAR(10)
 )))</f>
        <v>
              /*  ----- ----- Nokia5230 : ( portrait )   ------ ----*/  
              /* ----- -----  PHYSICAL RESOLUTION:  ( 640 x 360 )   ------ ----*/ 
           /* ----- ----- LOGICAL RESOLUTION:   ( 640 x 360 )   ------ ----*/ 
@media only screen
   and (min-device-width: 359.5px)
   and (max-device-width: 360.5px)
   and (min-device-height: 639.5px)
   and (max-device-height: 640.5px)
   and (-webkit-device-pixel-ratio: 1)
   and (orientation: portrait)   { 
  .demo-iframe-container       { 
        height: 634.5px;
                width: 360px;
 } 
  .demo-iframe                         {
                height: 633.5px;
                width: 359px;
                background-image: url(https://docs.google.com/spreadsheets/d/e/2PACX-1vQQRpSkpCHUtlDlgB6JPpClF-SYXaXE4gk64_4J3iY8bfP3JXkKw4bE3yv_ctha-q0uBOj_Deij-R_Q/pubchart?oid=1947429508&amp;format=image);
                 filter: invert(100%); /* ----- see frames.css ----*/ 
                 -webkit-filter: invert(100%);   /* ----- see frames.css ----*/ 
 } 
  .demo-emby-div                   { 
                height: 634.5px;
                width: 360px;
                 background-image: url(../img/demo-content/emby/Portrait-640x360-PR=1-content.png);
 } 
  .demo-solar-div                   { 
                height: 634.5px;
                width: 360px;
                 background-image: url(../img/demo-content/emoncms/Portrait-640x360-PR=1-content.png);
 } 
  .demo-motioneye-div                   { 
                height: 634.5px;
                width: 360px;
                 background-image: url(../img/demo-content/motioneye/Portrait-640x360-PR=1-content.png);
 } 
  .demo-netstats-div                   { 
                height: 634.5px;
                width: 360px;
                 background-image: url(../img/demo-content/netstats/Portrait-640x360-PR=1-content.png);
 } 
  .demo-openhab-div                   { 
                height: 634.5px;
                width: 360px;
                 background-image: url(../img/demo-content/openhab/Portrait-640x360-PR=1-content.png);
 } 
 } 
</v>
      </c>
    </row>
    <row r="12">
      <c r="A12" s="72" t="str">
        <f>IF('All Devices (Portrait)'!X12 = "", "", (CONCATENATE((CHAR(10)
 &amp; "              /*  ----- ----- " &amp; 'All Devices (Portrait)'!C12 &amp; " : ( " &amp; 'All Devices (Portrait)'!K12  &amp;  " )   ------ ----*/  " &amp;  CHAR(10)
 &amp; "              /* ----- ----- " &amp;   " PHYSICAL RESOLUTION:  ( " &amp; 'All Devices (Portrait)'!H12 &amp; " x "  &amp; 'All Devices (Portrait)'!I12 &amp;   " ) " &amp; "  ------ ----*/ " ), CHAR(10)
 &amp; "           /* ----- ----- LOGICAL RESOLUTION:   ( "  &amp; CEILING('All Devices (Landscape)'!K12,0.01) &amp; " x "  &amp; CEILING('All Devices (Landscape)'!J12,0.01) &amp; " ) " &amp; "  ------ ----*/ ", CHAR(10),
 CHAR(10),
 "@media only screen", CHAR(10),
 "   and (min-device-width: ",CEILING('All Devices (Portrait)'!P12,0.01), "px)", CHAR(10),
 "   and (max-device-width: ", CEILING('All Devices (Portrait)'!Q12,0.01), "px)", CHAR(10),
 "   and (min-device-height: ",CEILING('All Devices (Portrait)'!N12,0.01), "px)", CHAR(10),
 "   and (max-device-height: ", CEILING('All Devices (Portrait)'!O12,0.01), "px)", CHAR(10),
 IF('All Devices (Portrait)'!A12  = "", "",IF('All Devices (Portrait)'!D12 = FALSE,  "", Introduction!A$41 )),"   and (-webkit-device-pixel-ratio: ",CEILING('All Devices (Portrait)'!Y12,1), ")", CHAR(10),
 "   and (orientation: ", 'All Devices (Portrait)'!K12, ")   { ", CHAR(10),
 CHAR(10),
 "  .demo-iframe-container       { ", CHAR(10), "        " , "height: ", CEILING('All Devices (Portrait)'!R12,0.1),  "px;", CHAR(10), "                " , "width: ", CEILING('All Devices (Portrait)'!S12,0.1),"px;", CHAR(10),
 " } ", CHAR(10),
 CHAR(10),
 "  .demo-iframe                         {", CHAR(10),
 "                " , "height: ", CEILING('All Devices (Portrait)'!T12,0.1),  "px;", CHAR(10),
 "               " , " width: ", CEILING('All Devices (Portrait)'!U12,0.1),"px;", CHAR(10),
 "               " , " background-image: url(", 'awareness(portrait)'!C11,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"height: ", CEILING('All Devices (Portrait)'!R12,0.1),  "px;", CHAR(10),
 "                " , "width: ", CEILING('All Devices (Portrait)'!S12,0.1), "px;", CHAR(10),
 "                 background-image: url(../img/demo-content/emby/", 'All Devices (Portrait)'!A12, "-content.png);" , CHAR(10),
 " } ", CHAR(10),
  CHAR(10),
 "  .demo-solar-div                   { ", CHAR(10),
 "                " , "height: ", CEILING('All Devices (Portrait)'!R12,0.1),  "px;", CHAR(10),
 "                " , "width: ", CEILING('All Devices (Portrait)'!S12,0.1), "px;", CHAR(10),
 "                 background-image: url(../img/demo-content/emoncms/", 'All Devices (Portrait)'!A12, "-content.png);" , CHAR(10),
 " } ", CHAR(10),
  CHAR(10),
 "  .demo-motioneye-div                   { ", CHAR(10),
 "                " , "height: ", CEILING('All Devices (Portrait)'!R12,0.1),  "px;", CHAR(10),
 "                " , "width: ", CEILING('All Devices (Portrait)'!S12,0.1), "px;", CHAR(10),
 "                 background-image: url(../img/demo-content/motioneye/", 'All Devices (Portrait)'!A12, "-content.png);" , CHAR(10),
 " } ", CHAR(10),
  CHAR(10),
 "  .demo-netstats-div                   { ", CHAR(10),
 "                " , "height: ", CEILING('All Devices (Portrait)'!R12,0.1),  "px;", CHAR(10),
 "                " , "width: ", CEILING('All Devices (Portrait)'!S12,0.1), "px;", CHAR(10),
 "                 background-image: url(../img/demo-content/netstats/", 'All Devices (Portrait)'!A12, "-content.png);" , CHAR(10),
 " } ", CHAR(10),
   CHAR(10),
 "  .demo-openhab-div                   { ", CHAR(10),
 "                " , "height: ", CEILING('All Devices (Portrait)'!R12,0.1), "px;", CHAR(10),
 "                " , "width: ", CEILING('All Devices (Portrait)'!S12,0.1), "px;", CHAR(10),
 "                 background-image: url(../img/demo-content/openhab/", 'All Devices (Portrait)'!A12, "-content.png);" , CHAR(10),
 " } ", CHAR(10),
 " } ", CHAR(10)
 )))</f>
        <v>
              /*  ----- ----- SunWorkstation : ( portrait )   ------ ----*/  
              /* ----- -----  PHYSICAL RESOLUTION:  ( 1152 x 720 )   ------ ----*/ 
           /* ----- ----- LOGICAL RESOLUTION:   ( 576 x 360 )   ------ ----*/ 
@media only screen
   and (min-device-width: 359.5px)
   and (max-device-width: 360.5px)
   and (min-device-height: 575.5px)
   and (max-device-height: 576.5px)
   and (-webkit-device-pixel-ratio: 2)
   and (orientation: portrait)   { 
  .demo-iframe-container       { 
        height: 570.5px;
                width: 360px;
 } 
  .demo-iframe                         {
                height: 569.5px;
                width: 359px;
                background-image: url(https://docs.google.com/spreadsheets/d/e/2PACX-1vQQRpSkpCHUtlDlgB6JPpClF-SYXaXE4gk64_4J3iY8bfP3JXkKw4bE3yv_ctha-q0uBOj_Deij-R_Q/pubchart?oid=973040081&amp;format=image);
                 filter: invert(100%); /* ----- see frames.css ----*/ 
                 -webkit-filter: invert(100%);   /* ----- see frames.css ----*/ 
 } 
  .demo-emby-div                   { 
                height: 570.5px;
                width: 360px;
                 background-image: url(../img/demo-content/emby/Portrait-576x360-PR=2-content.png);
 } 
  .demo-solar-div                   { 
                height: 570.5px;
                width: 360px;
                 background-image: url(../img/demo-content/emoncms/Portrait-576x360-PR=2-content.png);
 } 
  .demo-motioneye-div                   { 
                height: 570.5px;
                width: 360px;
                 background-image: url(../img/demo-content/motioneye/Portrait-576x360-PR=2-content.png);
 } 
  .demo-netstats-div                   { 
                height: 570.5px;
                width: 360px;
                 background-image: url(../img/demo-content/netstats/Portrait-576x360-PR=2-content.png);
 } 
  .demo-openhab-div                   { 
                height: 570.5px;
                width: 360px;
                 background-image: url(../img/demo-content/openhab/Portrait-576x360-PR=2-content.png);
 } 
 } 
</v>
      </c>
    </row>
    <row r="13">
      <c r="A13" s="72" t="str">
        <f>IF('All Devices (Portrait)'!X13 = "", "", (CONCATENATE((CHAR(10)
 &amp; "              /*  ----- ----- " &amp; 'All Devices (Portrait)'!C13 &amp; " : ( " &amp; 'All Devices (Portrait)'!K13  &amp;  " )   ------ ----*/  " &amp;  CHAR(10)
 &amp; "              /* ----- ----- " &amp;   " PHYSICAL RESOLUTION:  ( " &amp; 'All Devices (Portrait)'!H13 &amp; " x "  &amp; 'All Devices (Portrait)'!I13 &amp;   " ) " &amp; "  ------ ----*/ " ), CHAR(10)
 &amp; "           /* ----- ----- LOGICAL RESOLUTION:   ( "  &amp; CEILING('All Devices (Landscape)'!K13,0.01) &amp; " x "  &amp; CEILING('All Devices (Landscape)'!J13,0.01) &amp; " ) " &amp; "  ------ ----*/ ", CHAR(10),
 CHAR(10),
 "@media only screen", CHAR(10),
 "   and (min-device-width: ",CEILING('All Devices (Portrait)'!P13,0.01), "px)", CHAR(10),
 "   and (max-device-width: ", CEILING('All Devices (Portrait)'!Q13,0.01), "px)", CHAR(10),
 "   and (min-device-height: ",CEILING('All Devices (Portrait)'!N13,0.01), "px)", CHAR(10),
 "   and (max-device-height: ", CEILING('All Devices (Portrait)'!O13,0.01), "px)", CHAR(10),
 IF('All Devices (Portrait)'!A13  = "", "",IF('All Devices (Portrait)'!D13 = FALSE,  "", Introduction!A$41 )),"   and (-webkit-device-pixel-ratio: ",CEILING('All Devices (Portrait)'!Y13,1), ")", CHAR(10),
 "   and (orientation: ", 'All Devices (Portrait)'!K13, ")   { ", CHAR(10),
 CHAR(10),
 "  .demo-iframe-container       { ", CHAR(10), "        " , "height: ", CEILING('All Devices (Portrait)'!R13,0.1),  "px;", CHAR(10), "                " , "width: ", CEILING('All Devices (Portrait)'!S13,0.1),"px;", CHAR(10),
 " } ", CHAR(10),
 CHAR(10),
 "  .demo-iframe                         {", CHAR(10),
 "                " , "height: ", CEILING('All Devices (Portrait)'!T13,0.1),  "px;", CHAR(10),
 "               " , " width: ", CEILING('All Devices (Portrait)'!U13,0.1),"px;", CHAR(10),
 "               " , " background-image: url(", 'awareness(portrait)'!C12,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"height: ", CEILING('All Devices (Portrait)'!R13,0.1),  "px;", CHAR(10),
 "                " , "width: ", CEILING('All Devices (Portrait)'!S13,0.1), "px;", CHAR(10),
 "                 background-image: url(../img/demo-content/emby/", 'All Devices (Portrait)'!A13, "-content.png);" , CHAR(10),
 " } ", CHAR(10),
  CHAR(10),
 "  .demo-solar-div                   { ", CHAR(10),
 "                " , "height: ", CEILING('All Devices (Portrait)'!R13,0.1),  "px;", CHAR(10),
 "                " , "width: ", CEILING('All Devices (Portrait)'!S13,0.1), "px;", CHAR(10),
 "                 background-image: url(../img/demo-content/emoncms/", 'All Devices (Portrait)'!A13, "-content.png);" , CHAR(10),
 " } ", CHAR(10),
  CHAR(10),
 "  .demo-motioneye-div                   { ", CHAR(10),
 "                " , "height: ", CEILING('All Devices (Portrait)'!R13,0.1),  "px;", CHAR(10),
 "                " , "width: ", CEILING('All Devices (Portrait)'!S13,0.1), "px;", CHAR(10),
 "                 background-image: url(../img/demo-content/motioneye/", 'All Devices (Portrait)'!A13, "-content.png);" , CHAR(10),
 " } ", CHAR(10),
  CHAR(10),
 "  .demo-netstats-div                   { ", CHAR(10),
 "                " , "height: ", CEILING('All Devices (Portrait)'!R13,0.1),  "px;", CHAR(10),
 "                " , "width: ", CEILING('All Devices (Portrait)'!S13,0.1), "px;", CHAR(10),
 "                 background-image: url(../img/demo-content/netstats/", 'All Devices (Portrait)'!A13, "-content.png);" , CHAR(10),
 " } ", CHAR(10),
   CHAR(10),
 "  .demo-openhab-div                   { ", CHAR(10),
 "                " , "height: ", CEILING('All Devices (Portrait)'!R13,0.1), "px;", CHAR(10),
 "                " , "width: ", CEILING('All Devices (Portrait)'!S13,0.1), "px;", CHAR(10),
 "                 background-image: url(../img/demo-content/openhab/", 'All Devices (Portrait)'!A13, "-content.png);" , CHAR(10),
 " } ", CHAR(10),
 " } ", CHAR(10)
 )))</f>
        <v>
              /*  ----- ----- XiaomiMiMIX2 : ( portrait )   ------ ----*/  
              /* ----- -----  PHYSICAL RESOLUTION:  ( 2160 x 1080 )   ------ ----*/ 
           /* ----- ----- LOGICAL RESOLUTION:   ( 720 x 360 )   ------ ----*/ 
@media only screen
   and (min-device-width: 359.5px)
   and (max-device-width: 360.5px)
   and (min-device-height: 719.5px)
   and (max-device-height: 720.5px)
   and (-webkit-device-pixel-ratio: 3)
   and (orientation: portrait)   { 
  .demo-iframe-container       { 
        height: 714.5px;
                width: 360px;
 } 
  .demo-iframe                         {
                height: 713.5px;
                width: 359px;
                background-image: url(https://docs.google.com/spreadsheets/d/e/2PACX-1vQQRpSkpCHUtlDlgB6JPpClF-SYXaXE4gk64_4J3iY8bfP3JXkKw4bE3yv_ctha-q0uBOj_Deij-R_Q/pubchart?oid=586651350&amp;format=image);
                 filter: invert(100%); /* ----- see frames.css ----*/ 
                 -webkit-filter: invert(100%);   /* ----- see frames.css ----*/ 
 } 
  .demo-emby-div                   { 
                height: 714.5px;
                width: 360px;
                 background-image: url(../img/demo-content/emby/Portrait-720x360-PR=3-content.png);
 } 
  .demo-solar-div                   { 
                height: 714.5px;
                width: 360px;
                 background-image: url(../img/demo-content/emoncms/Portrait-720x360-PR=3-content.png);
 } 
  .demo-motioneye-div                   { 
                height: 714.5px;
                width: 360px;
                 background-image: url(../img/demo-content/motioneye/Portrait-720x360-PR=3-content.png);
 } 
  .demo-netstats-div                   { 
                height: 714.5px;
                width: 360px;
                 background-image: url(../img/demo-content/netstats/Portrait-720x360-PR=3-content.png);
 } 
  .demo-openhab-div                   { 
                height: 714.5px;
                width: 360px;
                 background-image: url(../img/demo-content/openhab/Portrait-720x360-PR=3-content.png);
 } 
 } 
</v>
      </c>
    </row>
    <row r="14">
      <c r="A14" s="72" t="str">
        <f>IF('All Devices (Portrait)'!X14 = "", "", (CONCATENATE((CHAR(10)
 &amp; "              /*  ----- ----- " &amp; 'All Devices (Portrait)'!C14 &amp; " : ( " &amp; 'All Devices (Portrait)'!K14  &amp;  " )   ------ ----*/  " &amp;  CHAR(10)
 &amp; "              /* ----- ----- " &amp;   " PHYSICAL RESOLUTION:  ( " &amp; 'All Devices (Portrait)'!H14 &amp; " x "  &amp; 'All Devices (Portrait)'!I14 &amp;   " ) " &amp; "  ------ ----*/ " ), CHAR(10)
 &amp; "           /* ----- ----- LOGICAL RESOLUTION:   ( "  &amp; CEILING('All Devices (Landscape)'!K14,0.01) &amp; " x "  &amp; CEILING('All Devices (Landscape)'!J14,0.01) &amp; " ) " &amp; "  ------ ----*/ ", CHAR(10),
 CHAR(10),
 "@media only screen", CHAR(10),
 "   and (min-device-width: ",CEILING('All Devices (Portrait)'!P14,0.01), "px)", CHAR(10),
 "   and (max-device-width: ", CEILING('All Devices (Portrait)'!Q14,0.01), "px)", CHAR(10),
 "   and (min-device-height: ",CEILING('All Devices (Portrait)'!N14,0.01), "px)", CHAR(10),
 "   and (max-device-height: ", CEILING('All Devices (Portrait)'!O14,0.01), "px)", CHAR(10),
 IF('All Devices (Portrait)'!A14  = "", "",IF('All Devices (Portrait)'!D14 = FALSE,  "", Introduction!A$41 )),"   and (-webkit-device-pixel-ratio: ",CEILING('All Devices (Portrait)'!Y14,1), ")", CHAR(10),
 "   and (orientation: ", 'All Devices (Portrait)'!K14, ")   { ", CHAR(10),
 CHAR(10),
 "  .demo-iframe-container       { ", CHAR(10), "        " , "height: ", CEILING('All Devices (Portrait)'!R14,0.1),  "px;", CHAR(10), "                " , "width: ", CEILING('All Devices (Portrait)'!S14,0.1),"px;", CHAR(10),
 " } ", CHAR(10),
 CHAR(10),
 "  .demo-iframe                         {", CHAR(10),
 "                " , "height: ", CEILING('All Devices (Portrait)'!T14,0.1),  "px;", CHAR(10),
 "               " , " width: ", CEILING('All Devices (Portrait)'!U14,0.1),"px;", CHAR(10),
 "               " , " background-image: url(", 'awareness(portrait)'!C13,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"height: ", CEILING('All Devices (Portrait)'!R14,0.1),  "px;", CHAR(10),
 "                " , "width: ", CEILING('All Devices (Portrait)'!S14,0.1), "px;", CHAR(10),
 "                 background-image: url(../img/demo-content/emby/", 'All Devices (Portrait)'!A14, "-content.png);" , CHAR(10),
 " } ", CHAR(10),
  CHAR(10),
 "  .demo-solar-div                   { ", CHAR(10),
 "                " , "height: ", CEILING('All Devices (Portrait)'!R14,0.1),  "px;", CHAR(10),
 "                " , "width: ", CEILING('All Devices (Portrait)'!S14,0.1), "px;", CHAR(10),
 "                 background-image: url(../img/demo-content/emoncms/", 'All Devices (Portrait)'!A14, "-content.png);" , CHAR(10),
 " } ", CHAR(10),
  CHAR(10),
 "  .demo-motioneye-div                   { ", CHAR(10),
 "                " , "height: ", CEILING('All Devices (Portrait)'!R14,0.1),  "px;", CHAR(10),
 "                " , "width: ", CEILING('All Devices (Portrait)'!S14,0.1), "px;", CHAR(10),
 "                 background-image: url(../img/demo-content/motioneye/", 'All Devices (Portrait)'!A14, "-content.png);" , CHAR(10),
 " } ", CHAR(10),
  CHAR(10),
 "  .demo-netstats-div                   { ", CHAR(10),
 "                " , "height: ", CEILING('All Devices (Portrait)'!R14,0.1),  "px;", CHAR(10),
 "                " , "width: ", CEILING('All Devices (Portrait)'!S14,0.1), "px;", CHAR(10),
 "                 background-image: url(../img/demo-content/netstats/", 'All Devices (Portrait)'!A14, "-content.png);" , CHAR(10),
 " } ", CHAR(10),
   CHAR(10),
 "  .demo-openhab-div                   { ", CHAR(10),
 "                " , "height: ", CEILING('All Devices (Portrait)'!R14,0.1), "px;", CHAR(10),
 "                " , "width: ", CEILING('All Devices (Portrait)'!S14,0.1), "px;", CHAR(10),
 "                 background-image: url(../img/demo-content/openhab/", 'All Devices (Portrait)'!A14, "-content.png);" , CHAR(10),
 " } ", CHAR(10),
 " } ", CHAR(10)
 )))</f>
        <v>
              /*  ----- ----- Iphone6and6Sand7and8 : ( portrait )   ------ ----*/  
              /* ----- -----  PHYSICAL RESOLUTION:  ( 1334 x 750 )   ------ ----*/ 
           /* ----- ----- LOGICAL RESOLUTION:   ( 667 x 375 )   ------ ----*/ 
@media only screen
   and (min-device-width: 374.5px)
   and (max-device-width: 375.5px)
   and (min-device-height: 666.5px)
   and (max-device-height: 667.5px)
   and (-webkit-device-pixel-ratio: 2)
   and (orientation: portrait)   { 
  .demo-iframe-container       { 
        height: 661.5px;
                width: 375px;
 } 
  .demo-iframe                         {
                height: 660.5px;
                width: 374px;
                background-image: url(https://docs.google.com/spreadsheets/d/e/2PACX-1vQQRpSkpCHUtlDlgB6JPpClF-SYXaXE4gk64_4J3iY8bfP3JXkKw4bE3yv_ctha-q0uBOj_Deij-R_Q/pubchart?oid=1256384685&amp;format=image);
                 filter: invert(100%); /* ----- see frames.css ----*/ 
                 -webkit-filter: invert(100%);   /* ----- see frames.css ----*/ 
 } 
  .demo-emby-div                   { 
                height: 661.5px;
                width: 375px;
                 background-image: url(../img/demo-content/emby/Portrait-667x375-PR=2-content.png);
 } 
  .demo-solar-div                   { 
                height: 661.5px;
                width: 375px;
                 background-image: url(../img/demo-content/emoncms/Portrait-667x375-PR=2-content.png);
 } 
  .demo-motioneye-div                   { 
                height: 661.5px;
                width: 375px;
                 background-image: url(../img/demo-content/motioneye/Portrait-667x375-PR=2-content.png);
 } 
  .demo-netstats-div                   { 
                height: 661.5px;
                width: 375px;
                 background-image: url(../img/demo-content/netstats/Portrait-667x375-PR=2-content.png);
 } 
  .demo-openhab-div                   { 
                height: 661.5px;
                width: 375px;
                 background-image: url(../img/demo-content/openhab/Portrait-667x375-PR=2-content.png);
 } 
 } 
</v>
      </c>
    </row>
    <row r="15">
      <c r="A15" s="72" t="str">
        <f>IF('All Devices (Portrait)'!X15 = "", "", (CONCATENATE((CHAR(10)
 &amp; "              /*  ----- ----- " &amp; 'All Devices (Portrait)'!C15 &amp; " : ( " &amp; 'All Devices (Portrait)'!K15  &amp;  " )   ------ ----*/  " &amp;  CHAR(10)
 &amp; "              /* ----- ----- " &amp;   " PHYSICAL RESOLUTION:  ( " &amp; 'All Devices (Portrait)'!H15 &amp; " x "  &amp; 'All Devices (Portrait)'!I15 &amp;   " ) " &amp; "  ------ ----*/ " ), CHAR(10)
 &amp; "           /* ----- ----- LOGICAL RESOLUTION:   ( "  &amp; CEILING('All Devices (Landscape)'!K15,0.01) &amp; " x "  &amp; CEILING('All Devices (Landscape)'!J15,0.01) &amp; " ) " &amp; "  ------ ----*/ ", CHAR(10),
 CHAR(10),
 "@media only screen", CHAR(10),
 "   and (min-device-width: ",CEILING('All Devices (Portrait)'!P15,0.01), "px)", CHAR(10),
 "   and (max-device-width: ", CEILING('All Devices (Portrait)'!Q15,0.01), "px)", CHAR(10),
 "   and (min-device-height: ",CEILING('All Devices (Portrait)'!N15,0.01), "px)", CHAR(10),
 "   and (max-device-height: ", CEILING('All Devices (Portrait)'!O15,0.01), "px)", CHAR(10),
 IF('All Devices (Portrait)'!A15  = "", "",IF('All Devices (Portrait)'!D15 = FALSE,  "", Introduction!A$41 )),"   and (-webkit-device-pixel-ratio: ",CEILING('All Devices (Portrait)'!Y15,1), ")", CHAR(10),
 "   and (orientation: ", 'All Devices (Portrait)'!K15, ")   { ", CHAR(10),
 CHAR(10),
 "  .demo-iframe-container       { ", CHAR(10), "        " , "height: ", CEILING('All Devices (Portrait)'!R15,0.1),  "px;", CHAR(10), "                " , "width: ", CEILING('All Devices (Portrait)'!S15,0.1),"px;", CHAR(10),
 " } ", CHAR(10),
 CHAR(10),
 "  .demo-iframe                         {", CHAR(10),
 "                " , "height: ", CEILING('All Devices (Portrait)'!T15,0.1),  "px;", CHAR(10),
 "               " , " width: ", CEILING('All Devices (Portrait)'!U15,0.1),"px;", CHAR(10),
 "               " , " background-image: url(", 'awareness(portrait)'!C14,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"height: ", CEILING('All Devices (Portrait)'!R15,0.1),  "px;", CHAR(10),
 "                " , "width: ", CEILING('All Devices (Portrait)'!S15,0.1), "px;", CHAR(10),
 "                 background-image: url(../img/demo-content/emby/", 'All Devices (Portrait)'!A15, "-content.png);" , CHAR(10),
 " } ", CHAR(10),
  CHAR(10),
 "  .demo-solar-div                   { ", CHAR(10),
 "                " , "height: ", CEILING('All Devices (Portrait)'!R15,0.1),  "px;", CHAR(10),
 "                " , "width: ", CEILING('All Devices (Portrait)'!S15,0.1), "px;", CHAR(10),
 "                 background-image: url(../img/demo-content/emoncms/", 'All Devices (Portrait)'!A15, "-content.png);" , CHAR(10),
 " } ", CHAR(10),
  CHAR(10),
 "  .demo-motioneye-div                   { ", CHAR(10),
 "                " , "height: ", CEILING('All Devices (Portrait)'!R15,0.1),  "px;", CHAR(10),
 "                " , "width: ", CEILING('All Devices (Portrait)'!S15,0.1), "px;", CHAR(10),
 "                 background-image: url(../img/demo-content/motioneye/", 'All Devices (Portrait)'!A15, "-content.png);" , CHAR(10),
 " } ", CHAR(10),
  CHAR(10),
 "  .demo-netstats-div                   { ", CHAR(10),
 "                " , "height: ", CEILING('All Devices (Portrait)'!R15,0.1),  "px;", CHAR(10),
 "                " , "width: ", CEILING('All Devices (Portrait)'!S15,0.1), "px;", CHAR(10),
 "                 background-image: url(../img/demo-content/netstats/", 'All Devices (Portrait)'!A15, "-content.png);" , CHAR(10),
 " } ", CHAR(10),
   CHAR(10),
 "  .demo-openhab-div                   { ", CHAR(10),
 "                " , "height: ", CEILING('All Devices (Portrait)'!R15,0.1), "px;", CHAR(10),
 "                " , "width: ", CEILING('All Devices (Portrait)'!S15,0.1), "px;", CHAR(10),
 "                 background-image: url(../img/demo-content/openhab/", 'All Devices (Portrait)'!A15, "-content.png);" , CHAR(10),
 " } ", CHAR(10),
 " } ", CHAR(10)
 )))</f>
        <v>
              /*  ----- ----- IphoneX : ( portrait )   ------ ----*/  
              /* ----- -----  PHYSICAL RESOLUTION:  ( 2436 x 1125 )   ------ ----*/ 
           /* ----- ----- LOGICAL RESOLUTION:   ( 812 x 375 )   ------ ----*/ 
@media only screen
   and (min-device-width: 374.5px)
   and (max-device-width: 375.5px)
   and (min-device-height: 811.5px)
   and (max-device-height: 812.5px)
   and (-webkit-device-pixel-ratio: 3)
   and (orientation: portrait)   { 
  .demo-iframe-container       { 
        height: 806.5px;
                width: 375px;
 } 
  .demo-iframe                         {
                height: 805.5px;
                width: 374px;
                background-image: url(https://docs.google.com/spreadsheets/d/e/2PACX-1vQQRpSkpCHUtlDlgB6JPpClF-SYXaXE4gk64_4J3iY8bfP3JXkKw4bE3yv_ctha-q0uBOj_Deij-R_Q/pubchart?oid=769306522&amp;format=image);
                 filter: invert(100%); /* ----- see frames.css ----*/ 
                 -webkit-filter: invert(100%);   /* ----- see frames.css ----*/ 
 } 
  .demo-emby-div                   { 
                height: 806.5px;
                width: 375px;
                 background-image: url(../img/demo-content/emby/Portrait-812x375-PR=3-content.png);
 } 
  .demo-solar-div                   { 
                height: 806.5px;
                width: 375px;
                 background-image: url(../img/demo-content/emoncms/Portrait-812x375-PR=3-content.png);
 } 
  .demo-motioneye-div                   { 
                height: 806.5px;
                width: 375px;
                 background-image: url(../img/demo-content/motioneye/Portrait-812x375-PR=3-content.png);
 } 
  .demo-netstats-div                   { 
                height: 806.5px;
                width: 375px;
                 background-image: url(../img/demo-content/netstats/Portrait-812x375-PR=3-content.png);
 } 
  .demo-openhab-div                   { 
                height: 806.5px;
                width: 375px;
                 background-image: url(../img/demo-content/openhab/Portrait-812x375-PR=3-content.png);
 } 
 } 
</v>
      </c>
    </row>
    <row r="16">
      <c r="A16" s="72" t="str">
        <f>IF('All Devices (Portrait)'!X16 = "", "", (CONCATENATE((CHAR(10)
 &amp; "              /*  ----- ----- " &amp; 'All Devices (Portrait)'!C16 &amp; " : ( " &amp; 'All Devices (Portrait)'!K16  &amp;  " )   ------ ----*/  " &amp;  CHAR(10)
 &amp; "              /* ----- ----- " &amp;   " PHYSICAL RESOLUTION:  ( " &amp; 'All Devices (Portrait)'!H16 &amp; " x "  &amp; 'All Devices (Portrait)'!I16 &amp;   " ) " &amp; "  ------ ----*/ " ), CHAR(10)
 &amp; "           /* ----- ----- LOGICAL RESOLUTION:   ( "  &amp; CEILING('All Devices (Landscape)'!K16,0.01) &amp; " x "  &amp; CEILING('All Devices (Landscape)'!J16,0.01) &amp; " ) " &amp; "  ------ ----*/ ", CHAR(10),
 CHAR(10),
 "@media only screen", CHAR(10),
 "   and (min-device-width: ",CEILING('All Devices (Portrait)'!P16,0.01), "px)", CHAR(10),
 "   and (max-device-width: ", CEILING('All Devices (Portrait)'!Q16,0.01), "px)", CHAR(10),
 "   and (min-device-height: ",CEILING('All Devices (Portrait)'!N16,0.01), "px)", CHAR(10),
 "   and (max-device-height: ", CEILING('All Devices (Portrait)'!O16,0.01), "px)", CHAR(10),
 IF('All Devices (Portrait)'!A16  = "", "",IF('All Devices (Portrait)'!D16 = FALSE,  "", Introduction!A$41 )),"   and (-webkit-device-pixel-ratio: ",CEILING('All Devices (Portrait)'!Y16,1), ")", CHAR(10),
 "   and (orientation: ", 'All Devices (Portrait)'!K16, ")   { ", CHAR(10),
 CHAR(10),
 "  .demo-iframe-container       { ", CHAR(10), "        " , "height: ", CEILING('All Devices (Portrait)'!R16,0.1),  "px;", CHAR(10), "                " , "width: ", CEILING('All Devices (Portrait)'!S16,0.1),"px;", CHAR(10),
 " } ", CHAR(10),
 CHAR(10),
 "  .demo-iframe                         {", CHAR(10),
 "                " , "height: ", CEILING('All Devices (Portrait)'!T16,0.1),  "px;", CHAR(10),
 "               " , " width: ", CEILING('All Devices (Portrait)'!U16,0.1),"px;", CHAR(10),
 "               " , " background-image: url(", 'awareness(portrait)'!C15,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"height: ", CEILING('All Devices (Portrait)'!R16,0.1),  "px;", CHAR(10),
 "                " , "width: ", CEILING('All Devices (Portrait)'!S16,0.1), "px;", CHAR(10),
 "                 background-image: url(../img/demo-content/emby/", 'All Devices (Portrait)'!A16, "-content.png);" , CHAR(10),
 " } ", CHAR(10),
  CHAR(10),
 "  .demo-solar-div                   { ", CHAR(10),
 "                " , "height: ", CEILING('All Devices (Portrait)'!R16,0.1),  "px;", CHAR(10),
 "                " , "width: ", CEILING('All Devices (Portrait)'!S16,0.1), "px;", CHAR(10),
 "                 background-image: url(../img/demo-content/emoncms/", 'All Devices (Portrait)'!A16, "-content.png);" , CHAR(10),
 " } ", CHAR(10),
  CHAR(10),
 "  .demo-motioneye-div                   { ", CHAR(10),
 "                " , "height: ", CEILING('All Devices (Portrait)'!R16,0.1),  "px;", CHAR(10),
 "                " , "width: ", CEILING('All Devices (Portrait)'!S16,0.1), "px;", CHAR(10),
 "                 background-image: url(../img/demo-content/motioneye/", 'All Devices (Portrait)'!A16, "-content.png);" , CHAR(10),
 " } ", CHAR(10),
  CHAR(10),
 "  .demo-netstats-div                   { ", CHAR(10),
 "                " , "height: ", CEILING('All Devices (Portrait)'!R16,0.1),  "px;", CHAR(10),
 "                " , "width: ", CEILING('All Devices (Portrait)'!S16,0.1), "px;", CHAR(10),
 "                 background-image: url(../img/demo-content/netstats/", 'All Devices (Portrait)'!A16, "-content.png);" , CHAR(10),
 " } ", CHAR(10),
   CHAR(10),
 "  .demo-openhab-div                   { ", CHAR(10),
 "                " , "height: ", CEILING('All Devices (Portrait)'!R16,0.1), "px;", CHAR(10),
 "                " , "width: ", CEILING('All Devices (Portrait)'!S16,0.1), "px;", CHAR(10),
 "                 background-image: url(../img/demo-content/openhab/", 'All Devices (Portrait)'!A16, "-content.png);" , CHAR(10),
 " } ", CHAR(10),
 " } ", CHAR(10)
 )))</f>
        <v>
              /*  ----- ----- IpadandTFT : ( portrait )   ------ ----*/  
              /* ----- -----  PHYSICAL RESOLUTION:  ( 1024 x 768 )   ------ ----*/ 
           /* ----- ----- LOGICAL RESOLUTION:   ( 512 x 384 )   ------ ----*/ 
@media only screen
   and (min-device-width: 767.5px)
   and (max-device-width: 768.5px)
   and (min-device-height: 1023.5px)
   and (max-device-height: 1024.5px)
   and (-webkit-device-pixel-ratio: 2)
   and (orientation: portrait)   { 
  .demo-iframe-container       { 
        height: 1018.5px;
                width: 768px;
 } 
  .demo-iframe                         {
                height: 1017.5px;
                width: 767px;
                background-image: url(https://docs.google.com/spreadsheets/d/e/2PACX-1vQQRpSkpCHUtlDlgB6JPpClF-SYXaXE4gk64_4J3iY8bfP3JXkKw4bE3yv_ctha-q0uBOj_Deij-R_Q/pubchart?oid=1175751458&amp;format=image);
                 filter: invert(100%); /* ----- see frames.css ----*/ 
                 -webkit-filter: invert(100%);   /* ----- see frames.css ----*/ 
 } 
  .demo-emby-div                   { 
                height: 1018.5px;
                width: 768px;
                 background-image: url(../img/demo-content/emby/Portrait-512x384-PR=2-content.png);
 } 
  .demo-solar-div                   { 
                height: 1018.5px;
                width: 768px;
                 background-image: url(../img/demo-content/emoncms/Portrait-512x384-PR=2-content.png);
 } 
  .demo-motioneye-div                   { 
                height: 1018.5px;
                width: 768px;
                 background-image: url(../img/demo-content/motioneye/Portrait-512x384-PR=2-content.png);
 } 
  .demo-netstats-div                   { 
                height: 1018.5px;
                width: 768px;
                 background-image: url(../img/demo-content/netstats/Portrait-512x384-PR=2-content.png);
 } 
  .demo-openhab-div                   { 
                height: 1018.5px;
                width: 768px;
                 background-image: url(../img/demo-content/openhab/Portrait-512x384-PR=2-content.png);
 } 
 } 
</v>
      </c>
    </row>
    <row r="17">
      <c r="A17" s="72" t="str">
        <f>IF('All Devices (Portrait)'!X17 = "", "", (CONCATENATE((CHAR(10)
 &amp; "              /*  ----- ----- " &amp; 'All Devices (Portrait)'!C17 &amp; " : ( " &amp; 'All Devices (Portrait)'!K17  &amp;  " )   ------ ----*/  " &amp;  CHAR(10)
 &amp; "              /* ----- ----- " &amp;   " PHYSICAL RESOLUTION:  ( " &amp; 'All Devices (Portrait)'!H17 &amp; " x "  &amp; 'All Devices (Portrait)'!I17 &amp;   " ) " &amp; "  ------ ----*/ " ), CHAR(10)
 &amp; "           /* ----- ----- LOGICAL RESOLUTION:   ( "  &amp; CEILING('All Devices (Landscape)'!K17,0.01) &amp; " x "  &amp; CEILING('All Devices (Landscape)'!J17,0.01) &amp; " ) " &amp; "  ------ ----*/ ", CHAR(10),
 CHAR(10),
 "@media only screen", CHAR(10),
 "   and (min-device-width: ",CEILING('All Devices (Portrait)'!P17,0.01), "px)", CHAR(10),
 "   and (max-device-width: ", CEILING('All Devices (Portrait)'!Q17,0.01), "px)", CHAR(10),
 "   and (min-device-height: ",CEILING('All Devices (Portrait)'!N17,0.01), "px)", CHAR(10),
 "   and (max-device-height: ", CEILING('All Devices (Portrait)'!O17,0.01), "px)", CHAR(10),
 IF('All Devices (Portrait)'!A17  = "", "",IF('All Devices (Portrait)'!D17 = FALSE,  "", Introduction!A$41 )),"   and (-webkit-device-pixel-ratio: ",CEILING('All Devices (Portrait)'!Y17,1), ")", CHAR(10),
 "   and (orientation: ", 'All Devices (Portrait)'!K17, ")   { ", CHAR(10),
 CHAR(10),
 "  .demo-iframe-container       { ", CHAR(10), "        " , "height: ", CEILING('All Devices (Portrait)'!R17,0.1),  "px;", CHAR(10), "                " , "width: ", CEILING('All Devices (Portrait)'!S17,0.1),"px;", CHAR(10),
 " } ", CHAR(10),
 CHAR(10),
 "  .demo-iframe                         {", CHAR(10),
 "                " , "height: ", CEILING('All Devices (Portrait)'!T17,0.1),  "px;", CHAR(10),
 "               " , " width: ", CEILING('All Devices (Portrait)'!U17,0.1),"px;", CHAR(10),
 "               " , " background-image: url(", 'awareness(portrait)'!C16,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"height: ", CEILING('All Devices (Portrait)'!R17,0.1),  "px;", CHAR(10),
 "                " , "width: ", CEILING('All Devices (Portrait)'!S17,0.1), "px;", CHAR(10),
 "                 background-image: url(../img/demo-content/emby/", 'All Devices (Portrait)'!A17, "-content.png);" , CHAR(10),
 " } ", CHAR(10),
  CHAR(10),
 "  .demo-solar-div                   { ", CHAR(10),
 "                " , "height: ", CEILING('All Devices (Portrait)'!R17,0.1),  "px;", CHAR(10),
 "                " , "width: ", CEILING('All Devices (Portrait)'!S17,0.1), "px;", CHAR(10),
 "                 background-image: url(../img/demo-content/emoncms/", 'All Devices (Portrait)'!A17, "-content.png);" , CHAR(10),
 " } ", CHAR(10),
  CHAR(10),
 "  .demo-motioneye-div                   { ", CHAR(10),
 "                " , "height: ", CEILING('All Devices (Portrait)'!R17,0.1),  "px;", CHAR(10),
 "                " , "width: ", CEILING('All Devices (Portrait)'!S17,0.1), "px;", CHAR(10),
 "                 background-image: url(../img/demo-content/motioneye/", 'All Devices (Portrait)'!A17, "-content.png);" , CHAR(10),
 " } ", CHAR(10),
  CHAR(10),
 "  .demo-netstats-div                   { ", CHAR(10),
 "                " , "height: ", CEILING('All Devices (Portrait)'!R17,0.1),  "px;", CHAR(10),
 "                " , "width: ", CEILING('All Devices (Portrait)'!S17,0.1), "px;", CHAR(10),
 "                 background-image: url(../img/demo-content/netstats/", 'All Devices (Portrait)'!A17, "-content.png);" , CHAR(10),
 " } ", CHAR(10),
   CHAR(10),
 "  .demo-openhab-div                   { ", CHAR(10),
 "                " , "height: ", CEILING('All Devices (Portrait)'!R17,0.1), "px;", CHAR(10),
 "                " , "width: ", CEILING('All Devices (Portrait)'!S17,0.1), "px;", CHAR(10),
 "                 background-image: url(../img/demo-content/openhab/", 'All Devices (Portrait)'!A17, "-content.png);" , CHAR(10),
 " } ", CHAR(10),
 " } ", CHAR(10)
 )))</f>
        <v>
              /*  ----- ----- SonyVAIO-P : ( portrait )   ------ ----*/  
              /* ----- -----  PHYSICAL RESOLUTION:  ( 1600 x 768 )   ------ ----*/ 
           /* ----- ----- LOGICAL RESOLUTION:   ( 800 x 384 )   ------ ----*/ 
@media only screen
   and (min-device-width: 383.5px)
   and (max-device-width: 384.5px)
   and (min-device-height: 799.5px)
   and (max-device-height: 800.5px)
   and (-webkit-device-pixel-ratio: 2)
   and (orientation: portrait)   { 
  .demo-iframe-container       { 
        height: 794.5px;
                width: 384px;
 } 
  .demo-iframe                         {
                height: 793.5px;
                width: 383px;
                background-image: url(https://docs.google.com/spreadsheets/d/e/2PACX-1vQQRpSkpCHUtlDlgB6JPpClF-SYXaXE4gk64_4J3iY8bfP3JXkKw4bE3yv_ctha-q0uBOj_Deij-R_Q/pubchart?oid=744482480&amp;format=image);
                 filter: invert(100%); /* ----- see frames.css ----*/ 
                 -webkit-filter: invert(100%);   /* ----- see frames.css ----*/ 
 } 
  .demo-emby-div                   { 
                height: 794.5px;
                width: 384px;
                 background-image: url(../img/demo-content/emby/Portrait-800x384-PR=2-content.png);
 } 
  .demo-solar-div                   { 
                height: 794.5px;
                width: 384px;
                 background-image: url(../img/demo-content/emoncms/Portrait-800x384-PR=2-content.png);
 } 
  .demo-motioneye-div                   { 
                height: 794.5px;
                width: 384px;
                 background-image: url(../img/demo-content/motioneye/Portrait-800x384-PR=2-content.png);
 } 
  .demo-netstats-div                   { 
                height: 794.5px;
                width: 384px;
                 background-image: url(../img/demo-content/netstats/Portrait-800x384-PR=2-content.png);
 } 
  .demo-openhab-div                   { 
                height: 794.5px;
                width: 384px;
                 background-image: url(../img/demo-content/openhab/Portrait-800x384-PR=2-content.png);
 } 
 } 
</v>
      </c>
    </row>
    <row r="18">
      <c r="A18" s="72" t="str">
        <f>IF('All Devices (Portrait)'!X18 = "", "", (CONCATENATE((CHAR(10)
 &amp; "              /*  ----- ----- " &amp; 'All Devices (Portrait)'!C18 &amp; " : ( " &amp; 'All Devices (Portrait)'!K18  &amp;  " )   ------ ----*/  " &amp;  CHAR(10)
 &amp; "              /* ----- ----- " &amp;   " PHYSICAL RESOLUTION:  ( " &amp; 'All Devices (Portrait)'!H18 &amp; " x "  &amp; 'All Devices (Portrait)'!I18 &amp;   " ) " &amp; "  ------ ----*/ " ), CHAR(10)
 &amp; "           /* ----- ----- LOGICAL RESOLUTION:   ( "  &amp; CEILING('All Devices (Landscape)'!K18,0.01) &amp; " x "  &amp; CEILING('All Devices (Landscape)'!J18,0.01) &amp; " ) " &amp; "  ------ ----*/ ", CHAR(10),
 CHAR(10),
 "@media only screen", CHAR(10),
 "   and (min-device-width: ",CEILING('All Devices (Portrait)'!P18,0.01), "px)", CHAR(10),
 "   and (max-device-width: ", CEILING('All Devices (Portrait)'!Q18,0.01), "px)", CHAR(10),
 "   and (min-device-height: ",CEILING('All Devices (Portrait)'!N18,0.01), "px)", CHAR(10),
 "   and (max-device-height: ", CEILING('All Devices (Portrait)'!O18,0.01), "px)", CHAR(10),
 IF('All Devices (Portrait)'!A18  = "", "",IF('All Devices (Portrait)'!D18 = FALSE,  "", Introduction!A$41 )),"   and (-webkit-device-pixel-ratio: ",CEILING('All Devices (Portrait)'!Y18,1), ")", CHAR(10),
 "   and (orientation: ", 'All Devices (Portrait)'!K18, ")   { ", CHAR(10),
 CHAR(10),
 "  .demo-iframe-container       { ", CHAR(10), "        " , "height: ", CEILING('All Devices (Portrait)'!R18,0.1),  "px;", CHAR(10), "                " , "width: ", CEILING('All Devices (Portrait)'!S18,0.1),"px;", CHAR(10),
 " } ", CHAR(10),
 CHAR(10),
 "  .demo-iframe                         {", CHAR(10),
 "                " , "height: ", CEILING('All Devices (Portrait)'!T18,0.1),  "px;", CHAR(10),
 "               " , " width: ", CEILING('All Devices (Portrait)'!U18,0.1),"px;", CHAR(10),
 "               " , " background-image: url(", 'awareness(portrait)'!C17,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"height: ", CEILING('All Devices (Portrait)'!R18,0.1),  "px;", CHAR(10),
 "                " , "width: ", CEILING('All Devices (Portrait)'!S18,0.1), "px;", CHAR(10),
 "                 background-image: url(../img/demo-content/emby/", 'All Devices (Portrait)'!A18, "-content.png);" , CHAR(10),
 " } ", CHAR(10),
  CHAR(10),
 "  .demo-solar-div                   { ", CHAR(10),
 "                " , "height: ", CEILING('All Devices (Portrait)'!R18,0.1),  "px;", CHAR(10),
 "                " , "width: ", CEILING('All Devices (Portrait)'!S18,0.1), "px;", CHAR(10),
 "                 background-image: url(../img/demo-content/emoncms/", 'All Devices (Portrait)'!A18, "-content.png);" , CHAR(10),
 " } ", CHAR(10),
  CHAR(10),
 "  .demo-motioneye-div                   { ", CHAR(10),
 "                " , "height: ", CEILING('All Devices (Portrait)'!R18,0.1),  "px;", CHAR(10),
 "                " , "width: ", CEILING('All Devices (Portrait)'!S18,0.1), "px;", CHAR(10),
 "                 background-image: url(../img/demo-content/motioneye/", 'All Devices (Portrait)'!A18, "-content.png);" , CHAR(10),
 " } ", CHAR(10),
  CHAR(10),
 "  .demo-netstats-div                   { ", CHAR(10),
 "                " , "height: ", CEILING('All Devices (Portrait)'!R18,0.1),  "px;", CHAR(10),
 "                " , "width: ", CEILING('All Devices (Portrait)'!S18,0.1), "px;", CHAR(10),
 "                 background-image: url(../img/demo-content/netstats/", 'All Devices (Portrait)'!A18, "-content.png);" , CHAR(10),
 " } ", CHAR(10),
   CHAR(10),
 "  .demo-openhab-div                   { ", CHAR(10),
 "                " , "height: ", CEILING('All Devices (Portrait)'!R18,0.1), "px;", CHAR(10),
 "                " , "width: ", CEILING('All Devices (Portrait)'!S18,0.1), "px;", CHAR(10),
 "                 background-image: url(../img/demo-content/openhab/", 'All Devices (Portrait)'!A18, "-content.png);" , CHAR(10),
 " } ", CHAR(10),
 " } ", CHAR(10)
 )))</f>
        <v>
              /*  ----- ----- LenovoThinkpadT60 : ( portrait )   ------ ----*/  
              /* ----- -----  PHYSICAL RESOLUTION:  ( 1600 x 1200 )   ------ ----*/ 
           /* ----- ----- LOGICAL RESOLUTION:   ( 534 x 400 )   ------ ----*/ 
@media only screen
   and (min-device-width: 399.5px)
   and (max-device-width: 400.5px)
   and (min-device-height: 533.5px)
   and (max-device-height: 534.5px)
   and (-webkit-device-pixel-ratio: 3)
   and (orientation: portrait)   { 
  .demo-iframe-container       { 
        height: 528.5px;
                width: 400px;
 } 
  .demo-iframe                         {
                height: 527.5px;
                width: 399px;
                background-image: url(https://docs.google.com/spreadsheets/d/e/2PACX-1vQQRpSkpCHUtlDlgB6JPpClF-SYXaXE4gk64_4J3iY8bfP3JXkKw4bE3yv_ctha-q0uBOj_Deij-R_Q/pubchart?oid=1889685944&amp;format=image);
                 filter: invert(100%); /* ----- see frames.css ----*/ 
                 -webkit-filter: invert(100%);   /* ----- see frames.css ----*/ 
 } 
  .demo-emby-div                   { 
                height: 528.5px;
                width: 400px;
                 background-image: url(../img/demo-content/emby/Portrait-534x400-PR=3-content.png);
 } 
  .demo-solar-div                   { 
                height: 528.5px;
                width: 400px;
                 background-image: url(../img/demo-content/emoncms/Portrait-534x400-PR=3-content.png);
 } 
  .demo-motioneye-div                   { 
                height: 528.5px;
                width: 400px;
                 background-image: url(../img/demo-content/motioneye/Portrait-534x400-PR=3-content.png);
 } 
  .demo-netstats-div                   { 
                height: 528.5px;
                width: 400px;
                 background-image: url(../img/demo-content/netstats/Portrait-534x400-PR=3-content.png);
 } 
  .demo-openhab-div                   { 
                height: 528.5px;
                width: 400px;
                 background-image: url(../img/demo-content/openhab/Portrait-534x400-PR=3-content.png);
 } 
 } 
</v>
      </c>
    </row>
    <row r="19">
      <c r="A19" s="72" t="str">
        <f>IF('All Devices (Portrait)'!X19 = "", "", (CONCATENATE((CHAR(10)
 &amp; "              /*  ----- ----- " &amp; 'All Devices (Portrait)'!C19 &amp; " : ( " &amp; 'All Devices (Portrait)'!K19  &amp;  " )   ------ ----*/  " &amp;  CHAR(10)
 &amp; "              /* ----- ----- " &amp;   " PHYSICAL RESOLUTION:  ( " &amp; 'All Devices (Portrait)'!H19 &amp; " x "  &amp; 'All Devices (Portrait)'!I19 &amp;   " ) " &amp; "  ------ ----*/ " ), CHAR(10)
 &amp; "           /* ----- ----- LOGICAL RESOLUTION:   ( "  &amp; CEILING('All Devices (Landscape)'!K19,0.01) &amp; " x "  &amp; CEILING('All Devices (Landscape)'!J19,0.01) &amp; " ) " &amp; "  ------ ----*/ ", CHAR(10),
 CHAR(10),
 "@media only screen", CHAR(10),
 "   and (min-device-width: ",CEILING('All Devices (Portrait)'!P19,0.01), "px)", CHAR(10),
 "   and (max-device-width: ", CEILING('All Devices (Portrait)'!Q19,0.01), "px)", CHAR(10),
 "   and (min-device-height: ",CEILING('All Devices (Portrait)'!N19,0.01), "px)", CHAR(10),
 "   and (max-device-height: ", CEILING('All Devices (Portrait)'!O19,0.01), "px)", CHAR(10),
 IF('All Devices (Portrait)'!A19  = "", "",IF('All Devices (Portrait)'!D19 = FALSE,  "", Introduction!A$41 )),"   and (-webkit-device-pixel-ratio: ",CEILING('All Devices (Portrait)'!Y19,1), ")", CHAR(10),
 "   and (orientation: ", 'All Devices (Portrait)'!K19, ")   { ", CHAR(10),
 CHAR(10),
 "  .demo-iframe-container       { ", CHAR(10), "        " , "height: ", CEILING('All Devices (Portrait)'!R19,0.1),  "px;", CHAR(10), "                " , "width: ", CEILING('All Devices (Portrait)'!S19,0.1),"px;", CHAR(10),
 " } ", CHAR(10),
 CHAR(10),
 "  .demo-iframe                         {", CHAR(10),
 "                " , "height: ", CEILING('All Devices (Portrait)'!T19,0.1),  "px;", CHAR(10),
 "               " , " width: ", CEILING('All Devices (Portrait)'!U19,0.1),"px;", CHAR(10),
 "               " , " background-image: url(", 'awareness(portrait)'!C18,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"height: ", CEILING('All Devices (Portrait)'!R19,0.1),  "px;", CHAR(10),
 "                " , "width: ", CEILING('All Devices (Portrait)'!S19,0.1), "px;", CHAR(10),
 "                 background-image: url(../img/demo-content/emby/", 'All Devices (Portrait)'!A19, "-content.png);" , CHAR(10),
 " } ", CHAR(10),
  CHAR(10),
 "  .demo-solar-div                   { ", CHAR(10),
 "                " , "height: ", CEILING('All Devices (Portrait)'!R19,0.1),  "px;", CHAR(10),
 "                " , "width: ", CEILING('All Devices (Portrait)'!S19,0.1), "px;", CHAR(10),
 "                 background-image: url(../img/demo-content/emoncms/", 'All Devices (Portrait)'!A19, "-content.png);" , CHAR(10),
 " } ", CHAR(10),
  CHAR(10),
 "  .demo-motioneye-div                   { ", CHAR(10),
 "                " , "height: ", CEILING('All Devices (Portrait)'!R19,0.1),  "px;", CHAR(10),
 "                " , "width: ", CEILING('All Devices (Portrait)'!S19,0.1), "px;", CHAR(10),
 "                 background-image: url(../img/demo-content/motioneye/", 'All Devices (Portrait)'!A19, "-content.png);" , CHAR(10),
 " } ", CHAR(10),
  CHAR(10),
 "  .demo-netstats-div                   { ", CHAR(10),
 "                " , "height: ", CEILING('All Devices (Portrait)'!R19,0.1),  "px;", CHAR(10),
 "                " , "width: ", CEILING('All Devices (Portrait)'!S19,0.1), "px;", CHAR(10),
 "                 background-image: url(../img/demo-content/netstats/", 'All Devices (Portrait)'!A19, "-content.png);" , CHAR(10),
 " } ", CHAR(10),
   CHAR(10),
 "  .demo-openhab-div                   { ", CHAR(10),
 "                " , "height: ", CEILING('All Devices (Portrait)'!R19,0.1), "px;", CHAR(10),
 "                " , "width: ", CEILING('All Devices (Portrait)'!S19,0.1), "px;", CHAR(10),
 "                 background-image: url(../img/demo-content/openhab/", 'All Devices (Portrait)'!A19, "-content.png);" , CHAR(10),
 " } ", CHAR(10),
 " } ", CHAR(10)
 )))</f>
        <v>
              /*  ----- ----- WUXGA : ( portrait )   ------ ----*/  
              /* ----- -----  PHYSICAL RESOLUTION:  ( 1920 x 1200 )   ------ ----*/ 
           /* ----- ----- LOGICAL RESOLUTION:   ( 640 x 400 )   ------ ----*/ 
@media only screen
   and (min-device-width: 399.5px)
   and (max-device-width: 400.5px)
   and (min-device-height: 639.5px)
   and (max-device-height: 640.5px)
   and (-webkit-device-pixel-ratio: 3)
   and (orientation: portrait)   { 
  .demo-iframe-container       { 
        height: 634.5px;
                width: 400px;
 } 
  .demo-iframe                         {
                height: 633.5px;
                width: 399px;
                background-image: url(https://docs.google.com/spreadsheets/d/e/2PACX-1vQQRpSkpCHUtlDlgB6JPpClF-SYXaXE4gk64_4J3iY8bfP3JXkKw4bE3yv_ctha-q0uBOj_Deij-R_Q/pubchart?oid=932303633&amp;format=image);
                 filter: invert(100%); /* ----- see frames.css ----*/ 
                 -webkit-filter: invert(100%);   /* ----- see frames.css ----*/ 
 } 
  .demo-emby-div                   { 
                height: 634.5px;
                width: 400px;
                 background-image: url(../img/demo-content/emby/Portrait-640x400-PR=3-content.png);
 } 
  .demo-solar-div                   { 
                height: 634.5px;
                width: 400px;
                 background-image: url(../img/demo-content/emoncms/Portrait-640x400-PR=3-content.png);
 } 
  .demo-motioneye-div                   { 
                height: 634.5px;
                width: 400px;
                 background-image: url(../img/demo-content/motioneye/Portrait-640x400-PR=3-content.png);
 } 
  .demo-netstats-div                   { 
                height: 634.5px;
                width: 400px;
                 background-image: url(../img/demo-content/netstats/Portrait-640x400-PR=3-content.png);
 } 
  .demo-openhab-div                   { 
                height: 634.5px;
                width: 400px;
                 background-image: url(../img/demo-content/openhab/Portrait-640x400-PR=3-content.png);
 } 
 } 
</v>
      </c>
    </row>
    <row r="20">
      <c r="A20" s="72" t="str">
        <f>IF('All Devices (Portrait)'!X20 = "", "", (CONCATENATE((CHAR(10)
 &amp; "              /*  ----- ----- " &amp; 'All Devices (Portrait)'!C20 &amp; " : ( " &amp; 'All Devices (Portrait)'!K20  &amp;  " )   ------ ----*/  " &amp;  CHAR(10)
 &amp; "              /* ----- ----- " &amp;   " PHYSICAL RESOLUTION:  ( " &amp; 'All Devices (Portrait)'!H20 &amp; " x "  &amp; 'All Devices (Portrait)'!I20 &amp;   " ) " &amp; "  ------ ----*/ " ), CHAR(10)
 &amp; "           /* ----- ----- LOGICAL RESOLUTION:   ( "  &amp; CEILING('All Devices (Landscape)'!K20,0.01) &amp; " x "  &amp; CEILING('All Devices (Landscape)'!J20,0.01) &amp; " ) " &amp; "  ------ ----*/ ", CHAR(10),
 CHAR(10),
 "@media only screen", CHAR(10),
 "   and (min-device-width: ",CEILING('All Devices (Portrait)'!P20,0.01), "px)", CHAR(10),
 "   and (max-device-width: ", CEILING('All Devices (Portrait)'!Q20,0.01), "px)", CHAR(10),
 "   and (min-device-height: ",CEILING('All Devices (Portrait)'!N20,0.01), "px)", CHAR(10),
 "   and (max-device-height: ", CEILING('All Devices (Portrait)'!O20,0.01), "px)", CHAR(10),
 IF('All Devices (Portrait)'!A20  = "", "",IF('All Devices (Portrait)'!D20 = FALSE,  "", Introduction!A$41 )),"   and (-webkit-device-pixel-ratio: ",CEILING('All Devices (Portrait)'!Y20,1), ")", CHAR(10),
 "   and (orientation: ", 'All Devices (Portrait)'!K20, ")   { ", CHAR(10),
 CHAR(10),
 "  .demo-iframe-container       { ", CHAR(10), "        " , "height: ", CEILING('All Devices (Portrait)'!R20,0.1),  "px;", CHAR(10), "                " , "width: ", CEILING('All Devices (Portrait)'!S20,0.1),"px;", CHAR(10),
 " } ", CHAR(10),
 CHAR(10),
 "  .demo-iframe                         {", CHAR(10),
 "                " , "height: ", CEILING('All Devices (Portrait)'!T20,0.1),  "px;", CHAR(10),
 "               " , " width: ", CEILING('All Devices (Portrait)'!U20,0.1),"px;", CHAR(10),
 "               " , " background-image: url(", 'awareness(portrait)'!C19,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"height: ", CEILING('All Devices (Portrait)'!R20,0.1),  "px;", CHAR(10),
 "                " , "width: ", CEILING('All Devices (Portrait)'!S20,0.1), "px;", CHAR(10),
 "                 background-image: url(../img/demo-content/emby/", 'All Devices (Portrait)'!A20, "-content.png);" , CHAR(10),
 " } ", CHAR(10),
  CHAR(10),
 "  .demo-solar-div                   { ", CHAR(10),
 "                " , "height: ", CEILING('All Devices (Portrait)'!R20,0.1),  "px;", CHAR(10),
 "                " , "width: ", CEILING('All Devices (Portrait)'!S20,0.1), "px;", CHAR(10),
 "                 background-image: url(../img/demo-content/emoncms/", 'All Devices (Portrait)'!A20, "-content.png);" , CHAR(10),
 " } ", CHAR(10),
  CHAR(10),
 "  .demo-motioneye-div                   { ", CHAR(10),
 "                " , "height: ", CEILING('All Devices (Portrait)'!R20,0.1),  "px;", CHAR(10),
 "                " , "width: ", CEILING('All Devices (Portrait)'!S20,0.1), "px;", CHAR(10),
 "                 background-image: url(../img/demo-content/motioneye/", 'All Devices (Portrait)'!A20, "-content.png);" , CHAR(10),
 " } ", CHAR(10),
  CHAR(10),
 "  .demo-netstats-div                   { ", CHAR(10),
 "                " , "height: ", CEILING('All Devices (Portrait)'!R20,0.1),  "px;", CHAR(10),
 "                " , "width: ", CEILING('All Devices (Portrait)'!S20,0.1), "px;", CHAR(10),
 "                 background-image: url(../img/demo-content/netstats/", 'All Devices (Portrait)'!A20, "-content.png);" , CHAR(10),
 " } ", CHAR(10),
   CHAR(10),
 "  .demo-openhab-div                   { ", CHAR(10),
 "                " , "height: ", CEILING('All Devices (Portrait)'!R20,0.1), "px;", CHAR(10),
 "                " , "width: ", CEILING('All Devices (Portrait)'!S20,0.1), "px;", CHAR(10),
 "                 background-image: url(../img/demo-content/openhab/", 'All Devices (Portrait)'!A20, "-content.png);" , CHAR(10),
 " } ", CHAR(10),
 " } ", CHAR(10)
 )))</f>
        <v>
              /*  ----- ----- PixelXL : ( portrait )   ------ ----*/  
              /* ----- -----  PHYSICAL RESOLUTION:  ( 2560 x 1440 )   ------ ----*/ 
           /* ----- ----- LOGICAL RESOLUTION:   ( 732 x 412 )   ------ ----*/ 
@media only screen
   and (min-device-width: 411.5px)
   and (max-device-width: 412.5px)
   and (min-device-height: 731.5px)
   and (max-device-height: 732.5px)
   and (-webkit-device-pixel-ratio: 4)
   and (orientation: portrait)   { 
  .demo-iframe-container       { 
        height: 726.5px;
                width: 412px;
 } 
  .demo-iframe                         {
                height: 725.5px;
                width: 411px;
                background-image: url(https://docs.google.com/spreadsheets/d/e/2PACX-1vQQRpSkpCHUtlDlgB6JPpClF-SYXaXE4gk64_4J3iY8bfP3JXkKw4bE3yv_ctha-q0uBOj_Deij-R_Q/pubchart?oid=739218479&amp;format=image);
                 filter: invert(100%); /* ----- see frames.css ----*/ 
                 -webkit-filter: invert(100%);   /* ----- see frames.css ----*/ 
 } 
  .demo-emby-div                   { 
                height: 726.5px;
                width: 412px;
                 background-image: url(../img/demo-content/emby/Portrait-732x412-PR=3.5-content.png);
 } 
  .demo-solar-div                   { 
                height: 726.5px;
                width: 412px;
                 background-image: url(../img/demo-content/emoncms/Portrait-732x412-PR=3.5-content.png);
 } 
  .demo-motioneye-div                   { 
                height: 726.5px;
                width: 412px;
                 background-image: url(../img/demo-content/motioneye/Portrait-732x412-PR=3.5-content.png);
 } 
  .demo-netstats-div                   { 
                height: 726.5px;
                width: 412px;
                 background-image: url(../img/demo-content/netstats/Portrait-732x412-PR=3.5-content.png);
 } 
  .demo-openhab-div                   { 
                height: 726.5px;
                width: 412px;
                 background-image: url(../img/demo-content/openhab/Portrait-732x412-PR=3.5-content.png);
 } 
 } 
</v>
      </c>
    </row>
    <row r="21" ht="15.75" customHeight="1">
      <c r="A21" s="72" t="str">
        <f>IF('All Devices (Portrait)'!X21 = "", "", (CONCATENATE((CHAR(10)
 &amp; "              /*  ----- ----- " &amp; 'All Devices (Portrait)'!C21 &amp; " : ( " &amp; 'All Devices (Portrait)'!K21  &amp;  " )   ------ ----*/  " &amp;  CHAR(10)
 &amp; "              /* ----- ----- " &amp;   " PHYSICAL RESOLUTION:  ( " &amp; 'All Devices (Portrait)'!H21 &amp; " x "  &amp; 'All Devices (Portrait)'!I21 &amp;   " ) " &amp; "  ------ ----*/ " ), CHAR(10)
 &amp; "           /* ----- ----- LOGICAL RESOLUTION:   ( "  &amp; CEILING('All Devices (Landscape)'!K21,0.01) &amp; " x "  &amp; CEILING('All Devices (Landscape)'!J21,0.01) &amp; " ) " &amp; "  ------ ----*/ ", CHAR(10),
 CHAR(10),
 "@media only screen", CHAR(10),
 "   and (min-device-width: ",CEILING('All Devices (Portrait)'!P21,0.01), "px)", CHAR(10),
 "   and (max-device-width: ", CEILING('All Devices (Portrait)'!Q21,0.01), "px)", CHAR(10),
 "   and (min-device-height: ",CEILING('All Devices (Portrait)'!N21,0.01), "px)", CHAR(10),
 "   and (max-device-height: ", CEILING('All Devices (Portrait)'!O21,0.01), "px)", CHAR(10),
 IF('All Devices (Portrait)'!A21  = "", "",IF('All Devices (Portrait)'!D21 = FALSE,  "", Introduction!A$41 )),"   and (-webkit-device-pixel-ratio: ",CEILING('All Devices (Portrait)'!Y21,1), ")", CHAR(10),
 "   and (orientation: ", 'All Devices (Portrait)'!K21, ")   { ", CHAR(10),
 CHAR(10),
 "  .demo-iframe-container       { ", CHAR(10), "        " , "height: ", CEILING('All Devices (Portrait)'!R21,0.1),  "px;", CHAR(10), "                " , "width: ", CEILING('All Devices (Portrait)'!S21,0.1),"px;", CHAR(10),
 " } ", CHAR(10),
 CHAR(10),
 "  .demo-iframe                         {", CHAR(10),
 "                " , "height: ", CEILING('All Devices (Portrait)'!T21,0.1),  "px;", CHAR(10),
 "               " , " width: ", CEILING('All Devices (Portrait)'!U21,0.1),"px;", CHAR(10),
 "               " , " background-image: url(", 'awareness(portrait)'!C20,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"height: ", CEILING('All Devices (Portrait)'!R21,0.1),  "px;", CHAR(10),
 "                " , "width: ", CEILING('All Devices (Portrait)'!S21,0.1), "px;", CHAR(10),
 "                 background-image: url(../img/demo-content/emby/", 'All Devices (Portrait)'!A21, "-content.png);" , CHAR(10),
 " } ", CHAR(10),
  CHAR(10),
 "  .demo-solar-div                   { ", CHAR(10),
 "                " , "height: ", CEILING('All Devices (Portrait)'!R21,0.1),  "px;", CHAR(10),
 "                " , "width: ", CEILING('All Devices (Portrait)'!S21,0.1), "px;", CHAR(10),
 "                 background-image: url(../img/demo-content/emoncms/", 'All Devices (Portrait)'!A21, "-content.png);" , CHAR(10),
 " } ", CHAR(10),
  CHAR(10),
 "  .demo-motioneye-div                   { ", CHAR(10),
 "                " , "height: ", CEILING('All Devices (Portrait)'!R21,0.1),  "px;", CHAR(10),
 "                " , "width: ", CEILING('All Devices (Portrait)'!S21,0.1), "px;", CHAR(10),
 "                 background-image: url(../img/demo-content/motioneye/", 'All Devices (Portrait)'!A21, "-content.png);" , CHAR(10),
 " } ", CHAR(10),
  CHAR(10),
 "  .demo-netstats-div                   { ", CHAR(10),
 "                " , "height: ", CEILING('All Devices (Portrait)'!R21,0.1),  "px;", CHAR(10),
 "                " , "width: ", CEILING('All Devices (Portrait)'!S21,0.1), "px;", CHAR(10),
 "                 background-image: url(../img/demo-content/netstats/", 'All Devices (Portrait)'!A21, "-content.png);" , CHAR(10),
 " } ", CHAR(10),
   CHAR(10),
 "  .demo-openhab-div                   { ", CHAR(10),
 "                " , "height: ", CEILING('All Devices (Portrait)'!R21,0.1), "px;", CHAR(10),
 "                " , "width: ", CEILING('All Devices (Portrait)'!S21,0.1), "px;", CHAR(10),
 "                 background-image: url(../img/demo-content/openhab/", 'All Devices (Portrait)'!A21, "-content.png);" , CHAR(10),
 " } ", CHAR(10),
 " } ", CHAR(10)
 )))</f>
        <v>
              /*  ----- ----- Iphone6-8+andHTC1andFullHD : ( portrait )   ------ ----*/  
              /* ----- -----  PHYSICAL RESOLUTION:  ( 1920 x 1080 )   ------ ----*/ 
           /* ----- ----- LOGICAL RESOLUTION:   ( 736 x 414 )   ------ ----*/ 
@media only screen
   and (min-device-width: 413.5px)
   and (max-device-width: 414.5px)
   and (min-device-height: 735.5px)
   and (max-device-height: 736.5px)
   and (-webkit-device-pixel-ratio: 3)
   and (orientation: portrait)   { 
  .demo-iframe-container       { 
        height: 730.5px;
                width: 414px;
 } 
  .demo-iframe                         {
                height: 729.5px;
                width: 413px;
                background-image: url(https://docs.google.com/spreadsheets/d/e/2PACX-1vQQRpSkpCHUtlDlgB6JPpClF-SYXaXE4gk64_4J3iY8bfP3JXkKw4bE3yv_ctha-q0uBOj_Deij-R_Q/pubchart?oid=84665268&amp;format=image);
                 filter: invert(100%); /* ----- see frames.css ----*/ 
                 -webkit-filter: invert(100%);   /* ----- see frames.css ----*/ 
 } 
  .demo-emby-div                   { 
                height: 730.5px;
                width: 414px;
                 background-image: url(../img/demo-content/emby/Portrait-736x414-PR=2.7-content.png);
 } 
  .demo-solar-div                   { 
                height: 730.5px;
                width: 414px;
                 background-image: url(../img/demo-content/emoncms/Portrait-736x414-PR=2.7-content.png);
 } 
  .demo-motioneye-div                   { 
                height: 730.5px;
                width: 414px;
                 background-image: url(../img/demo-content/motioneye/Portrait-736x414-PR=2.7-content.png);
 } 
  .demo-netstats-div                   { 
                height: 730.5px;
                width: 414px;
                 background-image: url(../img/demo-content/netstats/Portrait-736x414-PR=2.7-content.png);
 } 
  .demo-openhab-div                   { 
                height: 730.5px;
                width: 414px;
                 background-image: url(../img/demo-content/openhab/Portrait-736x414-PR=2.7-content.png);
 } 
 } 
</v>
      </c>
    </row>
    <row r="22" ht="15.75" customHeight="1">
      <c r="A22" s="72" t="str">
        <f>IF('All Devices (Portrait)'!X22 = "", "", (CONCATENATE((CHAR(10)
 &amp; "              /*  ----- ----- " &amp; 'All Devices (Portrait)'!C22 &amp; " : ( " &amp; 'All Devices (Portrait)'!K22  &amp;  " )   ------ ----*/  " &amp;  CHAR(10)
 &amp; "              /* ----- ----- " &amp;   " PHYSICAL RESOLUTION:  ( " &amp; 'All Devices (Portrait)'!H22 &amp; " x "  &amp; 'All Devices (Portrait)'!I22 &amp;   " ) " &amp; "  ------ ----*/ " ), CHAR(10)
 &amp; "           /* ----- ----- LOGICAL RESOLUTION:   ( "  &amp; CEILING('All Devices (Landscape)'!K22,0.01) &amp; " x "  &amp; CEILING('All Devices (Landscape)'!J22,0.01) &amp; " ) " &amp; "  ------ ----*/ ", CHAR(10),
 CHAR(10),
 "@media only screen", CHAR(10),
 "   and (min-device-width: ",CEILING('All Devices (Portrait)'!P22,0.01), "px)", CHAR(10),
 "   and (max-device-width: ", CEILING('All Devices (Portrait)'!Q22,0.01), "px)", CHAR(10),
 "   and (min-device-height: ",CEILING('All Devices (Portrait)'!N22,0.01), "px)", CHAR(10),
 "   and (max-device-height: ", CEILING('All Devices (Portrait)'!O22,0.01), "px)", CHAR(10),
 IF('All Devices (Portrait)'!A22  = "", "",IF('All Devices (Portrait)'!D22 = FALSE,  "", Introduction!A$41 )),"   and (-webkit-device-pixel-ratio: ",CEILING('All Devices (Portrait)'!Y22,1), ")", CHAR(10),
 "   and (orientation: ", 'All Devices (Portrait)'!K22, ")   { ", CHAR(10),
 CHAR(10),
 "  .demo-iframe-container       { ", CHAR(10), "        " , "height: ", CEILING('All Devices (Portrait)'!R22,0.1),  "px;", CHAR(10), "                " , "width: ", CEILING('All Devices (Portrait)'!S22,0.1),"px;", CHAR(10),
 " } ", CHAR(10),
 CHAR(10),
 "  .demo-iframe                         {", CHAR(10),
 "                " , "height: ", CEILING('All Devices (Portrait)'!T22,0.1),  "px;", CHAR(10),
 "               " , " width: ", CEILING('All Devices (Portrait)'!U22,0.1),"px;", CHAR(10),
 "               " , " background-image: url(", 'awareness(portrait)'!C21,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"height: ", CEILING('All Devices (Portrait)'!R22,0.1),  "px;", CHAR(10),
 "                " , "width: ", CEILING('All Devices (Portrait)'!S22,0.1), "px;", CHAR(10),
 "                 background-image: url(../img/demo-content/emby/", 'All Devices (Portrait)'!A22, "-content.png);" , CHAR(10),
 " } ", CHAR(10),
  CHAR(10),
 "  .demo-solar-div                   { ", CHAR(10),
 "                " , "height: ", CEILING('All Devices (Portrait)'!R22,0.1),  "px;", CHAR(10),
 "                " , "width: ", CEILING('All Devices (Portrait)'!S22,0.1), "px;", CHAR(10),
 "                 background-image: url(../img/demo-content/emoncms/", 'All Devices (Portrait)'!A22, "-content.png);" , CHAR(10),
 " } ", CHAR(10),
  CHAR(10),
 "  .demo-motioneye-div                   { ", CHAR(10),
 "                " , "height: ", CEILING('All Devices (Portrait)'!R22,0.1),  "px;", CHAR(10),
 "                " , "width: ", CEILING('All Devices (Portrait)'!S22,0.1), "px;", CHAR(10),
 "                 background-image: url(../img/demo-content/motioneye/", 'All Devices (Portrait)'!A22, "-content.png);" , CHAR(10),
 " } ", CHAR(10),
  CHAR(10),
 "  .demo-netstats-div                   { ", CHAR(10),
 "                " , "height: ", CEILING('All Devices (Portrait)'!R22,0.1),  "px;", CHAR(10),
 "                " , "width: ", CEILING('All Devices (Portrait)'!S22,0.1), "px;", CHAR(10),
 "                 background-image: url(../img/demo-content/netstats/", 'All Devices (Portrait)'!A22, "-content.png);" , CHAR(10),
 " } ", CHAR(10),
   CHAR(10),
 "  .demo-openhab-div                   { ", CHAR(10),
 "                " , "height: ", CEILING('All Devices (Portrait)'!R22,0.1), "px;", CHAR(10),
 "                " , "width: ", CEILING('All Devices (Portrait)'!S22,0.1), "px;", CHAR(10),
 "                 background-image: url(../img/demo-content/openhab/", 'All Devices (Portrait)'!A22, "-content.png);" , CHAR(10),
 " } ", CHAR(10),
 " } ", CHAR(10)
 )))</f>
        <v>
              /*  ----- ----- Pixel : ( portrait )   ------ ----*/  
              /* ----- -----  PHYSICAL RESOLUTION:  ( 1920 x 1080 )   ------ ----*/ 
           /* ----- ----- LOGICAL RESOLUTION:   ( 739 x 416 )   ------ ----*/ 
@media only screen
   and (min-device-width: 415.5px)
   and (max-device-width: 416.5px)
   and (min-device-height: 738.5px)
   and (max-device-height: 739.5px)
   and (-webkit-device-pixel-ratio: 3)
   and (orientation: portrait)   { 
  .demo-iframe-container       { 
        height: 733.5px;
                width: 416px;
 } 
  .demo-iframe                         {
                height: 732.5px;
                width: 415px;
                background-image: url(https://docs.google.com/spreadsheets/d/e/2PACX-1vQQRpSkpCHUtlDlgB6JPpClF-SYXaXE4gk64_4J3iY8bfP3JXkKw4bE3yv_ctha-q0uBOj_Deij-R_Q/pubchart?oid=1762940700&amp;format=image);
                 filter: invert(100%); /* ----- see frames.css ----*/ 
                 -webkit-filter: invert(100%);   /* ----- see frames.css ----*/ 
 } 
  .demo-emby-div                   { 
                height: 733.5px;
                width: 416px;
                 background-image: url(../img/demo-content/emby/Portrait-739x416-PR=2.6-content.png);
 } 
  .demo-solar-div                   { 
                height: 733.5px;
                width: 416px;
                 background-image: url(../img/demo-content/emoncms/Portrait-739x416-PR=2.6-content.png);
 } 
  .demo-motioneye-div                   { 
                height: 733.5px;
                width: 416px;
                 background-image: url(../img/demo-content/motioneye/Portrait-739x416-PR=2.6-content.png);
 } 
  .demo-netstats-div                   { 
                height: 733.5px;
                width: 416px;
                 background-image: url(../img/demo-content/netstats/Portrait-739x416-PR=2.6-content.png);
 } 
  .demo-openhab-div                   { 
                height: 733.5px;
                width: 416px;
                 background-image: url(../img/demo-content/openhab/Portrait-739x416-PR=2.6-content.png);
 } 
 } 
</v>
      </c>
    </row>
    <row r="23" ht="15.75" customHeight="1">
      <c r="A23" s="72" t="str">
        <f>IF('All Devices (Portrait)'!X23 = "", "", (CONCATENATE((CHAR(10)
 &amp; "              /*  ----- ----- " &amp; 'All Devices (Portrait)'!C23 &amp; " : ( " &amp; 'All Devices (Portrait)'!K23  &amp;  " )   ------ ----*/  " &amp;  CHAR(10)
 &amp; "              /* ----- ----- " &amp;   " PHYSICAL RESOLUTION:  ( " &amp; 'All Devices (Portrait)'!H23 &amp; " x "  &amp; 'All Devices (Portrait)'!I23 &amp;   " ) " &amp; "  ------ ----*/ " ), CHAR(10)
 &amp; "           /* ----- ----- LOGICAL RESOLUTION:   ( "  &amp; CEILING('All Devices (Landscape)'!K23,0.01) &amp; " x "  &amp; CEILING('All Devices (Landscape)'!J23,0.01) &amp; " ) " &amp; "  ------ ----*/ ", CHAR(10),
 CHAR(10),
 "@media only screen", CHAR(10),
 "   and (min-device-width: ",CEILING('All Devices (Portrait)'!P23,0.01), "px)", CHAR(10),
 "   and (max-device-width: ", CEILING('All Devices (Portrait)'!Q23,0.01), "px)", CHAR(10),
 "   and (min-device-height: ",CEILING('All Devices (Portrait)'!N23,0.01), "px)", CHAR(10),
 "   and (max-device-height: ", CEILING('All Devices (Portrait)'!O23,0.01), "px)", CHAR(10),
 IF('All Devices (Portrait)'!A23  = "", "",IF('All Devices (Portrait)'!D23 = FALSE,  "", Introduction!A$41 )),"   and (-webkit-device-pixel-ratio: ",CEILING('All Devices (Portrait)'!Y23,1), ")", CHAR(10),
 "   and (orientation: ", 'All Devices (Portrait)'!K23, ")   { ", CHAR(10),
 CHAR(10),
 "  .demo-iframe-container       { ", CHAR(10), "        " , "height: ", CEILING('All Devices (Portrait)'!R23,0.1),  "px;", CHAR(10), "                " , "width: ", CEILING('All Devices (Portrait)'!S23,0.1),"px;", CHAR(10),
 " } ", CHAR(10),
 CHAR(10),
 "  .demo-iframe                         {", CHAR(10),
 "                " , "height: ", CEILING('All Devices (Portrait)'!T23,0.1),  "px;", CHAR(10),
 "               " , " width: ", CEILING('All Devices (Portrait)'!U23,0.1),"px;", CHAR(10),
 "               " , " background-image: url(", 'awareness(portrait)'!C22,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"height: ", CEILING('All Devices (Portrait)'!R23,0.1),  "px;", CHAR(10),
 "                " , "width: ", CEILING('All Devices (Portrait)'!S23,0.1), "px;", CHAR(10),
 "                 background-image: url(../img/demo-content/emby/", 'All Devices (Portrait)'!A23, "-content.png);" , CHAR(10),
 " } ", CHAR(10),
  CHAR(10),
 "  .demo-solar-div                   { ", CHAR(10),
 "                " , "height: ", CEILING('All Devices (Portrait)'!R23,0.1),  "px;", CHAR(10),
 "                " , "width: ", CEILING('All Devices (Portrait)'!S23,0.1), "px;", CHAR(10),
 "                 background-image: url(../img/demo-content/emoncms/", 'All Devices (Portrait)'!A23, "-content.png);" , CHAR(10),
 " } ", CHAR(10),
  CHAR(10),
 "  .demo-motioneye-div                   { ", CHAR(10),
 "                " , "height: ", CEILING('All Devices (Portrait)'!R23,0.1),  "px;", CHAR(10),
 "                " , "width: ", CEILING('All Devices (Portrait)'!S23,0.1), "px;", CHAR(10),
 "                 background-image: url(../img/demo-content/motioneye/", 'All Devices (Portrait)'!A23, "-content.png);" , CHAR(10),
 " } ", CHAR(10),
  CHAR(10),
 "  .demo-netstats-div                   { ", CHAR(10),
 "                " , "height: ", CEILING('All Devices (Portrait)'!R23,0.1),  "px;", CHAR(10),
 "                " , "width: ", CEILING('All Devices (Portrait)'!S23,0.1), "px;", CHAR(10),
 "                 background-image: url(../img/demo-content/netstats/", 'All Devices (Portrait)'!A23, "-content.png);" , CHAR(10),
 " } ", CHAR(10),
   CHAR(10),
 "  .demo-openhab-div                   { ", CHAR(10),
 "                " , "height: ", CEILING('All Devices (Portrait)'!R23,0.1), "px;", CHAR(10),
 "                " , "width: ", CEILING('All Devices (Portrait)'!S23,0.1), "px;", CHAR(10),
 "                 background-image: url(../img/demo-content/openhab/", 'All Devices (Portrait)'!A23, "-content.png);" , CHAR(10),
 " } ", CHAR(10),
 " } ", CHAR(10)
 )))</f>
        <v>
              /*  ----- ----- AlienwareCurvedDisplay : ( portrait )   ------ ----*/  
              /* ----- -----  PHYSICAL RESOLUTION:  ( 2880 x 900 )   ------ ----*/ 
           /* ----- ----- LOGICAL RESOLUTION:   ( 1440 x 450 )   ------ ----*/ 
@media only screen
   and (min-device-width: 449.5px)
   and (max-device-width: 450.5px)
   and (min-device-height: 1439.5px)
   and (max-device-height: 1440.5px)
   and (-webkit-device-pixel-ratio: 2)
   and (orientation: portrait)   { 
  .demo-iframe-container       { 
        height: 1434.5px;
                width: 450px;
 } 
  .demo-iframe                         {
                height: 1433.5px;
                width: 449px;
                background-image: url(https://docs.google.com/spreadsheets/d/e/2PACX-1vQQRpSkpCHUtlDlgB6JPpClF-SYXaXE4gk64_4J3iY8bfP3JXkKw4bE3yv_ctha-q0uBOj_Deij-R_Q/pubchart?oid=1933235910&amp;format=image);
                 filter: invert(100%); /* ----- see frames.css ----*/ 
                 -webkit-filter: invert(100%);   /* ----- see frames.css ----*/ 
 } 
  .demo-emby-div                   { 
                height: 1434.5px;
                width: 450px;
                 background-image: url(../img/demo-content/emby/Portrait-1440x450-PR=2-content.png);
 } 
  .demo-solar-div                   { 
                height: 1434.5px;
                width: 450px;
                 background-image: url(../img/demo-content/emoncms/Portrait-1440x450-PR=2-content.png);
 } 
  .demo-motioneye-div                   { 
                height: 1434.5px;
                width: 450px;
                 background-image: url(../img/demo-content/motioneye/Portrait-1440x450-PR=2-content.png);
 } 
  .demo-netstats-div                   { 
                height: 1434.5px;
                width: 450px;
                 background-image: url(../img/demo-content/netstats/Portrait-1440x450-PR=2-content.png);
 } 
  .demo-openhab-div                   { 
                height: 1434.5px;
                width: 450px;
                 background-image: url(../img/demo-content/openhab/Portrait-1440x450-PR=2-content.png);
 } 
 } 
</v>
      </c>
    </row>
    <row r="24" ht="15.75" customHeight="1">
      <c r="A24" s="72" t="str">
        <f>IF('All Devices (Portrait)'!X24 = "", "", (CONCATENATE((CHAR(10)
 &amp; "              /*  ----- ----- " &amp; 'All Devices (Portrait)'!C24 &amp; " : ( " &amp; 'All Devices (Portrait)'!K24  &amp;  " )   ------ ----*/  " &amp;  CHAR(10)
 &amp; "              /* ----- ----- " &amp;   " PHYSICAL RESOLUTION:  ( " &amp; 'All Devices (Portrait)'!H24 &amp; " x "  &amp; 'All Devices (Portrait)'!I24 &amp;   " ) " &amp; "  ------ ----*/ " ), CHAR(10)
 &amp; "           /* ----- ----- LOGICAL RESOLUTION:   ( "  &amp; CEILING('All Devices (Landscape)'!K24,0.01) &amp; " x "  &amp; CEILING('All Devices (Landscape)'!J24,0.01) &amp; " ) " &amp; "  ------ ----*/ ", CHAR(10),
 CHAR(10),
 "@media only screen", CHAR(10),
 "   and (min-device-width: ",CEILING('All Devices (Portrait)'!P24,0.01), "px)", CHAR(10),
 "   and (max-device-width: ", CEILING('All Devices (Portrait)'!Q24,0.01), "px)", CHAR(10),
 "   and (min-device-height: ",CEILING('All Devices (Portrait)'!N24,0.01), "px)", CHAR(10),
 "   and (max-device-height: ", CEILING('All Devices (Portrait)'!O24,0.01), "px)", CHAR(10),
 IF('All Devices (Portrait)'!A24  = "", "",IF('All Devices (Portrait)'!D24 = FALSE,  "", Introduction!A$41 )),"   and (-webkit-device-pixel-ratio: ",CEILING('All Devices (Portrait)'!Y24,1), ")", CHAR(10),
 "   and (orientation: ", 'All Devices (Portrait)'!K24, ")   { ", CHAR(10),
 CHAR(10),
 "  .demo-iframe-container       { ", CHAR(10), "        " , "height: ", CEILING('All Devices (Portrait)'!R24,0.1),  "px;", CHAR(10), "                " , "width: ", CEILING('All Devices (Portrait)'!S24,0.1),"px;", CHAR(10),
 " } ", CHAR(10),
 CHAR(10),
 "  .demo-iframe                         {", CHAR(10),
 "                " , "height: ", CEILING('All Devices (Portrait)'!T24,0.1),  "px;", CHAR(10),
 "               " , " width: ", CEILING('All Devices (Portrait)'!U24,0.1),"px;", CHAR(10),
 "               " , " background-image: url(", 'awareness(portrait)'!C23,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"height: ", CEILING('All Devices (Portrait)'!R24,0.1),  "px;", CHAR(10),
 "                " , "width: ", CEILING('All Devices (Portrait)'!S24,0.1), "px;", CHAR(10),
 "                 background-image: url(../img/demo-content/emby/", 'All Devices (Portrait)'!A24, "-content.png);" , CHAR(10),
 " } ", CHAR(10),
  CHAR(10),
 "  .demo-solar-div                   { ", CHAR(10),
 "                " , "height: ", CEILING('All Devices (Portrait)'!R24,0.1),  "px;", CHAR(10),
 "                " , "width: ", CEILING('All Devices (Portrait)'!S24,0.1), "px;", CHAR(10),
 "                 background-image: url(../img/demo-content/emoncms/", 'All Devices (Portrait)'!A24, "-content.png);" , CHAR(10),
 " } ", CHAR(10),
  CHAR(10),
 "  .demo-motioneye-div                   { ", CHAR(10),
 "                " , "height: ", CEILING('All Devices (Portrait)'!R24,0.1),  "px;", CHAR(10),
 "                " , "width: ", CEILING('All Devices (Portrait)'!S24,0.1), "px;", CHAR(10),
 "                 background-image: url(../img/demo-content/motioneye/", 'All Devices (Portrait)'!A24, "-content.png);" , CHAR(10),
 " } ", CHAR(10),
  CHAR(10),
 "  .demo-netstats-div                   { ", CHAR(10),
 "                " , "height: ", CEILING('All Devices (Portrait)'!R24,0.1),  "px;", CHAR(10),
 "                " , "width: ", CEILING('All Devices (Portrait)'!S24,0.1), "px;", CHAR(10),
 "                 background-image: url(../img/demo-content/netstats/", 'All Devices (Portrait)'!A24, "-content.png);" , CHAR(10),
 " } ", CHAR(10),
   CHAR(10),
 "  .demo-openhab-div                   { ", CHAR(10),
 "                " , "height: ", CEILING('All Devices (Portrait)'!R24,0.1), "px;", CHAR(10),
 "                " , "width: ", CEILING('All Devices (Portrait)'!S24,0.1), "px;", CHAR(10),
 "                 background-image: url(../img/demo-content/openhab/", 'All Devices (Portrait)'!A24, "-content.png);" , CHAR(10),
 " } ", CHAR(10),
 " } ", CHAR(10)
 )))</f>
        <v>
              /*  ----- ----- GalaxyS2 : ( portrait )   ------ ----*/  
              /* ----- -----  PHYSICAL RESOLUTION:  ( 800 x 480 )   ------ ----*/ 
           /* ----- ----- LOGICAL RESOLUTION:   ( 800 x 480 )   ------ ----*/ 
@media only screen
   and (min-device-width: 479.5px)
   and (max-device-width: 480.5px)
   and (min-device-height: 799.5px)
   and (max-device-height: 800.5px)
   and (-webkit-device-pixel-ratio: 1)
   and (orientation: portrait)   { 
  .demo-iframe-container       { 
        height: 794.5px;
                width: 480px;
 } 
  .demo-iframe                         {
                height: 793.5px;
                width: 479px;
                background-image: url(https://docs.google.com/spreadsheets/d/e/2PACX-1vQQRpSkpCHUtlDlgB6JPpClF-SYXaXE4gk64_4J3iY8bfP3JXkKw4bE3yv_ctha-q0uBOj_Deij-R_Q/pubchart?oid=1486523728&amp;format=image);
                 filter: invert(100%); /* ----- see frames.css ----*/ 
                 -webkit-filter: invert(100%);   /* ----- see frames.css ----*/ 
 } 
  .demo-emby-div                   { 
                height: 794.5px;
                width: 480px;
                 background-image: url(../img/demo-content/emby/Portrait-800x480-PR=1-content.png);
 } 
  .demo-solar-div                   { 
                height: 794.5px;
                width: 480px;
                 background-image: url(../img/demo-content/emoncms/Portrait-800x480-PR=1-content.png);
 } 
  .demo-motioneye-div                   { 
                height: 794.5px;
                width: 480px;
                 background-image: url(../img/demo-content/motioneye/Portrait-800x480-PR=1-content.png);
 } 
  .demo-netstats-div                   { 
                height: 794.5px;
                width: 480px;
                 background-image: url(../img/demo-content/netstats/Portrait-800x480-PR=1-content.png);
 } 
  .demo-openhab-div                   { 
                height: 794.5px;
                width: 480px;
                 background-image: url(../img/demo-content/openhab/Portrait-800x480-PR=1-content.png);
 } 
 } 
</v>
      </c>
    </row>
    <row r="25" ht="15.75" customHeight="1">
      <c r="A25" s="72" t="str">
        <f>IF('All Devices (Portrait)'!X25 = "", "", (CONCATENATE((CHAR(10)
 &amp; "              /*  ----- ----- " &amp; 'All Devices (Portrait)'!C25 &amp; " : ( " &amp; 'All Devices (Portrait)'!K25  &amp;  " )   ------ ----*/  " &amp;  CHAR(10)
 &amp; "              /* ----- ----- " &amp;   " PHYSICAL RESOLUTION:  ( " &amp; 'All Devices (Portrait)'!H25 &amp; " x "  &amp; 'All Devices (Portrait)'!I25 &amp;   " ) " &amp; "  ------ ----*/ " ), CHAR(10)
 &amp; "           /* ----- ----- LOGICAL RESOLUTION:   ( "  &amp; CEILING('All Devices (Landscape)'!K25,0.01) &amp; " x "  &amp; CEILING('All Devices (Landscape)'!J25,0.01) &amp; " ) " &amp; "  ------ ----*/ ", CHAR(10),
 CHAR(10),
 "@media only screen", CHAR(10),
 "   and (min-device-width: ",CEILING('All Devices (Portrait)'!P25,0.01), "px)", CHAR(10),
 "   and (max-device-width: ", CEILING('All Devices (Portrait)'!Q25,0.01), "px)", CHAR(10),
 "   and (min-device-height: ",CEILING('All Devices (Portrait)'!N25,0.01), "px)", CHAR(10),
 "   and (max-device-height: ", CEILING('All Devices (Portrait)'!O25,0.01), "px)", CHAR(10),
 IF('All Devices (Portrait)'!A25  = "", "",IF('All Devices (Portrait)'!D25 = FALSE,  "", Introduction!A$41 )),"   and (-webkit-device-pixel-ratio: ",CEILING('All Devices (Portrait)'!Y25,1), ")", CHAR(10),
 "   and (orientation: ", 'All Devices (Portrait)'!K25, ")   { ", CHAR(10),
 CHAR(10),
 "  .demo-iframe-container       { ", CHAR(10), "        " , "height: ", CEILING('All Devices (Portrait)'!R25,0.1),  "px;", CHAR(10), "                " , "width: ", CEILING('All Devices (Portrait)'!S25,0.1),"px;", CHAR(10),
 " } ", CHAR(10),
 CHAR(10),
 "  .demo-iframe                         {", CHAR(10),
 "                " , "height: ", CEILING('All Devices (Portrait)'!T25,0.1),  "px;", CHAR(10),
 "               " , " width: ", CEILING('All Devices (Portrait)'!U25,0.1),"px;", CHAR(10),
 "               " , " background-image: url(", 'awareness(portrait)'!C24,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"height: ", CEILING('All Devices (Portrait)'!R25,0.1),  "px;", CHAR(10),
 "                " , "width: ", CEILING('All Devices (Portrait)'!S25,0.1), "px;", CHAR(10),
 "                 background-image: url(../img/demo-content/emby/", 'All Devices (Portrait)'!A25, "-content.png);" , CHAR(10),
 " } ", CHAR(10),
  CHAR(10),
 "  .demo-solar-div                   { ", CHAR(10),
 "                " , "height: ", CEILING('All Devices (Portrait)'!R25,0.1),  "px;", CHAR(10),
 "                " , "width: ", CEILING('All Devices (Portrait)'!S25,0.1), "px;", CHAR(10),
 "                 background-image: url(../img/demo-content/emoncms/", 'All Devices (Portrait)'!A25, "-content.png);" , CHAR(10),
 " } ", CHAR(10),
  CHAR(10),
 "  .demo-motioneye-div                   { ", CHAR(10),
 "                " , "height: ", CEILING('All Devices (Portrait)'!R25,0.1),  "px;", CHAR(10),
 "                " , "width: ", CEILING('All Devices (Portrait)'!S25,0.1), "px;", CHAR(10),
 "                 background-image: url(../img/demo-content/motioneye/", 'All Devices (Portrait)'!A25, "-content.png);" , CHAR(10),
 " } ", CHAR(10),
  CHAR(10),
 "  .demo-netstats-div                   { ", CHAR(10),
 "                " , "height: ", CEILING('All Devices (Portrait)'!R25,0.1),  "px;", CHAR(10),
 "                " , "width: ", CEILING('All Devices (Portrait)'!S25,0.1), "px;", CHAR(10),
 "                 background-image: url(../img/demo-content/netstats/", 'All Devices (Portrait)'!A25, "-content.png);" , CHAR(10),
 " } ", CHAR(10),
   CHAR(10),
 "  .demo-openhab-div                   { ", CHAR(10),
 "                " , "height: ", CEILING('All Devices (Portrait)'!R25,0.1), "px;", CHAR(10),
 "                " , "width: ", CEILING('All Devices (Portrait)'!S25,0.1), "px;", CHAR(10),
 "                 background-image: url(../img/demo-content/openhab/", 'All Devices (Portrait)'!A25, "-content.png);" , CHAR(10),
 " } ", CHAR(10),
 " } ", CHAR(10)
 )))</f>
        <v>
              /*  ----- ----- GalaxyS8-9+ : ( portrait )   ------ ----*/  
              /* ----- -----  PHYSICAL RESOLUTION:  ( 2960 x 1440 )   ------ ----*/ 
           /* ----- ----- LOGICAL RESOLUTION:   ( 987 x 480 )   ------ ----*/ 
@media only screen
   and (min-device-width: 1439.5px)
   and (max-device-width: 1440.5px)
   and (min-device-height: 2959.5px)
   and (max-device-height: 2960.5px)
   and (-webkit-device-pixel-ratio: 3)
   and (orientation: portrait)   { 
  .demo-iframe-container       { 
        height: 2954.5px;
                width: 1440px;
 } 
  .demo-iframe                         {
                height: 2953.5px;
                width: 1439px;
                background-image: url(https://docs.google.com/spreadsheets/d/e/2PACX-1vQQRpSkpCHUtlDlgB6JPpClF-SYXaXE4gk64_4J3iY8bfP3JXkKw4bE3yv_ctha-q0uBOj_Deij-R_Q/pubchart?oid=983599872&amp;format=image);
                 filter: invert(100%); /* ----- see frames.css ----*/ 
                 -webkit-filter: invert(100%);   /* ----- see frames.css ----*/ 
 } 
  .demo-emby-div                   { 
                height: 2954.5px;
                width: 1440px;
                 background-image: url(../img/demo-content/emby/Portrait-987x480-PR=3-content.png);
 } 
  .demo-solar-div                   { 
                height: 2954.5px;
                width: 1440px;
                 background-image: url(../img/demo-content/emoncms/Portrait-987x480-PR=3-content.png);
 } 
  .demo-motioneye-div                   { 
                height: 2954.5px;
                width: 1440px;
                 background-image: url(../img/demo-content/motioneye/Portrait-987x480-PR=3-content.png);
 } 
  .demo-netstats-div                   { 
                height: 2954.5px;
                width: 1440px;
                 background-image: url(../img/demo-content/netstats/Portrait-987x480-PR=3-content.png);
 } 
  .demo-openhab-div                   { 
                height: 2954.5px;
                width: 1440px;
                 background-image: url(../img/demo-content/openhab/Portrait-987x480-PR=3-content.png);
 } 
 } 
</v>
      </c>
    </row>
    <row r="26" ht="15.75" customHeight="1">
      <c r="A26" s="72" t="str">
        <f>IF('All Devices (Portrait)'!X26 = "", "", (CONCATENATE((CHAR(10)
 &amp; "              /*  ----- ----- " &amp; 'All Devices (Portrait)'!C26 &amp; " : ( " &amp; 'All Devices (Portrait)'!K26  &amp;  " )   ------ ----*/  " &amp;  CHAR(10)
 &amp; "              /* ----- ----- " &amp;   " PHYSICAL RESOLUTION:  ( " &amp; 'All Devices (Portrait)'!H26 &amp; " x "  &amp; 'All Devices (Portrait)'!I26 &amp;   " ) " &amp; "  ------ ----*/ " ), CHAR(10)
 &amp; "           /* ----- ----- LOGICAL RESOLUTION:   ( "  &amp; CEILING('All Devices (Landscape)'!K26,0.01) &amp; " x "  &amp; CEILING('All Devices (Landscape)'!J26,0.01) &amp; " ) " &amp; "  ------ ----*/ ", CHAR(10),
 CHAR(10),
 "@media only screen", CHAR(10),
 "   and (min-device-width: ",CEILING('All Devices (Portrait)'!P26,0.01), "px)", CHAR(10),
 "   and (max-device-width: ", CEILING('All Devices (Portrait)'!Q26,0.01), "px)", CHAR(10),
 "   and (min-device-height: ",CEILING('All Devices (Portrait)'!N26,0.01), "px)", CHAR(10),
 "   and (max-device-height: ", CEILING('All Devices (Portrait)'!O26,0.01), "px)", CHAR(10),
 IF('All Devices (Portrait)'!A26  = "", "",IF('All Devices (Portrait)'!D26 = FALSE,  "", Introduction!A$41 )),"   and (-webkit-device-pixel-ratio: ",CEILING('All Devices (Portrait)'!Y26,1), ")", CHAR(10),
 "   and (orientation: ", 'All Devices (Portrait)'!K26, ")   { ", CHAR(10),
 CHAR(10),
 "  .demo-iframe-container       { ", CHAR(10), "        " , "height: ", CEILING('All Devices (Portrait)'!R26,0.1),  "px;", CHAR(10), "                " , "width: ", CEILING('All Devices (Portrait)'!S26,0.1),"px;", CHAR(10),
 " } ", CHAR(10),
 CHAR(10),
 "  .demo-iframe                         {", CHAR(10),
 "                " , "height: ", CEILING('All Devices (Portrait)'!T26,0.1),  "px;", CHAR(10),
 "               " , " width: ", CEILING('All Devices (Portrait)'!U26,0.1),"px;", CHAR(10),
 "               " , " background-image: url(", 'awareness(portrait)'!C25,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"height: ", CEILING('All Devices (Portrait)'!R26,0.1),  "px;", CHAR(10),
 "                " , "width: ", CEILING('All Devices (Portrait)'!S26,0.1), "px;", CHAR(10),
 "                 background-image: url(../img/demo-content/emby/", 'All Devices (Portrait)'!A26, "-content.png);" , CHAR(10),
 " } ", CHAR(10),
  CHAR(10),
 "  .demo-solar-div                   { ", CHAR(10),
 "                " , "height: ", CEILING('All Devices (Portrait)'!R26,0.1),  "px;", CHAR(10),
 "                " , "width: ", CEILING('All Devices (Portrait)'!S26,0.1), "px;", CHAR(10),
 "                 background-image: url(../img/demo-content/emoncms/", 'All Devices (Portrait)'!A26, "-content.png);" , CHAR(10),
 " } ", CHAR(10),
  CHAR(10),
 "  .demo-motioneye-div                   { ", CHAR(10),
 "                " , "height: ", CEILING('All Devices (Portrait)'!R26,0.1),  "px;", CHAR(10),
 "                " , "width: ", CEILING('All Devices (Portrait)'!S26,0.1), "px;", CHAR(10),
 "                 background-image: url(../img/demo-content/motioneye/", 'All Devices (Portrait)'!A26, "-content.png);" , CHAR(10),
 " } ", CHAR(10),
  CHAR(10),
 "  .demo-netstats-div                   { ", CHAR(10),
 "                " , "height: ", CEILING('All Devices (Portrait)'!R26,0.1),  "px;", CHAR(10),
 "                " , "width: ", CEILING('All Devices (Portrait)'!S26,0.1), "px;", CHAR(10),
 "                 background-image: url(../img/demo-content/netstats/", 'All Devices (Portrait)'!A26, "-content.png);" , CHAR(10),
 " } ", CHAR(10),
   CHAR(10),
 "  .demo-openhab-div                   { ", CHAR(10),
 "                " , "height: ", CEILING('All Devices (Portrait)'!R26,0.1), "px;", CHAR(10),
 "                " , "width: ", CEILING('All Devices (Portrait)'!S26,0.1), "px;", CHAR(10),
 "                 background-image: url(../img/demo-content/openhab/", 'All Devices (Portrait)'!A26, "-content.png);" , CHAR(10),
 " } ", CHAR(10),
 " } ", CHAR(10)
 )))</f>
        <v>
              /*  ----- ----- OnePlus3 : ( portrait )   ------ ----*/  
              /* ----- -----  PHYSICAL RESOLUTION:  ( 1920 x 1080 )   ------ ----*/ 
           /* ----- ----- LOGICAL RESOLUTION:   ( 854 x 480 )   ------ ----*/ 
@media only screen
   and (min-device-width: 479.5px)
   and (max-device-width: 480.5px)
   and (min-device-height: 853.5px)
   and (max-device-height: 854.5px)
   and (-webkit-device-pixel-ratio: 3)
   and (orientation: portrait)   { 
  .demo-iframe-container       { 
        height: 848.5px;
                width: 480px;
 } 
  .demo-iframe                         {
                height: 847.5px;
                width: 479px;
                background-image: url(https://docs.google.com/spreadsheets/d/e/2PACX-1vQQRpSkpCHUtlDlgB6JPpClF-SYXaXE4gk64_4J3iY8bfP3JXkKw4bE3yv_ctha-q0uBOj_Deij-R_Q/pubchart?oid=1664165023&amp;format=image);
                 filter: invert(100%); /* ----- see frames.css ----*/ 
                 -webkit-filter: invert(100%);   /* ----- see frames.css ----*/ 
 } 
  .demo-emby-div                   { 
                height: 848.5px;
                width: 480px;
                 background-image: url(../img/demo-content/emby/Portrait-854x480-PR=2.3-content.png);
 } 
  .demo-solar-div                   { 
                height: 848.5px;
                width: 480px;
                 background-image: url(../img/demo-content/emoncms/Portrait-854x480-PR=2.3-content.png);
 } 
  .demo-motioneye-div                   { 
                height: 848.5px;
                width: 480px;
                 background-image: url(../img/demo-content/motioneye/Portrait-854x480-PR=2.3-content.png);
 } 
  .demo-netstats-div                   { 
                height: 848.5px;
                width: 480px;
                 background-image: url(../img/demo-content/netstats/Portrait-854x480-PR=2.3-content.png);
 } 
  .demo-openhab-div                   { 
                height: 848.5px;
                width: 480px;
                 background-image: url(../img/demo-content/openhab/Portrait-854x480-PR=2.3-content.png);
 } 
 } 
</v>
      </c>
    </row>
    <row r="27" ht="15.75" customHeight="1">
      <c r="A27" s="72" t="str">
        <f>IF('All Devices (Portrait)'!X27 = "", "", (CONCATENATE((CHAR(10)
 &amp; "              /*  ----- ----- " &amp; 'All Devices (Portrait)'!C27 &amp; " : ( " &amp; 'All Devices (Portrait)'!K27  &amp;  " )   ------ ----*/  " &amp;  CHAR(10)
 &amp; "              /* ----- ----- " &amp;   " PHYSICAL RESOLUTION:  ( " &amp; 'All Devices (Portrait)'!H27 &amp; " x "  &amp; 'All Devices (Portrait)'!I27 &amp;   " ) " &amp; "  ------ ----*/ " ), CHAR(10)
 &amp; "           /* ----- ----- LOGICAL RESOLUTION:   ( "  &amp; CEILING('All Devices (Landscape)'!K27,0.01) &amp; " x "  &amp; CEILING('All Devices (Landscape)'!J27,0.01) &amp; " ) " &amp; "  ------ ----*/ ", CHAR(10),
 CHAR(10),
 "@media only screen", CHAR(10),
 "   and (min-device-width: ",CEILING('All Devices (Portrait)'!P27,0.01), "px)", CHAR(10),
 "   and (max-device-width: ", CEILING('All Devices (Portrait)'!Q27,0.01), "px)", CHAR(10),
 "   and (min-device-height: ",CEILING('All Devices (Portrait)'!N27,0.01), "px)", CHAR(10),
 "   and (max-device-height: ", CEILING('All Devices (Portrait)'!O27,0.01), "px)", CHAR(10),
 IF('All Devices (Portrait)'!A27  = "", "",IF('All Devices (Portrait)'!D27 = FALSE,  "", Introduction!A$41 )),"   and (-webkit-device-pixel-ratio: ",CEILING('All Devices (Portrait)'!Y27,1), ")", CHAR(10),
 "   and (orientation: ", 'All Devices (Portrait)'!K27, ")   { ", CHAR(10),
 CHAR(10),
 "  .demo-iframe-container       { ", CHAR(10), "        " , "height: ", CEILING('All Devices (Portrait)'!R27,0.1),  "px;", CHAR(10), "                " , "width: ", CEILING('All Devices (Portrait)'!S27,0.1),"px;", CHAR(10),
 " } ", CHAR(10),
 CHAR(10),
 "  .demo-iframe                         {", CHAR(10),
 "                " , "height: ", CEILING('All Devices (Portrait)'!T27,0.1),  "px;", CHAR(10),
 "               " , " width: ", CEILING('All Devices (Portrait)'!U27,0.1),"px;", CHAR(10),
 "               " , " background-image: url(", 'awareness(portrait)'!C26,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"height: ", CEILING('All Devices (Portrait)'!R27,0.1),  "px;", CHAR(10),
 "                " , "width: ", CEILING('All Devices (Portrait)'!S27,0.1), "px;", CHAR(10),
 "                 background-image: url(../img/demo-content/emby/", 'All Devices (Portrait)'!A27, "-content.png);" , CHAR(10),
 " } ", CHAR(10),
  CHAR(10),
 "  .demo-solar-div                   { ", CHAR(10),
 "                " , "height: ", CEILING('All Devices (Portrait)'!R27,0.1),  "px;", CHAR(10),
 "                " , "width: ", CEILING('All Devices (Portrait)'!S27,0.1), "px;", CHAR(10),
 "                 background-image: url(../img/demo-content/emoncms/", 'All Devices (Portrait)'!A27, "-content.png);" , CHAR(10),
 " } ", CHAR(10),
  CHAR(10),
 "  .demo-motioneye-div                   { ", CHAR(10),
 "                " , "height: ", CEILING('All Devices (Portrait)'!R27,0.1),  "px;", CHAR(10),
 "                " , "width: ", CEILING('All Devices (Portrait)'!S27,0.1), "px;", CHAR(10),
 "                 background-image: url(../img/demo-content/motioneye/", 'All Devices (Portrait)'!A27, "-content.png);" , CHAR(10),
 " } ", CHAR(10),
  CHAR(10),
 "  .demo-netstats-div                   { ", CHAR(10),
 "                " , "height: ", CEILING('All Devices (Portrait)'!R27,0.1),  "px;", CHAR(10),
 "                " , "width: ", CEILING('All Devices (Portrait)'!S27,0.1), "px;", CHAR(10),
 "                 background-image: url(../img/demo-content/netstats/", 'All Devices (Portrait)'!A27, "-content.png);" , CHAR(10),
 " } ", CHAR(10),
   CHAR(10),
 "  .demo-openhab-div                   { ", CHAR(10),
 "                " , "height: ", CEILING('All Devices (Portrait)'!R27,0.1), "px;", CHAR(10),
 "                " , "width: ", CEILING('All Devices (Portrait)'!S27,0.1), "px;", CHAR(10),
 "                 background-image: url(../img/demo-content/openhab/", 'All Devices (Portrait)'!A27, "-content.png);" , CHAR(10),
 " } ", CHAR(10),
 " } ", CHAR(10)
 )))</f>
        <v>
              /*  ----- ----- LG-G5 : ( portrait )   ------ ----*/  
              /* ----- -----  PHYSICAL RESOLUTION:  ( 2560 x 1440 )   ------ ----*/ 
           /* ----- ----- LOGICAL RESOLUTION:   ( 859 x 483 )   ------ ----*/ 
@media only screen
   and (min-device-width: 1439.5px)
   and (max-device-width: 1440.5px)
   and (min-device-height: 2559.5px)
   and (max-device-height: 2560.5px)
   and (-webkit-device-pixel-ratio: 3)
   and (orientation: portrait)   { 
  .demo-iframe-container       { 
        height: 2554.5px;
                width: 1440px;
 } 
  .demo-iframe                         {
                height: 2553.5px;
                width: 1439px;
                background-image: url(https://docs.google.com/spreadsheets/d/e/2PACX-1vQQRpSkpCHUtlDlgB6JPpClF-SYXaXE4gk64_4J3iY8bfP3JXkKw4bE3yv_ctha-q0uBOj_Deij-R_Q/pubchart?oid=1105165938&amp;format=image);
                 filter: invert(100%); /* ----- see frames.css ----*/ 
                 -webkit-filter: invert(100%);   /* ----- see frames.css ----*/ 
 } 
  .demo-emby-div                   { 
                height: 2554.5px;
                width: 1440px;
                 background-image: url(../img/demo-content/emby/Portrait-859x483-PR=3-content.png);
 } 
  .demo-solar-div                   { 
                height: 2554.5px;
                width: 1440px;
                 background-image: url(../img/demo-content/emoncms/Portrait-859x483-PR=3-content.png);
 } 
  .demo-motioneye-div                   { 
                height: 2554.5px;
                width: 1440px;
                 background-image: url(../img/demo-content/motioneye/Portrait-859x483-PR=3-content.png);
 } 
  .demo-netstats-div                   { 
                height: 2554.5px;
                width: 1440px;
                 background-image: url(../img/demo-content/netstats/Portrait-859x483-PR=3-content.png);
 } 
  .demo-openhab-div                   { 
                height: 2554.5px;
                width: 1440px;
                 background-image: url(../img/demo-content/openhab/Portrait-859x483-PR=3-content.png);
 } 
 } 
</v>
      </c>
    </row>
    <row r="28" ht="15.75" customHeight="1">
      <c r="A28" s="72" t="str">
        <f>IF('All Devices (Portrait)'!X28 = "", "", (CONCATENATE((CHAR(10)
 &amp; "              /*  ----- ----- " &amp; 'All Devices (Portrait)'!C28 &amp; " : ( " &amp; 'All Devices (Portrait)'!K28  &amp;  " )   ------ ----*/  " &amp;  CHAR(10)
 &amp; "              /* ----- ----- " &amp;   " PHYSICAL RESOLUTION:  ( " &amp; 'All Devices (Portrait)'!H28 &amp; " x "  &amp; 'All Devices (Portrait)'!I28 &amp;   " ) " &amp; "  ------ ----*/ " ), CHAR(10)
 &amp; "           /* ----- ----- LOGICAL RESOLUTION:   ( "  &amp; CEILING('All Devices (Landscape)'!K28,0.01) &amp; " x "  &amp; CEILING('All Devices (Landscape)'!J28,0.01) &amp; " ) " &amp; "  ------ ----*/ ", CHAR(10),
 CHAR(10),
 "@media only screen", CHAR(10),
 "   and (min-device-width: ",CEILING('All Devices (Portrait)'!P28,0.01), "px)", CHAR(10),
 "   and (max-device-width: ", CEILING('All Devices (Portrait)'!Q28,0.01), "px)", CHAR(10),
 "   and (min-device-height: ",CEILING('All Devices (Portrait)'!N28,0.01), "px)", CHAR(10),
 "   and (max-device-height: ", CEILING('All Devices (Portrait)'!O28,0.01), "px)", CHAR(10),
 IF('All Devices (Portrait)'!A28  = "", "",IF('All Devices (Portrait)'!D28 = FALSE,  "", Introduction!A$41 )),"   and (-webkit-device-pixel-ratio: ",CEILING('All Devices (Portrait)'!Y28,1), ")", CHAR(10),
 "   and (orientation: ", 'All Devices (Portrait)'!K28, ")   { ", CHAR(10),
 CHAR(10),
 "  .demo-iframe-container       { ", CHAR(10), "        " , "height: ", CEILING('All Devices (Portrait)'!R28,0.1),  "px;", CHAR(10), "                " , "width: ", CEILING('All Devices (Portrait)'!S28,0.1),"px;", CHAR(10),
 " } ", CHAR(10),
 CHAR(10),
 "  .demo-iframe                         {", CHAR(10),
 "                " , "height: ", CEILING('All Devices (Portrait)'!T28,0.1),  "px;", CHAR(10),
 "               " , " width: ", CEILING('All Devices (Portrait)'!U28,0.1),"px;", CHAR(10),
 "               " , " background-image: url(", 'awareness(portrait)'!C27,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"height: ", CEILING('All Devices (Portrait)'!R28,0.1),  "px;", CHAR(10),
 "                " , "width: ", CEILING('All Devices (Portrait)'!S28,0.1), "px;", CHAR(10),
 "                 background-image: url(../img/demo-content/emby/", 'All Devices (Portrait)'!A28, "-content.png);" , CHAR(10),
 " } ", CHAR(10),
  CHAR(10),
 "  .demo-solar-div                   { ", CHAR(10),
 "                " , "height: ", CEILING('All Devices (Portrait)'!R28,0.1),  "px;", CHAR(10),
 "                " , "width: ", CEILING('All Devices (Portrait)'!S28,0.1), "px;", CHAR(10),
 "                 background-image: url(../img/demo-content/emoncms/", 'All Devices (Portrait)'!A28, "-content.png);" , CHAR(10),
 " } ", CHAR(10),
  CHAR(10),
 "  .demo-motioneye-div                   { ", CHAR(10),
 "                " , "height: ", CEILING('All Devices (Portrait)'!R28,0.1),  "px;", CHAR(10),
 "                " , "width: ", CEILING('All Devices (Portrait)'!S28,0.1), "px;", CHAR(10),
 "                 background-image: url(../img/demo-content/motioneye/", 'All Devices (Portrait)'!A28, "-content.png);" , CHAR(10),
 " } ", CHAR(10),
  CHAR(10),
 "  .demo-netstats-div                   { ", CHAR(10),
 "                " , "height: ", CEILING('All Devices (Portrait)'!R28,0.1),  "px;", CHAR(10),
 "                " , "width: ", CEILING('All Devices (Portrait)'!S28,0.1), "px;", CHAR(10),
 "                 background-image: url(../img/demo-content/netstats/", 'All Devices (Portrait)'!A28, "-content.png);" , CHAR(10),
 " } ", CHAR(10),
   CHAR(10),
 "  .demo-openhab-div                   { ", CHAR(10),
 "                " , "height: ", CEILING('All Devices (Portrait)'!R28,0.1), "px;", CHAR(10),
 "                " , "width: ", CEILING('All Devices (Portrait)'!S28,0.1), "px;", CHAR(10),
 "                 background-image: url(../img/demo-content/openhab/", 'All Devices (Portrait)'!A28, "-content.png);" , CHAR(10),
 " } ", CHAR(10),
 " } ", CHAR(10)
 )))</f>
        <v>
              /*  ----- ----- IpadPro : ( portrait )   ------ ----*/  
              /* ----- -----  PHYSICAL RESOLUTION:  ( 1366 x 1024 )   ------ ----*/ 
           /* ----- ----- LOGICAL RESOLUTION:   ( 683 x 512 )   ------ ----*/ 
@media only screen
   and (min-device-width: 1023.5px)
   and (max-device-width: 1024.5px)
   and (min-device-height: 1365.5px)
   and (max-device-height: 1366.5px)
   and (-webkit-device-pixel-ratio: 2)
   and (orientation: portrait)   { 
  .demo-iframe-container       { 
        height: 1360.5px;
                width: 1024px;
 } 
  .demo-iframe                         {
                height: 1359.5px;
                width: 1023px;
                background-image: url(https://docs.google.com/spreadsheets/d/e/2PACX-1vQQRpSkpCHUtlDlgB6JPpClF-SYXaXE4gk64_4J3iY8bfP3JXkKw4bE3yv_ctha-q0uBOj_Deij-R_Q/pubchart?oid=430039177&amp;format=image);
                 filter: invert(100%); /* ----- see frames.css ----*/ 
                 -webkit-filter: invert(100%);   /* ----- see frames.css ----*/ 
 } 
  .demo-emby-div                   { 
                height: 1360.5px;
                width: 1024px;
                 background-image: url(../img/demo-content/emby/Portrait-683x512-PR=2-content.png);
 } 
  .demo-solar-div                   { 
                height: 1360.5px;
                width: 1024px;
                 background-image: url(../img/demo-content/emoncms/Portrait-683x512-PR=2-content.png);
 } 
  .demo-motioneye-div                   { 
                height: 1360.5px;
                width: 1024px;
                 background-image: url(../img/demo-content/motioneye/Portrait-683x512-PR=2-content.png);
 } 
  .demo-netstats-div                   { 
                height: 1360.5px;
                width: 1024px;
                 background-image: url(../img/demo-content/netstats/Portrait-683x512-PR=2-content.png);
 } 
  .demo-openhab-div                   { 
                height: 1360.5px;
                width: 1024px;
                 background-image: url(../img/demo-content/openhab/Portrait-683x512-PR=2-content.png);
 } 
 } 
</v>
      </c>
    </row>
    <row r="29" ht="15.75" customHeight="1">
      <c r="A29" s="72" t="str">
        <f>IF('All Devices (Portrait)'!X29 = "", "", (CONCATENATE((CHAR(10)
 &amp; "              /*  ----- ----- " &amp; 'All Devices (Portrait)'!C29 &amp; " : ( " &amp; 'All Devices (Portrait)'!K29  &amp;  " )   ------ ----*/  " &amp;  CHAR(10)
 &amp; "              /* ----- ----- " &amp;   " PHYSICAL RESOLUTION:  ( " &amp; 'All Devices (Portrait)'!H29 &amp; " x "  &amp; 'All Devices (Portrait)'!I29 &amp;   " ) " &amp; "  ------ ----*/ " ), CHAR(10)
 &amp; "           /* ----- ----- LOGICAL RESOLUTION:   ( "  &amp; CEILING('All Devices (Landscape)'!K29,0.01) &amp; " x "  &amp; CEILING('All Devices (Landscape)'!J29,0.01) &amp; " ) " &amp; "  ------ ----*/ ", CHAR(10),
 CHAR(10),
 "@media only screen", CHAR(10),
 "   and (min-device-width: ",CEILING('All Devices (Portrait)'!P29,0.01), "px)", CHAR(10),
 "   and (max-device-width: ", CEILING('All Devices (Portrait)'!Q29,0.01), "px)", CHAR(10),
 "   and (min-device-height: ",CEILING('All Devices (Portrait)'!N29,0.01), "px)", CHAR(10),
 "   and (max-device-height: ", CEILING('All Devices (Portrait)'!O29,0.01), "px)", CHAR(10),
 IF('All Devices (Portrait)'!A29  = "", "",IF('All Devices (Portrait)'!D29 = FALSE,  "", Introduction!A$41 )),"   and (-webkit-device-pixel-ratio: ",CEILING('All Devices (Portrait)'!Y29,1), ")", CHAR(10),
 "   and (orientation: ", 'All Devices (Portrait)'!K29, ")   { ", CHAR(10),
 CHAR(10),
 "  .demo-iframe-container       { ", CHAR(10), "        " , "height: ", CEILING('All Devices (Portrait)'!R29,0.1),  "px;", CHAR(10), "                " , "width: ", CEILING('All Devices (Portrait)'!S29,0.1),"px;", CHAR(10),
 " } ", CHAR(10),
 CHAR(10),
 "  .demo-iframe                         {", CHAR(10),
 "                " , "height: ", CEILING('All Devices (Portrait)'!T29,0.1),  "px;", CHAR(10),
 "               " , " width: ", CEILING('All Devices (Portrait)'!U29,0.1),"px;", CHAR(10),
 "               " , " background-image: url(", 'awareness(portrait)'!C28,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"height: ", CEILING('All Devices (Portrait)'!R29,0.1),  "px;", CHAR(10),
 "                " , "width: ", CEILING('All Devices (Portrait)'!S29,0.1), "px;", CHAR(10),
 "                 background-image: url(../img/demo-content/emby/", 'All Devices (Portrait)'!A29, "-content.png);" , CHAR(10),
 " } ", CHAR(10),
  CHAR(10),
 "  .demo-solar-div                   { ", CHAR(10),
 "                " , "height: ", CEILING('All Devices (Portrait)'!R29,0.1),  "px;", CHAR(10),
 "                " , "width: ", CEILING('All Devices (Portrait)'!S29,0.1), "px;", CHAR(10),
 "                 background-image: url(../img/demo-content/emoncms/", 'All Devices (Portrait)'!A29, "-content.png);" , CHAR(10),
 " } ", CHAR(10),
  CHAR(10),
 "  .demo-motioneye-div                   { ", CHAR(10),
 "                " , "height: ", CEILING('All Devices (Portrait)'!R29,0.1),  "px;", CHAR(10),
 "                " , "width: ", CEILING('All Devices (Portrait)'!S29,0.1), "px;", CHAR(10),
 "                 background-image: url(../img/demo-content/motioneye/", 'All Devices (Portrait)'!A29, "-content.png);" , CHAR(10),
 " } ", CHAR(10),
  CHAR(10),
 "  .demo-netstats-div                   { ", CHAR(10),
 "                " , "height: ", CEILING('All Devices (Portrait)'!R29,0.1),  "px;", CHAR(10),
 "                " , "width: ", CEILING('All Devices (Portrait)'!S29,0.1), "px;", CHAR(10),
 "                 background-image: url(../img/demo-content/netstats/", 'All Devices (Portrait)'!A29, "-content.png);" , CHAR(10),
 " } ", CHAR(10),
   CHAR(10),
 "  .demo-openhab-div                   { ", CHAR(10),
 "                " , "height: ", CEILING('All Devices (Portrait)'!R29,0.1), "px;", CHAR(10),
 "                " , "width: ", CEILING('All Devices (Portrait)'!S29,0.1), "px;", CHAR(10),
 "                 background-image: url(../img/demo-content/openhab/", 'All Devices (Portrait)'!A29, "-content.png);" , CHAR(10),
 " } ", CHAR(10),
 " } ", CHAR(10)
 )))</f>
        <v>
              /*  ----- ----- WideSVGA  : ( portrait )   ------ ----*/  
              /* ----- -----  PHYSICAL RESOLUTION:  ( 1024 x 600 )   ------ ----*/ 
           /* ----- ----- LOGICAL RESOLUTION:   ( 984 x 577 )   ------ ----*/ 
@media only screen
   and (min-device-width: 576.5px)
   and (max-device-width: 577.5px)
   and (min-device-height: 983.5px)
   and (max-device-height: 984.5px)
   and (-webkit-device-pixel-ratio: 2)
   and (orientation: portrait)   { 
  .demo-iframe-container       { 
        height: 978.5px;
                width: 577px;
 } 
  .demo-iframe                         {
                height: 977.5px;
                width: 576px;
                background-image: url(https://docs.google.com/spreadsheets/d/e/2PACX-1vQQRpSkpCHUtlDlgB6JPpClF-SYXaXE4gk64_4J3iY8bfP3JXkKw4bE3yv_ctha-q0uBOj_Deij-R_Q/pubchart?oid=634872642&amp;format=image);
                 filter: invert(100%); /* ----- see frames.css ----*/ 
                 -webkit-filter: invert(100%);   /* ----- see frames.css ----*/ 
 } 
  .demo-emby-div                   { 
                height: 978.5px;
                width: 577px;
                 background-image: url(../img/demo-content/emby/Portrait-984x577-PR=1.1-content.png);
 } 
  .demo-solar-div                   { 
                height: 978.5px;
                width: 577px;
                 background-image: url(../img/demo-content/emoncms/Portrait-984x577-PR=1.1-content.png);
 } 
  .demo-motioneye-div                   { 
                height: 978.5px;
                width: 577px;
                 background-image: url(../img/demo-content/motioneye/Portrait-984x577-PR=1.1-content.png);
 } 
  .demo-netstats-div                   { 
                height: 978.5px;
                width: 577px;
                 background-image: url(../img/demo-content/netstats/Portrait-984x577-PR=1.1-content.png);
 } 
  .demo-openhab-div                   { 
                height: 978.5px;
                width: 577px;
                 background-image: url(../img/demo-content/openhab/Portrait-984x577-PR=1.1-content.png);
 } 
 } 
</v>
      </c>
    </row>
    <row r="30" ht="15.75" customHeight="1">
      <c r="A30" s="72" t="str">
        <f>IF('All Devices (Portrait)'!X30 = "", "", (CONCATENATE((CHAR(10)
 &amp; "              /*  ----- ----- " &amp; 'All Devices (Portrait)'!C30 &amp; " : ( " &amp; 'All Devices (Portrait)'!K30  &amp;  " )   ------ ----*/  " &amp;  CHAR(10)
 &amp; "              /* ----- ----- " &amp;   " PHYSICAL RESOLUTION:  ( " &amp; 'All Devices (Portrait)'!H30 &amp; " x "  &amp; 'All Devices (Portrait)'!I30 &amp;   " ) " &amp; "  ------ ----*/ " ), CHAR(10)
 &amp; "           /* ----- ----- LOGICAL RESOLUTION:   ( "  &amp; CEILING('All Devices (Landscape)'!K30,0.01) &amp; " x "  &amp; CEILING('All Devices (Landscape)'!J30,0.01) &amp; " ) " &amp; "  ------ ----*/ ", CHAR(10),
 CHAR(10),
 "@media only screen", CHAR(10),
 "   and (min-device-width: ",CEILING('All Devices (Portrait)'!P30,0.01), "px)", CHAR(10),
 "   and (max-device-width: ", CEILING('All Devices (Portrait)'!Q30,0.01), "px)", CHAR(10),
 "   and (min-device-height: ",CEILING('All Devices (Portrait)'!N30,0.01), "px)", CHAR(10),
 "   and (max-device-height: ", CEILING('All Devices (Portrait)'!O30,0.01), "px)", CHAR(10),
 IF('All Devices (Portrait)'!A30  = "", "",IF('All Devices (Portrait)'!D30 = FALSE,  "", Introduction!A$41 )),"   and (-webkit-device-pixel-ratio: ",CEILING('All Devices (Portrait)'!Y30,1), ")", CHAR(10),
 "   and (orientation: ", 'All Devices (Portrait)'!K30, ")   { ", CHAR(10),
 CHAR(10),
 "  .demo-iframe-container       { ", CHAR(10), "        " , "height: ", CEILING('All Devices (Portrait)'!R30,0.1),  "px;", CHAR(10), "                " , "width: ", CEILING('All Devices (Portrait)'!S30,0.1),"px;", CHAR(10),
 " } ", CHAR(10),
 CHAR(10),
 "  .demo-iframe                         {", CHAR(10),
 "                " , "height: ", CEILING('All Devices (Portrait)'!T30,0.1),  "px;", CHAR(10),
 "               " , " width: ", CEILING('All Devices (Portrait)'!U30,0.1),"px;", CHAR(10),
 "               " , " background-image: url(", 'awareness(portrait)'!C29,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"height: ", CEILING('All Devices (Portrait)'!R30,0.1),  "px;", CHAR(10),
 "                " , "width: ", CEILING('All Devices (Portrait)'!S30,0.1), "px;", CHAR(10),
 "                 background-image: url(../img/demo-content/emby/", 'All Devices (Portrait)'!A30, "-content.png);" , CHAR(10),
 " } ", CHAR(10),
  CHAR(10),
 "  .demo-solar-div                   { ", CHAR(10),
 "                " , "height: ", CEILING('All Devices (Portrait)'!R30,0.1),  "px;", CHAR(10),
 "                " , "width: ", CEILING('All Devices (Portrait)'!S30,0.1), "px;", CHAR(10),
 "                 background-image: url(../img/demo-content/emoncms/", 'All Devices (Portrait)'!A30, "-content.png);" , CHAR(10),
 " } ", CHAR(10),
  CHAR(10),
 "  .demo-motioneye-div                   { ", CHAR(10),
 "                " , "height: ", CEILING('All Devices (Portrait)'!R30,0.1),  "px;", CHAR(10),
 "                " , "width: ", CEILING('All Devices (Portrait)'!S30,0.1), "px;", CHAR(10),
 "                 background-image: url(../img/demo-content/motioneye/", 'All Devices (Portrait)'!A30, "-content.png);" , CHAR(10),
 " } ", CHAR(10),
  CHAR(10),
 "  .demo-netstats-div                   { ", CHAR(10),
 "                " , "height: ", CEILING('All Devices (Portrait)'!R30,0.1),  "px;", CHAR(10),
 "                " , "width: ", CEILING('All Devices (Portrait)'!S30,0.1), "px;", CHAR(10),
 "                 background-image: url(../img/demo-content/netstats/", 'All Devices (Portrait)'!A30, "-content.png);" , CHAR(10),
 " } ", CHAR(10),
   CHAR(10),
 "  .demo-openhab-div                   { ", CHAR(10),
 "                " , "height: ", CEILING('All Devices (Portrait)'!R30,0.1), "px;", CHAR(10),
 "                " , "width: ", CEILING('All Devices (Portrait)'!S30,0.1), "px;", CHAR(10),
 "                 background-image: url(../img/demo-content/openhab/", 'All Devices (Portrait)'!A30, "-content.png);" , CHAR(10),
 " } ", CHAR(10),
 " } ", CHAR(10)
 )))</f>
        <v>
              /*  ----- ----- Nexus7 : ( portrait )   ------ ----*/  
              /* ----- -----  PHYSICAL RESOLUTION:  ( 1920 x 1200 )   ------ ----*/ 
           /* ----- ----- LOGICAL RESOLUTION:   ( 960 x 600 )   ------ ----*/ 
@media only screen
   and (min-device-width: 599.5px)
   and (max-device-width: 600.5px)
   and (min-device-height: 959.5px)
   and (max-device-height: 960.5px)
   and (-webkit-device-pixel-ratio: 2)
   and (orientation: portrait)   { 
  .demo-iframe-container       { 
        height: 954.5px;
                width: 600px;
 } 
  .demo-iframe                         {
                height: 953.5px;
                width: 599px;
                background-image: url(https://docs.google.com/spreadsheets/d/e/2PACX-1vQQRpSkpCHUtlDlgB6JPpClF-SYXaXE4gk64_4J3iY8bfP3JXkKw4bE3yv_ctha-q0uBOj_Deij-R_Q/pubchart?oid=1058105412&amp;format=image);
                 filter: invert(100%); /* ----- see frames.css ----*/ 
                 -webkit-filter: invert(100%);   /* ----- see frames.css ----*/ 
 } 
  .demo-emby-div                   { 
                height: 954.5px;
                width: 600px;
                 background-image: url(../img/demo-content/emby/Portrait-960x600-PR=2-content.png);
 } 
  .demo-solar-div                   { 
                height: 954.5px;
                width: 600px;
                 background-image: url(../img/demo-content/emoncms/Portrait-960x600-PR=2-content.png);
 } 
  .demo-motioneye-div                   { 
                height: 954.5px;
                width: 600px;
                 background-image: url(../img/demo-content/motioneye/Portrait-960x600-PR=2-content.png);
 } 
  .demo-netstats-div                   { 
                height: 954.5px;
                width: 600px;
                 background-image: url(../img/demo-content/netstats/Portrait-960x600-PR=2-content.png);
 } 
  .demo-openhab-div                   { 
                height: 954.5px;
                width: 600px;
                 background-image: url(../img/demo-content/openhab/Portrait-960x600-PR=2-content.png);
 } 
 } 
</v>
      </c>
    </row>
    <row r="31" ht="15.75" customHeight="1">
      <c r="A31" s="72" t="str">
        <f>IF('All Devices (Portrait)'!X31 = "", "", (CONCATENATE((CHAR(10)
 &amp; "              /*  ----- ----- " &amp; 'All Devices (Portrait)'!C31 &amp; " : ( " &amp; 'All Devices (Portrait)'!K31  &amp;  " )   ------ ----*/  " &amp;  CHAR(10)
 &amp; "              /* ----- ----- " &amp;   " PHYSICAL RESOLUTION:  ( " &amp; 'All Devices (Portrait)'!H31 &amp; " x "  &amp; 'All Devices (Portrait)'!I31 &amp;   " ) " &amp; "  ------ ----*/ " ), CHAR(10)
 &amp; "           /* ----- ----- LOGICAL RESOLUTION:   ( "  &amp; CEILING('All Devices (Landscape)'!K31,0.01) &amp; " x "  &amp; CEILING('All Devices (Landscape)'!J31,0.01) &amp; " ) " &amp; "  ------ ----*/ ", CHAR(10),
 CHAR(10),
 "@media only screen", CHAR(10),
 "   and (min-device-width: ",CEILING('All Devices (Portrait)'!P31,0.01), "px)", CHAR(10),
 "   and (max-device-width: ", CEILING('All Devices (Portrait)'!Q31,0.01), "px)", CHAR(10),
 "   and (min-device-height: ",CEILING('All Devices (Portrait)'!N31,0.01), "px)", CHAR(10),
 "   and (max-device-height: ", CEILING('All Devices (Portrait)'!O31,0.01), "px)", CHAR(10),
 IF('All Devices (Portrait)'!A31  = "", "",IF('All Devices (Portrait)'!D31 = FALSE,  "", Introduction!A$41 )),"   and (-webkit-device-pixel-ratio: ",CEILING('All Devices (Portrait)'!Y31,1), ")", CHAR(10),
 "   and (orientation: ", 'All Devices (Portrait)'!K31, ")   { ", CHAR(10),
 CHAR(10),
 "  .demo-iframe-container       { ", CHAR(10), "        " , "height: ", CEILING('All Devices (Portrait)'!R31,0.1),  "px;", CHAR(10), "                " , "width: ", CEILING('All Devices (Portrait)'!S31,0.1),"px;", CHAR(10),
 " } ", CHAR(10),
 CHAR(10),
 "  .demo-iframe                         {", CHAR(10),
 "                " , "height: ", CEILING('All Devices (Portrait)'!T31,0.1),  "px;", CHAR(10),
 "               " , " width: ", CEILING('All Devices (Portrait)'!U31,0.1),"px;", CHAR(10),
 "               " , " background-image: url(", 'awareness(portrait)'!C30,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"height: ", CEILING('All Devices (Portrait)'!R31,0.1),  "px;", CHAR(10),
 "                " , "width: ", CEILING('All Devices (Portrait)'!S31,0.1), "px;", CHAR(10),
 "                 background-image: url(../img/demo-content/emby/", 'All Devices (Portrait)'!A31, "-content.png);" , CHAR(10),
 " } ", CHAR(10),
  CHAR(10),
 "  .demo-solar-div                   { ", CHAR(10),
 "                " , "height: ", CEILING('All Devices (Portrait)'!R31,0.1),  "px;", CHAR(10),
 "                " , "width: ", CEILING('All Devices (Portrait)'!S31,0.1), "px;", CHAR(10),
 "                 background-image: url(../img/demo-content/emoncms/", 'All Devices (Portrait)'!A31, "-content.png);" , CHAR(10),
 " } ", CHAR(10),
  CHAR(10),
 "  .demo-motioneye-div                   { ", CHAR(10),
 "                " , "height: ", CEILING('All Devices (Portrait)'!R31,0.1),  "px;", CHAR(10),
 "                " , "width: ", CEILING('All Devices (Portrait)'!S31,0.1), "px;", CHAR(10),
 "                 background-image: url(../img/demo-content/motioneye/", 'All Devices (Portrait)'!A31, "-content.png);" , CHAR(10),
 " } ", CHAR(10),
  CHAR(10),
 "  .demo-netstats-div                   { ", CHAR(10),
 "                " , "height: ", CEILING('All Devices (Portrait)'!R31,0.1),  "px;", CHAR(10),
 "                " , "width: ", CEILING('All Devices (Portrait)'!S31,0.1), "px;", CHAR(10),
 "                 background-image: url(../img/demo-content/netstats/", 'All Devices (Portrait)'!A31, "-content.png);" , CHAR(10),
 " } ", CHAR(10),
   CHAR(10),
 "  .demo-openhab-div                   { ", CHAR(10),
 "                " , "height: ", CEILING('All Devices (Portrait)'!R31,0.1), "px;", CHAR(10),
 "                " , "width: ", CEILING('All Devices (Portrait)'!S31,0.1), "px;", CHAR(10),
 "                 background-image: url(../img/demo-content/openhab/", 'All Devices (Portrait)'!A31, "-content.png);" , CHAR(10),
 " } ", CHAR(10),
 " } ", CHAR(10)
 )))</f>
        <v>
              /*  ----- ----- HitachiCM821F : ( portrait )   ------ ----*/  
              /* ----- -----  PHYSICAL RESOLUTION:  ( 1856 x 1392 )   ------ ----*/ 
           /* ----- ----- LOGICAL RESOLUTION:   ( 807 x 606 )   ------ ----*/ 
@media only screen
   and (min-device-width: 605.5px)
   and (max-device-width: 606.5px)
   and (min-device-height: 806.5px)
   and (max-device-height: 807.5px)
   and (-webkit-device-pixel-ratio: 3)
   and (orientation: portrait)   { 
  .demo-iframe-container       { 
        height: 801.5px;
                width: 606px;
 } 
  .demo-iframe                         {
                height: 800.5px;
                width: 605px;
                background-image: url(https://docs.google.com/spreadsheets/d/e/2PACX-1vQQRpSkpCHUtlDlgB6JPpClF-SYXaXE4gk64_4J3iY8bfP3JXkKw4bE3yv_ctha-q0uBOj_Deij-R_Q/pubchart?oid=1297129392&amp;format=image);
                 filter: invert(100%); /* ----- see frames.css ----*/ 
                 -webkit-filter: invert(100%);   /* ----- see frames.css ----*/ 
 } 
  .demo-emby-div                   { 
                height: 801.5px;
                width: 606px;
                 background-image: url(../img/demo-content/emby/Portrait-807x606-PR=2.3-content.png);
 } 
  .demo-solar-div                   { 
                height: 801.5px;
                width: 606px;
                 background-image: url(../img/demo-content/emoncms/Portrait-807x606-PR=2.3-content.png);
 } 
  .demo-motioneye-div                   { 
                height: 801.5px;
                width: 606px;
                 background-image: url(../img/demo-content/motioneye/Portrait-807x606-PR=2.3-content.png);
 } 
  .demo-netstats-div                   { 
                height: 801.5px;
                width: 606px;
                 background-image: url(../img/demo-content/netstats/Portrait-807x606-PR=2.3-content.png);
 } 
  .demo-openhab-div                   { 
                height: 801.5px;
                width: 606px;
                 background-image: url(../img/demo-content/openhab/Portrait-807x606-PR=2.3-content.png);
 } 
 } 
</v>
      </c>
    </row>
    <row r="32" ht="15.75" customHeight="1">
      <c r="A32" s="72" t="str">
        <f>IF('All Devices (Portrait)'!X32 = "", "", (CONCATENATE((CHAR(10)
 &amp; "              /*  ----- ----- " &amp; 'All Devices (Portrait)'!C32 &amp; " : ( " &amp; 'All Devices (Portrait)'!K32  &amp;  " )   ------ ----*/  " &amp;  CHAR(10)
 &amp; "              /* ----- ----- " &amp;   " PHYSICAL RESOLUTION:  ( " &amp; 'All Devices (Portrait)'!H32 &amp; " x "  &amp; 'All Devices (Portrait)'!I32 &amp;   " ) " &amp; "  ------ ----*/ " ), CHAR(10)
 &amp; "           /* ----- ----- LOGICAL RESOLUTION:   ( "  &amp; CEILING('All Devices (Landscape)'!K32,0.01) &amp; " x "  &amp; CEILING('All Devices (Landscape)'!J32,0.01) &amp; " ) " &amp; "  ------ ----*/ ", CHAR(10),
 CHAR(10),
 "@media only screen", CHAR(10),
 "   and (min-device-width: ",CEILING('All Devices (Portrait)'!P32,0.01), "px)", CHAR(10),
 "   and (max-device-width: ", CEILING('All Devices (Portrait)'!Q32,0.01), "px)", CHAR(10),
 "   and (min-device-height: ",CEILING('All Devices (Portrait)'!N32,0.01), "px)", CHAR(10),
 "   and (max-device-height: ", CEILING('All Devices (Portrait)'!O32,0.01), "px)", CHAR(10),
 IF('All Devices (Portrait)'!A32  = "", "",IF('All Devices (Portrait)'!D32 = FALSE,  "", Introduction!A$41 )),"   and (-webkit-device-pixel-ratio: ",CEILING('All Devices (Portrait)'!Y32,1), ")", CHAR(10),
 "   and (orientation: ", 'All Devices (Portrait)'!K32, ")   { ", CHAR(10),
 CHAR(10),
 "  .demo-iframe-container       { ", CHAR(10), "        " , "height: ", CEILING('All Devices (Portrait)'!R32,0.1),  "px;", CHAR(10), "                " , "width: ", CEILING('All Devices (Portrait)'!S32,0.1),"px;", CHAR(10),
 " } ", CHAR(10),
 CHAR(10),
 "  .demo-iframe                         {", CHAR(10),
 "                " , "height: ", CEILING('All Devices (Portrait)'!T32,0.1),  "px;", CHAR(10),
 "               " , " width: ", CEILING('All Devices (Portrait)'!U32,0.1),"px;", CHAR(10),
 "               " , " background-image: url(", 'awareness(portrait)'!C31,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"height: ", CEILING('All Devices (Portrait)'!R32,0.1),  "px;", CHAR(10),
 "                " , "width: ", CEILING('All Devices (Portrait)'!S32,0.1), "px;", CHAR(10),
 "                 background-image: url(../img/demo-content/emby/", 'All Devices (Portrait)'!A32, "-content.png);" , CHAR(10),
 " } ", CHAR(10),
  CHAR(10),
 "  .demo-solar-div                   { ", CHAR(10),
 "                " , "height: ", CEILING('All Devices (Portrait)'!R32,0.1),  "px;", CHAR(10),
 "                " , "width: ", CEILING('All Devices (Portrait)'!S32,0.1), "px;", CHAR(10),
 "                 background-image: url(../img/demo-content/emoncms/", 'All Devices (Portrait)'!A32, "-content.png);" , CHAR(10),
 " } ", CHAR(10),
  CHAR(10),
 "  .demo-motioneye-div                   { ", CHAR(10),
 "                " , "height: ", CEILING('All Devices (Portrait)'!R32,0.1),  "px;", CHAR(10),
 "                " , "width: ", CEILING('All Devices (Portrait)'!S32,0.1), "px;", CHAR(10),
 "                 background-image: url(../img/demo-content/motioneye/", 'All Devices (Portrait)'!A32, "-content.png);" , CHAR(10),
 " } ", CHAR(10),
  CHAR(10),
 "  .demo-netstats-div                   { ", CHAR(10),
 "                " , "height: ", CEILING('All Devices (Portrait)'!R32,0.1),  "px;", CHAR(10),
 "                " , "width: ", CEILING('All Devices (Portrait)'!S32,0.1), "px;", CHAR(10),
 "                 background-image: url(../img/demo-content/netstats/", 'All Devices (Portrait)'!A32, "-content.png);" , CHAR(10),
 " } ", CHAR(10),
   CHAR(10),
 "  .demo-openhab-div                   { ", CHAR(10),
 "                " , "height: ", CEILING('All Devices (Portrait)'!R32,0.1), "px;", CHAR(10),
 "                " , "width: ", CEILING('All Devices (Portrait)'!S32,0.1), "px;", CHAR(10),
 "                 background-image: url(../img/demo-content/openhab/", 'All Devices (Portrait)'!A32, "-content.png);" , CHAR(10),
 " } ", CHAR(10),
 " } ", CHAR(10)
 )))</f>
        <v>
              /*  ----- ----- Surface3 : ( portrait )   ------ ----*/  
              /* ----- -----  PHYSICAL RESOLUTION:  ( 1920 x 1080 )   ------ ----*/ 
           /* ----- ----- LOGICAL RESOLUTION:   ( 1280 x 720 )   ------ ----*/ 
@media only screen
   and (min-device-width: 719.5px)
   and (max-device-width: 720.5px)
   and (min-device-height: 1279.5px)
   and (max-device-height: 1280.5px)
   and (-webkit-device-pixel-ratio: 2)
   and (orientation: portrait)   { 
  .demo-iframe-container       { 
        height: 1274.5px;
                width: 720px;
 } 
  .demo-iframe                         {
                height: 1273.5px;
                width: 719px;
                background-image: url(https://docs.google.com/spreadsheets/d/e/2PACX-1vQQRpSkpCHUtlDlgB6JPpClF-SYXaXE4gk64_4J3iY8bfP3JXkKw4bE3yv_ctha-q0uBOj_Deij-R_Q/pubchart?oid=2097164002&amp;format=image);
                 filter: invert(100%); /* ----- see frames.css ----*/ 
                 -webkit-filter: invert(100%);   /* ----- see frames.css ----*/ 
 } 
  .demo-emby-div                   { 
                height: 1274.5px;
                width: 720px;
                 background-image: url(../img/demo-content/emby/Portrait-1280x720-PR=1.5-content.png);
 } 
  .demo-solar-div                   { 
                height: 1274.5px;
                width: 720px;
                 background-image: url(../img/demo-content/emoncms/Portrait-1280x720-PR=1.5-content.png);
 } 
  .demo-motioneye-div                   { 
                height: 1274.5px;
                width: 720px;
                 background-image: url(../img/demo-content/motioneye/Portrait-1280x720-PR=1.5-content.png);
 } 
  .demo-netstats-div                   { 
                height: 1274.5px;
                width: 720px;
                 background-image: url(../img/demo-content/netstats/Portrait-1280x720-PR=1.5-content.png);
 } 
  .demo-openhab-div                   { 
                height: 1274.5px;
                width: 720px;
                 background-image: url(../img/demo-content/openhab/Portrait-1280x720-PR=1.5-content.png);
 } 
 } 
</v>
      </c>
    </row>
    <row r="33" ht="15.75" customHeight="1">
      <c r="A33" s="72" t="str">
        <f>IF('All Devices (Portrait)'!X33 = "", "", (CONCATENATE((CHAR(10)
 &amp; "              /*  ----- ----- " &amp; 'All Devices (Portrait)'!C33 &amp; " : ( " &amp; 'All Devices (Portrait)'!K33  &amp;  " )   ------ ----*/  " &amp;  CHAR(10)
 &amp; "              /* ----- ----- " &amp;   " PHYSICAL RESOLUTION:  ( " &amp; 'All Devices (Portrait)'!H33 &amp; " x "  &amp; 'All Devices (Portrait)'!I33 &amp;   " ) " &amp; "  ------ ----*/ " ), CHAR(10)
 &amp; "           /* ----- ----- LOGICAL RESOLUTION:   ( "  &amp; CEILING('All Devices (Landscape)'!K33,0.01) &amp; " x "  &amp; CEILING('All Devices (Landscape)'!J33,0.01) &amp; " ) " &amp; "  ------ ----*/ ", CHAR(10),
 CHAR(10),
 "@media only screen", CHAR(10),
 "   and (min-device-width: ",CEILING('All Devices (Portrait)'!P33,0.01), "px)", CHAR(10),
 "   and (max-device-width: ", CEILING('All Devices (Portrait)'!Q33,0.01), "px)", CHAR(10),
 "   and (min-device-height: ",CEILING('All Devices (Portrait)'!N33,0.01), "px)", CHAR(10),
 "   and (max-device-height: ", CEILING('All Devices (Portrait)'!O33,0.01), "px)", CHAR(10),
 IF('All Devices (Portrait)'!A33  = "", "",IF('All Devices (Portrait)'!D33 = FALSE,  "", Introduction!A$41 )),"   and (-webkit-device-pixel-ratio: ",CEILING('All Devices (Portrait)'!Y33,1), ")", CHAR(10),
 "   and (orientation: ", 'All Devices (Portrait)'!K33, ")   { ", CHAR(10),
 CHAR(10),
 "  .demo-iframe-container       { ", CHAR(10), "        " , "height: ", CEILING('All Devices (Portrait)'!R33,0.1),  "px;", CHAR(10), "                " , "width: ", CEILING('All Devices (Portrait)'!S33,0.1),"px;", CHAR(10),
 " } ", CHAR(10),
 CHAR(10),
 "  .demo-iframe                         {", CHAR(10),
 "                " , "height: ", CEILING('All Devices (Portrait)'!T33,0.1),  "px;", CHAR(10),
 "               " , " width: ", CEILING('All Devices (Portrait)'!U33,0.1),"px;", CHAR(10),
 "               " , " background-image: url(", 'awareness(portrait)'!C32,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"height: ", CEILING('All Devices (Portrait)'!R33,0.1),  "px;", CHAR(10),
 "                " , "width: ", CEILING('All Devices (Portrait)'!S33,0.1), "px;", CHAR(10),
 "                 background-image: url(../img/demo-content/emby/", 'All Devices (Portrait)'!A33, "-content.png);" , CHAR(10),
 " } ", CHAR(10),
  CHAR(10),
 "  .demo-solar-div                   { ", CHAR(10),
 "                " , "height: ", CEILING('All Devices (Portrait)'!R33,0.1),  "px;", CHAR(10),
 "                " , "width: ", CEILING('All Devices (Portrait)'!S33,0.1), "px;", CHAR(10),
 "                 background-image: url(../img/demo-content/emoncms/", 'All Devices (Portrait)'!A33, "-content.png);" , CHAR(10),
 " } ", CHAR(10),
  CHAR(10),
 "  .demo-motioneye-div                   { ", CHAR(10),
 "                " , "height: ", CEILING('All Devices (Portrait)'!R33,0.1),  "px;", CHAR(10),
 "                " , "width: ", CEILING('All Devices (Portrait)'!S33,0.1), "px;", CHAR(10),
 "                 background-image: url(../img/demo-content/motioneye/", 'All Devices (Portrait)'!A33, "-content.png);" , CHAR(10),
 " } ", CHAR(10),
  CHAR(10),
 "  .demo-netstats-div                   { ", CHAR(10),
 "                " , "height: ", CEILING('All Devices (Portrait)'!R33,0.1),  "px;", CHAR(10),
 "                " , "width: ", CEILING('All Devices (Portrait)'!S33,0.1), "px;", CHAR(10),
 "                 background-image: url(../img/demo-content/netstats/", 'All Devices (Portrait)'!A33, "-content.png);" , CHAR(10),
 " } ", CHAR(10),
   CHAR(10),
 "  .demo-openhab-div                   { ", CHAR(10),
 "                " , "height: ", CEILING('All Devices (Portrait)'!R33,0.1), "px;", CHAR(10),
 "                " , "width: ", CEILING('All Devices (Portrait)'!S33,0.1), "px;", CHAR(10),
 "                 background-image: url(../img/demo-content/openhab/", 'All Devices (Portrait)'!A33, "-content.png);" , CHAR(10),
 " } ", CHAR(10),
 " } ", CHAR(10)
 )))</f>
        <v>
              /*  ----- ----- DellMonitorIN1920 : ( portrait )   ------ ----*/  
              /* ----- -----  PHYSICAL RESOLUTION:  ( 1366 x 768 )   ------ ----*/ 
           /* ----- ----- LOGICAL RESOLUTION:   ( 1366 x 768 )   ------ ----*/ 
@media only screen
   and (min-device-width: 767.5px)
   and (max-device-width: 768.5px)
   and (min-device-height: 1365.5px)
   and (max-device-height: 1366.5px)
   and (-webkit-device-pixel-ratio: 1)
   and (orientation: portrait)   { 
  .demo-iframe-container       { 
        height: 1360.5px;
                width: 768px;
 } 
  .demo-iframe                         {
                height: 1359.5px;
                width: 767px;
                background-image: url(https://docs.google.com/spreadsheets/d/e/2PACX-1vQQRpSkpCHUtlDlgB6JPpClF-SYXaXE4gk64_4J3iY8bfP3JXkKw4bE3yv_ctha-q0uBOj_Deij-R_Q/pubchart?oid=2121696581&amp;format=image);
                 filter: invert(100%); /* ----- see frames.css ----*/ 
                 -webkit-filter: invert(100%);   /* ----- see frames.css ----*/ 
 } 
  .demo-emby-div                   { 
                height: 1360.5px;
                width: 768px;
                 background-image: url(../img/demo-content/emby/Portrait-1366x768-PR=1-content.png);
 } 
  .demo-solar-div                   { 
                height: 1360.5px;
                width: 768px;
                 background-image: url(../img/demo-content/emoncms/Portrait-1366x768-PR=1-content.png);
 } 
  .demo-motioneye-div                   { 
                height: 1360.5px;
                width: 768px;
                 background-image: url(../img/demo-content/motioneye/Portrait-1366x768-PR=1-content.png);
 } 
  .demo-netstats-div                   { 
                height: 1360.5px;
                width: 768px;
                 background-image: url(../img/demo-content/netstats/Portrait-1366x768-PR=1-content.png);
 } 
  .demo-openhab-div                   { 
                height: 1360.5px;
                width: 768px;
                 background-image: url(../img/demo-content/openhab/Portrait-1366x768-PR=1-content.png);
 } 
 } 
</v>
      </c>
    </row>
    <row r="34" ht="15.75" customHeight="1">
      <c r="A34" s="72" t="str">
        <f>IF('All Devices (Portrait)'!X34 = "", "", (CONCATENATE((CHAR(10)
 &amp; "              /*  ----- ----- " &amp; 'All Devices (Portrait)'!C34 &amp; " : ( " &amp; 'All Devices (Portrait)'!K34  &amp;  " )   ------ ----*/  " &amp;  CHAR(10)
 &amp; "              /* ----- ----- " &amp;   " PHYSICAL RESOLUTION:  ( " &amp; 'All Devices (Portrait)'!H34 &amp; " x "  &amp; 'All Devices (Portrait)'!I34 &amp;   " ) " &amp; "  ------ ----*/ " ), CHAR(10)
 &amp; "           /* ----- ----- LOGICAL RESOLUTION:   ( "  &amp; CEILING('All Devices (Landscape)'!K34,0.01) &amp; " x "  &amp; CEILING('All Devices (Landscape)'!J34,0.01) &amp; " ) " &amp; "  ------ ----*/ ", CHAR(10),
 CHAR(10),
 "@media only screen", CHAR(10),
 "   and (min-device-width: ",CEILING('All Devices (Portrait)'!P34,0.01), "px)", CHAR(10),
 "   and (max-device-width: ", CEILING('All Devices (Portrait)'!Q34,0.01), "px)", CHAR(10),
 "   and (min-device-height: ",CEILING('All Devices (Portrait)'!N34,0.01), "px)", CHAR(10),
 "   and (max-device-height: ", CEILING('All Devices (Portrait)'!O34,0.01), "px)", CHAR(10),
 IF('All Devices (Portrait)'!A34  = "", "",IF('All Devices (Portrait)'!D34 = FALSE,  "", Introduction!A$41 )),"   and (-webkit-device-pixel-ratio: ",CEILING('All Devices (Portrait)'!Y34,1), ")", CHAR(10),
 "   and (orientation: ", 'All Devices (Portrait)'!K34, ")   { ", CHAR(10),
 CHAR(10),
 "  .demo-iframe-container       { ", CHAR(10), "        " , "height: ", CEILING('All Devices (Portrait)'!R34,0.1),  "px;", CHAR(10), "                " , "width: ", CEILING('All Devices (Portrait)'!S34,0.1),"px;", CHAR(10),
 " } ", CHAR(10),
 CHAR(10),
 "  .demo-iframe                         {", CHAR(10),
 "                " , "height: ", CEILING('All Devices (Portrait)'!T34,0.1),  "px;", CHAR(10),
 "               " , " width: ", CEILING('All Devices (Portrait)'!U34,0.1),"px;", CHAR(10),
 "               " , " background-image: url(", 'awareness(portrait)'!C33,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"height: ", CEILING('All Devices (Portrait)'!R34,0.1),  "px;", CHAR(10),
 "                " , "width: ", CEILING('All Devices (Portrait)'!S34,0.1), "px;", CHAR(10),
 "                 background-image: url(../img/demo-content/emby/", 'All Devices (Portrait)'!A34, "-content.png);" , CHAR(10),
 " } ", CHAR(10),
  CHAR(10),
 "  .demo-solar-div                   { ", CHAR(10),
 "                " , "height: ", CEILING('All Devices (Portrait)'!R34,0.1),  "px;", CHAR(10),
 "                " , "width: ", CEILING('All Devices (Portrait)'!S34,0.1), "px;", CHAR(10),
 "                 background-image: url(../img/demo-content/emoncms/", 'All Devices (Portrait)'!A34, "-content.png);" , CHAR(10),
 " } ", CHAR(10),
  CHAR(10),
 "  .demo-motioneye-div                   { ", CHAR(10),
 "                " , "height: ", CEILING('All Devices (Portrait)'!R34,0.1),  "px;", CHAR(10),
 "                " , "width: ", CEILING('All Devices (Portrait)'!S34,0.1), "px;", CHAR(10),
 "                 background-image: url(../img/demo-content/motioneye/", 'All Devices (Portrait)'!A34, "-content.png);" , CHAR(10),
 " } ", CHAR(10),
  CHAR(10),
 "  .demo-netstats-div                   { ", CHAR(10),
 "                " , "height: ", CEILING('All Devices (Portrait)'!R34,0.1),  "px;", CHAR(10),
 "                " , "width: ", CEILING('All Devices (Portrait)'!S34,0.1), "px;", CHAR(10),
 "                 background-image: url(../img/demo-content/netstats/", 'All Devices (Portrait)'!A34, "-content.png);" , CHAR(10),
 " } ", CHAR(10),
   CHAR(10),
 "  .demo-openhab-div                   { ", CHAR(10),
 "                " , "height: ", CEILING('All Devices (Portrait)'!R34,0.1), "px;", CHAR(10),
 "                " , "width: ", CEILING('All Devices (Portrait)'!S34,0.1), "px;", CHAR(10),
 "                 background-image: url(../img/demo-content/openhab/", 'All Devices (Portrait)'!A34, "-content.png);" , CHAR(10),
 " } ", CHAR(10),
 " } ", CHAR(10)
 )))</f>
        <v>
              /*  ----- ----- Nexus9 : ( portrait )   ------ ----*/  
              /* ----- -----  PHYSICAL RESOLUTION:  ( 2048 x 1536 )   ------ ----*/ 
           /* ----- ----- LOGICAL RESOLUTION:   ( 1024 x 768 )   ------ ----*/ 
@media only screen
   and (min-device-width: 767.5px)
   and (max-device-width: 768.5px)
   and (min-device-height: 1023.5px)
   and (max-device-height: 1024.5px)
   and (-webkit-device-pixel-ratio: 2)
   and (orientation: portrait)   { 
  .demo-iframe-container       { 
        height: 1018.5px;
                width: 768px;
 } 
  .demo-iframe                         {
                height: 1017.5px;
                width: 767px;
                background-image: url(https://docs.google.com/spreadsheets/d/e/2PACX-1vQQRpSkpCHUtlDlgB6JPpClF-SYXaXE4gk64_4J3iY8bfP3JXkKw4bE3yv_ctha-q0uBOj_Deij-R_Q/pubchart?oid=910016768&amp;format=image);
                 filter: invert(100%); /* ----- see frames.css ----*/ 
                 -webkit-filter: invert(100%);   /* ----- see frames.css ----*/ 
 } 
  .demo-emby-div                   { 
                height: 1018.5px;
                width: 768px;
                 background-image: url(../img/demo-content/emby/Portrait-1024x768-PR=2-content.png);
 } 
  .demo-solar-div                   { 
                height: 1018.5px;
                width: 768px;
                 background-image: url(../img/demo-content/emoncms/Portrait-1024x768-PR=2-content.png);
 } 
  .demo-motioneye-div                   { 
                height: 1018.5px;
                width: 768px;
                 background-image: url(../img/demo-content/motioneye/Portrait-1024x768-PR=2-content.png);
 } 
  .demo-netstats-div                   { 
                height: 1018.5px;
                width: 768px;
                 background-image: url(../img/demo-content/netstats/Portrait-1024x768-PR=2-content.png);
 } 
  .demo-openhab-div                   { 
                height: 1018.5px;
                width: 768px;
                 background-image: url(../img/demo-content/openhab/Portrait-1024x768-PR=2-content.png);
 } 
 } 
</v>
      </c>
    </row>
    <row r="35" ht="15.75" customHeight="1">
      <c r="A35" s="72" t="str">
        <f>IF('All Devices (Portrait)'!X35 = "", "", (CONCATENATE((CHAR(10)
 &amp; "              /*  ----- ----- " &amp; 'All Devices (Portrait)'!C35 &amp; " : ( " &amp; 'All Devices (Portrait)'!K35  &amp;  " )   ------ ----*/  " &amp;  CHAR(10)
 &amp; "              /* ----- ----- " &amp;   " PHYSICAL RESOLUTION:  ( " &amp; 'All Devices (Portrait)'!H35 &amp; " x "  &amp; 'All Devices (Portrait)'!I35 &amp;   " ) " &amp; "  ------ ----*/ " ), CHAR(10)
 &amp; "           /* ----- ----- LOGICAL RESOLUTION:   ( "  &amp; CEILING('All Devices (Landscape)'!K35,0.01) &amp; " x "  &amp; CEILING('All Devices (Landscape)'!J35,0.01) &amp; " ) " &amp; "  ------ ----*/ ", CHAR(10),
 CHAR(10),
 "@media only screen", CHAR(10),
 "   and (min-device-width: ",CEILING('All Devices (Portrait)'!P35,0.01), "px)", CHAR(10),
 "   and (max-device-width: ", CEILING('All Devices (Portrait)'!Q35,0.01), "px)", CHAR(10),
 "   and (min-device-height: ",CEILING('All Devices (Portrait)'!N35,0.01), "px)", CHAR(10),
 "   and (max-device-height: ", CEILING('All Devices (Portrait)'!O35,0.01), "px)", CHAR(10),
 IF('All Devices (Portrait)'!A35  = "", "",IF('All Devices (Portrait)'!D35 = FALSE,  "", Introduction!A$41 )),"   and (-webkit-device-pixel-ratio: ",CEILING('All Devices (Portrait)'!Y35,1), ")", CHAR(10),
 "   and (orientation: ", 'All Devices (Portrait)'!K35, ")   { ", CHAR(10),
 CHAR(10),
 "  .demo-iframe-container       { ", CHAR(10), "        " , "height: ", CEILING('All Devices (Portrait)'!R35,0.1),  "px;", CHAR(10), "                " , "width: ", CEILING('All Devices (Portrait)'!S35,0.1),"px;", CHAR(10),
 " } ", CHAR(10),
 CHAR(10),
 "  .demo-iframe                         {", CHAR(10),
 "                " , "height: ", CEILING('All Devices (Portrait)'!T35,0.1),  "px;", CHAR(10),
 "               " , " width: ", CEILING('All Devices (Portrait)'!U35,0.1),"px;", CHAR(10),
 "               " , " background-image: url(", 'awareness(portrait)'!C34,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"height: ", CEILING('All Devices (Portrait)'!R35,0.1),  "px;", CHAR(10),
 "                " , "width: ", CEILING('All Devices (Portrait)'!S35,0.1), "px;", CHAR(10),
 "                 background-image: url(../img/demo-content/emby/", 'All Devices (Portrait)'!A35, "-content.png);" , CHAR(10),
 " } ", CHAR(10),
  CHAR(10),
 "  .demo-solar-div                   { ", CHAR(10),
 "                " , "height: ", CEILING('All Devices (Portrait)'!R35,0.1),  "px;", CHAR(10),
 "                " , "width: ", CEILING('All Devices (Portrait)'!S35,0.1), "px;", CHAR(10),
 "                 background-image: url(../img/demo-content/emoncms/", 'All Devices (Portrait)'!A35, "-content.png);" , CHAR(10),
 " } ", CHAR(10),
  CHAR(10),
 "  .demo-motioneye-div                   { ", CHAR(10),
 "                " , "height: ", CEILING('All Devices (Portrait)'!R35,0.1),  "px;", CHAR(10),
 "                " , "width: ", CEILING('All Devices (Portrait)'!S35,0.1), "px;", CHAR(10),
 "                 background-image: url(../img/demo-content/motioneye/", 'All Devices (Portrait)'!A35, "-content.png);" , CHAR(10),
 " } ", CHAR(10),
  CHAR(10),
 "  .demo-netstats-div                   { ", CHAR(10),
 "                " , "height: ", CEILING('All Devices (Portrait)'!R35,0.1),  "px;", CHAR(10),
 "                " , "width: ", CEILING('All Devices (Portrait)'!S35,0.1), "px;", CHAR(10),
 "                 background-image: url(../img/demo-content/netstats/", 'All Devices (Portrait)'!A35, "-content.png);" , CHAR(10),
 " } ", CHAR(10),
   CHAR(10),
 "  .demo-openhab-div                   { ", CHAR(10),
 "                " , "height: ", CEILING('All Devices (Portrait)'!R35,0.1), "px;", CHAR(10),
 "                " , "width: ", CEILING('All Devices (Portrait)'!S35,0.1), "px;", CHAR(10),
 "                 background-image: url(../img/demo-content/openhab/", 'All Devices (Portrait)'!A35, "-content.png);" , CHAR(10),
 " } ", CHAR(10),
 " } ", CHAR(10)
 )))</f>
        <v>
              /*  ----- ----- MyHPLaptop : ( portrait )   ------ ----*/  
              /* ----- -----  PHYSICAL RESOLUTION:  ( 1366 x 768 )   ------ ----*/ 
           /* ----- ----- LOGICAL RESOLUTION:   ( 1366 x 768 )   ------ ----*/ 
@media only screen
   and (min-device-width: 767.5px)
   and (max-device-width: 768.5px)
   and (min-device-height: 1365.5px)
   and (max-device-height: 1366.5px)
only screen and (-o-min-device-pixel-ratio: 13/10)
only screen and (min-resolution: 120dpi)
   and (-webkit-device-pixel-ratio: 1)
   and (orientation: portrait)   { 
  .demo-iframe-container       { 
        height: 1360.5px;
                width: 768px;
 } 
  .demo-iframe                         {
                height: 1359.5px;
                width: 767px;
                background-image: url(https://docs.google.com/spreadsheets/d/e/2PACX-1vQQRpSkpCHUtlDlgB6JPpClF-SYXaXE4gk64_4J3iY8bfP3JXkKw4bE3yv_ctha-q0uBOj_Deij-R_Q/pubchart?oid=384976067&amp;format=image);
                 filter: invert(100%); /* ----- see frames.css ----*/ 
                 -webkit-filter: invert(100%);   /* ----- see frames.css ----*/ 
 } 
  .demo-emby-div                   { 
                height: 1360.5px;
                width: 768px;
                 background-image: url(../img/demo-content/emby/Portrait-1366x768-PR=1+scale-content.png);
 } 
  .demo-solar-div                   { 
                height: 1360.5px;
                width: 768px;
                 background-image: url(../img/demo-content/emoncms/Portrait-1366x768-PR=1+scale-content.png);
 } 
  .demo-motioneye-div                   { 
                height: 1360.5px;
                width: 768px;
                 background-image: url(../img/demo-content/motioneye/Portrait-1366x768-PR=1+scale-content.png);
 } 
  .demo-netstats-div                   { 
                height: 1360.5px;
                width: 768px;
                 background-image: url(../img/demo-content/netstats/Portrait-1366x768-PR=1+scale-content.png);
 } 
  .demo-openhab-div                   { 
                height: 1360.5px;
                width: 768px;
                 background-image: url(../img/demo-content/openhab/Portrait-1366x768-PR=1+scale-content.png);
 } 
 } 
</v>
      </c>
    </row>
    <row r="36" ht="15.75" customHeight="1">
      <c r="A36" s="72" t="str">
        <f>IF('All Devices (Portrait)'!X36 = "", "", (CONCATENATE((CHAR(10)
 &amp; "              /*  ----- ----- " &amp; 'All Devices (Portrait)'!C36 &amp; " : ( " &amp; 'All Devices (Portrait)'!K36  &amp;  " )   ------ ----*/  " &amp;  CHAR(10)
 &amp; "              /* ----- ----- " &amp;   " PHYSICAL RESOLUTION:  ( " &amp; 'All Devices (Portrait)'!H36 &amp; " x "  &amp; 'All Devices (Portrait)'!I36 &amp;   " ) " &amp; "  ------ ----*/ " ), CHAR(10)
 &amp; "           /* ----- ----- LOGICAL RESOLUTION:   ( "  &amp; CEILING('All Devices (Landscape)'!K36,0.01) &amp; " x "  &amp; CEILING('All Devices (Landscape)'!J36,0.01) &amp; " ) " &amp; "  ------ ----*/ ", CHAR(10),
 CHAR(10),
 "@media only screen", CHAR(10),
 "   and (min-device-width: ",CEILING('All Devices (Portrait)'!P36,0.01), "px)", CHAR(10),
 "   and (max-device-width: ", CEILING('All Devices (Portrait)'!Q36,0.01), "px)", CHAR(10),
 "   and (min-device-height: ",CEILING('All Devices (Portrait)'!N36,0.01), "px)", CHAR(10),
 "   and (max-device-height: ", CEILING('All Devices (Portrait)'!O36,0.01), "px)", CHAR(10),
 IF('All Devices (Portrait)'!A36  = "", "",IF('All Devices (Portrait)'!D36 = FALSE,  "", Introduction!A$41 )),"   and (-webkit-device-pixel-ratio: ",CEILING('All Devices (Portrait)'!Y36,1), ")", CHAR(10),
 "   and (orientation: ", 'All Devices (Portrait)'!K36, ")   { ", CHAR(10),
 CHAR(10),
 "  .demo-iframe-container       { ", CHAR(10), "        " , "height: ", CEILING('All Devices (Portrait)'!R36,0.1),  "px;", CHAR(10), "                " , "width: ", CEILING('All Devices (Portrait)'!S36,0.1),"px;", CHAR(10),
 " } ", CHAR(10),
 CHAR(10),
 "  .demo-iframe                         {", CHAR(10),
 "                " , "height: ", CEILING('All Devices (Portrait)'!T36,0.1),  "px;", CHAR(10),
 "               " , " width: ", CEILING('All Devices (Portrait)'!U36,0.1),"px;", CHAR(10),
 "               " , " background-image: url(", 'awareness(portrait)'!C35,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"height: ", CEILING('All Devices (Portrait)'!R36,0.1),  "px;", CHAR(10),
 "                " , "width: ", CEILING('All Devices (Portrait)'!S36,0.1), "px;", CHAR(10),
 "                 background-image: url(../img/demo-content/emby/", 'All Devices (Portrait)'!A36, "-content.png);" , CHAR(10),
 " } ", CHAR(10),
  CHAR(10),
 "  .demo-solar-div                   { ", CHAR(10),
 "                " , "height: ", CEILING('All Devices (Portrait)'!R36,0.1),  "px;", CHAR(10),
 "                " , "width: ", CEILING('All Devices (Portrait)'!S36,0.1), "px;", CHAR(10),
 "                 background-image: url(../img/demo-content/emoncms/", 'All Devices (Portrait)'!A36, "-content.png);" , CHAR(10),
 " } ", CHAR(10),
  CHAR(10),
 "  .demo-motioneye-div                   { ", CHAR(10),
 "                " , "height: ", CEILING('All Devices (Portrait)'!R36,0.1),  "px;", CHAR(10),
 "                " , "width: ", CEILING('All Devices (Portrait)'!S36,0.1), "px;", CHAR(10),
 "                 background-image: url(../img/demo-content/motioneye/", 'All Devices (Portrait)'!A36, "-content.png);" , CHAR(10),
 " } ", CHAR(10),
  CHAR(10),
 "  .demo-netstats-div                   { ", CHAR(10),
 "                " , "height: ", CEILING('All Devices (Portrait)'!R36,0.1),  "px;", CHAR(10),
 "                " , "width: ", CEILING('All Devices (Portrait)'!S36,0.1), "px;", CHAR(10),
 "                 background-image: url(../img/demo-content/netstats/", 'All Devices (Portrait)'!A36, "-content.png);" , CHAR(10),
 " } ", CHAR(10),
   CHAR(10),
 "  .demo-openhab-div                   { ", CHAR(10),
 "                " , "height: ", CEILING('All Devices (Portrait)'!R36,0.1), "px;", CHAR(10),
 "                " , "width: ", CEILING('All Devices (Portrait)'!S36,0.1), "px;", CHAR(10),
 "                 background-image: url(../img/demo-content/openhab/", 'All Devices (Portrait)'!A36, "-content.png);" , CHAR(10),
 " } ", CHAR(10),
 " } ", CHAR(10)
 )))</f>
        <v>
              /*  ----- ----- GalaxyTab10 : ( portrait )   ------ ----*/  
              /* ----- -----  PHYSICAL RESOLUTION:  ( 1280 x 800 )   ------ ----*/ 
           /* ----- ----- LOGICAL RESOLUTION:   ( 1280 x 800 )   ------ ----*/ 
@media only screen
   and (min-device-width: 799.5px)
   and (max-device-width: 800.5px)
   and (min-device-height: 1279.5px)
   and (max-device-height: 1280.5px)
   and (-webkit-device-pixel-ratio: 1)
   and (orientation: portrait)   { 
  .demo-iframe-container       { 
        height: 1274.5px;
                width: 800px;
 } 
  .demo-iframe                         {
                height: 1273.5px;
                width: 799px;
                background-image: url(https://docs.google.com/spreadsheets/d/e/2PACX-1vQQRpSkpCHUtlDlgB6JPpClF-SYXaXE4gk64_4J3iY8bfP3JXkKw4bE3yv_ctha-q0uBOj_Deij-R_Q/pubchart?oid=1205619459&amp;format=image);
                 filter: invert(100%); /* ----- see frames.css ----*/ 
                 -webkit-filter: invert(100%);   /* ----- see frames.css ----*/ 
 } 
  .demo-emby-div                   { 
                height: 1274.5px;
                width: 800px;
                 background-image: url(../img/demo-content/emby/Portrait-1280x800-PR=1-content.png);
 } 
  .demo-solar-div                   { 
                height: 1274.5px;
                width: 800px;
                 background-image: url(../img/demo-content/emoncms/Portrait-1280x800-PR=1-content.png);
 } 
  .demo-motioneye-div                   { 
                height: 1274.5px;
                width: 800px;
                 background-image: url(../img/demo-content/motioneye/Portrait-1280x800-PR=1-content.png);
 } 
  .demo-netstats-div                   { 
                height: 1274.5px;
                width: 800px;
                 background-image: url(../img/demo-content/netstats/Portrait-1280x800-PR=1-content.png);
 } 
  .demo-openhab-div                   { 
                height: 1274.5px;
                width: 800px;
                 background-image: url(../img/demo-content/openhab/Portrait-1280x800-PR=1-content.png);
 } 
 } 
</v>
      </c>
    </row>
    <row r="37" ht="15.75" customHeight="1">
      <c r="A37" s="72" t="str">
        <f>IF('All Devices (Portrait)'!X37 = "", "", (CONCATENATE((CHAR(10)
 &amp; "              /*  ----- ----- " &amp; 'All Devices (Portrait)'!C37 &amp; " : ( " &amp; 'All Devices (Portrait)'!K37  &amp;  " )   ------ ----*/  " &amp;  CHAR(10)
 &amp; "              /* ----- ----- " &amp;   " PHYSICAL RESOLUTION:  ( " &amp; 'All Devices (Portrait)'!H37 &amp; " x "  &amp; 'All Devices (Portrait)'!I37 &amp;   " ) " &amp; "  ------ ----*/ " ), CHAR(10)
 &amp; "           /* ----- ----- LOGICAL RESOLUTION:   ( "  &amp; CEILING('All Devices (Landscape)'!K37,0.01) &amp; " x "  &amp; CEILING('All Devices (Landscape)'!J37,0.01) &amp; " ) " &amp; "  ------ ----*/ ", CHAR(10),
 CHAR(10),
 "@media only screen", CHAR(10),
 "   and (min-device-width: ",CEILING('All Devices (Portrait)'!P37,0.01), "px)", CHAR(10),
 "   and (max-device-width: ", CEILING('All Devices (Portrait)'!Q37,0.01), "px)", CHAR(10),
 "   and (min-device-height: ",CEILING('All Devices (Portrait)'!N37,0.01), "px)", CHAR(10),
 "   and (max-device-height: ", CEILING('All Devices (Portrait)'!O37,0.01), "px)", CHAR(10),
 IF('All Devices (Portrait)'!A37  = "", "",IF('All Devices (Portrait)'!D37 = FALSE,  "", Introduction!A$41 )),"   and (-webkit-device-pixel-ratio: ",CEILING('All Devices (Portrait)'!Y37,1), ")", CHAR(10),
 "   and (orientation: ", 'All Devices (Portrait)'!K37, ")   { ", CHAR(10),
 CHAR(10),
 "  .demo-iframe-container       { ", CHAR(10), "        " , "height: ", CEILING('All Devices (Portrait)'!R37,0.1),  "px;", CHAR(10), "                " , "width: ", CEILING('All Devices (Portrait)'!S37,0.1),"px;", CHAR(10),
 " } ", CHAR(10),
 CHAR(10),
 "  .demo-iframe                         {", CHAR(10),
 "                " , "height: ", CEILING('All Devices (Portrait)'!T37,0.1),  "px;", CHAR(10),
 "               " , " width: ", CEILING('All Devices (Portrait)'!U37,0.1),"px;", CHAR(10),
 "               " , " background-image: url(", 'awareness(portrait)'!C36,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"height: ", CEILING('All Devices (Portrait)'!R37,0.1),  "px;", CHAR(10),
 "                " , "width: ", CEILING('All Devices (Portrait)'!S37,0.1), "px;", CHAR(10),
 "                 background-image: url(../img/demo-content/emby/", 'All Devices (Portrait)'!A37, "-content.png);" , CHAR(10),
 " } ", CHAR(10),
  CHAR(10),
 "  .demo-solar-div                   { ", CHAR(10),
 "                " , "height: ", CEILING('All Devices (Portrait)'!R37,0.1),  "px;", CHAR(10),
 "                " , "width: ", CEILING('All Devices (Portrait)'!S37,0.1), "px;", CHAR(10),
 "                 background-image: url(../img/demo-content/emoncms/", 'All Devices (Portrait)'!A37, "-content.png);" , CHAR(10),
 " } ", CHAR(10),
  CHAR(10),
 "  .demo-motioneye-div                   { ", CHAR(10),
 "                " , "height: ", CEILING('All Devices (Portrait)'!R37,0.1),  "px;", CHAR(10),
 "                " , "width: ", CEILING('All Devices (Portrait)'!S37,0.1), "px;", CHAR(10),
 "                 background-image: url(../img/demo-content/motioneye/", 'All Devices (Portrait)'!A37, "-content.png);" , CHAR(10),
 " } ", CHAR(10),
  CHAR(10),
 "  .demo-netstats-div                   { ", CHAR(10),
 "                " , "height: ", CEILING('All Devices (Portrait)'!R37,0.1),  "px;", CHAR(10),
 "                " , "width: ", CEILING('All Devices (Portrait)'!S37,0.1), "px;", CHAR(10),
 "                 background-image: url(../img/demo-content/netstats/", 'All Devices (Portrait)'!A37, "-content.png);" , CHAR(10),
 " } ", CHAR(10),
   CHAR(10),
 "  .demo-openhab-div                   { ", CHAR(10),
 "                " , "height: ", CEILING('All Devices (Portrait)'!R37,0.1), "px;", CHAR(10),
 "                " , "width: ", CEILING('All Devices (Portrait)'!S37,0.1), "px;", CHAR(10),
 "                 background-image: url(../img/demo-content/openhab/", 'All Devices (Portrait)'!A37, "-content.png);" , CHAR(10),
 " } ", CHAR(10),
 " } ", CHAR(10)
 )))</f>
        <v>
              /*  ----- ----- ChromebookPixel : ( portrait )   ------ ----*/  
              /* ----- -----  PHYSICAL RESOLUTION:  ( 2560 x 1700 )   ------ ----*/ 
           /* ----- ----- LOGICAL RESOLUTION:   ( 1280 x 850 )   ------ ----*/ 
@media only screen
   and (min-device-width: 849.5px)
   and (max-device-width: 850.5px)
   and (min-device-height: 1279.5px)
   and (max-device-height: 1280.5px)
   and (-webkit-device-pixel-ratio: 2)
   and (orientation: portrait)   { 
  .demo-iframe-container       { 
        height: 1274.5px;
                width: 850px;
 } 
  .demo-iframe                         {
                height: 1273.5px;
                width: 849px;
                background-image: url(https://docs.google.com/spreadsheets/d/e/2PACX-1vQQRpSkpCHUtlDlgB6JPpClF-SYXaXE4gk64_4J3iY8bfP3JXkKw4bE3yv_ctha-q0uBOj_Deij-R_Q/pubchart?oid=1992777098&amp;format=image);
                 filter: invert(100%); /* ----- see frames.css ----*/ 
                 -webkit-filter: invert(100%);   /* ----- see frames.css ----*/ 
 } 
  .demo-emby-div                   { 
                height: 1274.5px;
                width: 850px;
                 background-image: url(../img/demo-content/emby/Portrait-1280x850-PR=2-content.png);
 } 
  .demo-solar-div                   { 
                height: 1274.5px;
                width: 850px;
                 background-image: url(../img/demo-content/emoncms/Portrait-1280x850-PR=2-content.png);
 } 
  .demo-motioneye-div                   { 
                height: 1274.5px;
                width: 850px;
                 background-image: url(../img/demo-content/motioneye/Portrait-1280x850-PR=2-content.png);
 } 
  .demo-netstats-div                   { 
                height: 1274.5px;
                width: 850px;
                 background-image: url(../img/demo-content/netstats/Portrait-1280x850-PR=2-content.png);
 } 
  .demo-openhab-div                   { 
                height: 1274.5px;
                width: 850px;
                 background-image: url(../img/demo-content/openhab/Portrait-1280x850-PR=2-content.png);
 } 
 } 
</v>
      </c>
    </row>
    <row r="38" ht="15.75" customHeight="1">
      <c r="A38" s="72" t="str">
        <f>IF('All Devices (Portrait)'!X38 = "", "", (CONCATENATE((CHAR(10)
 &amp; "              /*  ----- ----- " &amp; 'All Devices (Portrait)'!C38 &amp; " : ( " &amp; 'All Devices (Portrait)'!K38  &amp;  " )   ------ ----*/  " &amp;  CHAR(10)
 &amp; "              /* ----- ----- " &amp;   " PHYSICAL RESOLUTION:  ( " &amp; 'All Devices (Portrait)'!H38 &amp; " x "  &amp; 'All Devices (Portrait)'!I38 &amp;   " ) " &amp; "  ------ ----*/ " ), CHAR(10)
 &amp; "           /* ----- ----- LOGICAL RESOLUTION:   ( "  &amp; CEILING('All Devices (Landscape)'!K38,0.01) &amp; " x "  &amp; CEILING('All Devices (Landscape)'!J38,0.01) &amp; " ) " &amp; "  ------ ----*/ ", CHAR(10),
 CHAR(10),
 "@media only screen", CHAR(10),
 "   and (min-device-width: ",CEILING('All Devices (Portrait)'!P38,0.01), "px)", CHAR(10),
 "   and (max-device-width: ", CEILING('All Devices (Portrait)'!Q38,0.01), "px)", CHAR(10),
 "   and (min-device-height: ",CEILING('All Devices (Portrait)'!N38,0.01), "px)", CHAR(10),
 "   and (max-device-height: ", CEILING('All Devices (Portrait)'!O38,0.01), "px)", CHAR(10),
 IF('All Devices (Portrait)'!A38  = "", "",IF('All Devices (Portrait)'!D38 = FALSE,  "", Introduction!A$41 )),"   and (-webkit-device-pixel-ratio: ",CEILING('All Devices (Portrait)'!Y38,1), ")", CHAR(10),
 "   and (orientation: ", 'All Devices (Portrait)'!K38, ")   { ", CHAR(10),
 CHAR(10),
 "  .demo-iframe-container       { ", CHAR(10), "        " , "height: ", CEILING('All Devices (Portrait)'!R38,0.1),  "px;", CHAR(10), "                " , "width: ", CEILING('All Devices (Portrait)'!S38,0.1),"px;", CHAR(10),
 " } ", CHAR(10),
 CHAR(10),
 "  .demo-iframe                         {", CHAR(10),
 "                " , "height: ", CEILING('All Devices (Portrait)'!T38,0.1),  "px;", CHAR(10),
 "               " , " width: ", CEILING('All Devices (Portrait)'!U38,0.1),"px;", CHAR(10),
 "               " , " background-image: url(", 'awareness(portrait)'!C37,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"height: ", CEILING('All Devices (Portrait)'!R38,0.1),  "px;", CHAR(10),
 "                " , "width: ", CEILING('All Devices (Portrait)'!S38,0.1), "px;", CHAR(10),
 "                 background-image: url(../img/demo-content/emby/", 'All Devices (Portrait)'!A38, "-content.png);" , CHAR(10),
 " } ", CHAR(10),
  CHAR(10),
 "  .demo-solar-div                   { ", CHAR(10),
 "                " , "height: ", CEILING('All Devices (Portrait)'!R38,0.1),  "px;", CHAR(10),
 "                " , "width: ", CEILING('All Devices (Portrait)'!S38,0.1), "px;", CHAR(10),
 "                 background-image: url(../img/demo-content/emoncms/", 'All Devices (Portrait)'!A38, "-content.png);" , CHAR(10),
 " } ", CHAR(10),
  CHAR(10),
 "  .demo-motioneye-div                   { ", CHAR(10),
 "                " , "height: ", CEILING('All Devices (Portrait)'!R38,0.1),  "px;", CHAR(10),
 "                " , "width: ", CEILING('All Devices (Portrait)'!S38,0.1), "px;", CHAR(10),
 "                 background-image: url(../img/demo-content/motioneye/", 'All Devices (Portrait)'!A38, "-content.png);" , CHAR(10),
 " } ", CHAR(10),
  CHAR(10),
 "  .demo-netstats-div                   { ", CHAR(10),
 "                " , "height: ", CEILING('All Devices (Portrait)'!R38,0.1),  "px;", CHAR(10),
 "                " , "width: ", CEILING('All Devices (Portrait)'!S38,0.1), "px;", CHAR(10),
 "                 background-image: url(../img/demo-content/netstats/", 'All Devices (Portrait)'!A38, "-content.png);" , CHAR(10),
 " } ", CHAR(10),
   CHAR(10),
 "  .demo-openhab-div                   { ", CHAR(10),
 "                " , "height: ", CEILING('All Devices (Portrait)'!R38,0.1), "px;", CHAR(10),
 "                " , "width: ", CEILING('All Devices (Portrait)'!S38,0.1), "px;", CHAR(10),
 "                 background-image: url(../img/demo-content/openhab/", 'All Devices (Portrait)'!A38, "-content.png);" , CHAR(10),
 " } ", CHAR(10),
 " } ", CHAR(10)
 )))</f>
        <v>
              /*  ----- ----- PowerBookG4 : ( portrait )   ------ ----*/  
              /* ----- -----  PHYSICAL RESOLUTION:  ( 1280 x 854 )   ------ ----*/ 
           /* ----- ----- LOGICAL RESOLUTION:   ( 1279 x 854 )   ------ ----*/ 
@media only screen
   and (min-device-width: 853.5px)
   and (max-device-width: 854.5px)
   and (min-device-height: 1278.5px)
   and (max-device-height: 1279.5px)
   and (-webkit-device-pixel-ratio: 2)
   and (orientation: portrait)   { 
  .demo-iframe-container       { 
        height: 1273.5px;
                width: 854px;
 } 
  .demo-iframe                         {
                height: 1272.5px;
                width: 853px;
                background-image: url(https://docs.google.com/spreadsheets/d/e/2PACX-1vQQRpSkpCHUtlDlgB6JPpClF-SYXaXE4gk64_4J3iY8bfP3JXkKw4bE3yv_ctha-q0uBOj_Deij-R_Q/pubchart?oid=1606576167&amp;format=image);
                 filter: invert(100%); /* ----- see frames.css ----*/ 
                 -webkit-filter: invert(100%);   /* ----- see frames.css ----*/ 
 } 
  .demo-emby-div                   { 
                height: 1273.5px;
                width: 854px;
                 background-image: url(../img/demo-content/emby/Portrait-1279x854-PR=1.1-content.png);
 } 
  .demo-solar-div                   { 
                height: 1273.5px;
                width: 854px;
                 background-image: url(../img/demo-content/emoncms/Portrait-1279x854-PR=1.1-content.png);
 } 
  .demo-motioneye-div                   { 
                height: 1273.5px;
                width: 854px;
                 background-image: url(../img/demo-content/motioneye/Portrait-1279x854-PR=1.1-content.png);
 } 
  .demo-netstats-div                   { 
                height: 1273.5px;
                width: 854px;
                 background-image: url(../img/demo-content/netstats/Portrait-1279x854-PR=1.1-content.png);
 } 
  .demo-openhab-div                   { 
                height: 1273.5px;
                width: 854px;
                 background-image: url(../img/demo-content/openhab/Portrait-1279x854-PR=1.1-content.png);
 } 
 } 
</v>
      </c>
    </row>
    <row r="39" ht="15.75" customHeight="1">
      <c r="A39" s="72" t="str">
        <f>IF('All Devices (Portrait)'!X39 = "", "", (CONCATENATE((CHAR(10)
 &amp; "              /*  ----- ----- " &amp; 'All Devices (Portrait)'!C39 &amp; " : ( " &amp; 'All Devices (Portrait)'!K39  &amp;  " )   ------ ----*/  " &amp;  CHAR(10)
 &amp; "              /* ----- ----- " &amp;   " PHYSICAL RESOLUTION:  ( " &amp; 'All Devices (Portrait)'!H39 &amp; " x "  &amp; 'All Devices (Portrait)'!I39 &amp;   " ) " &amp; "  ------ ----*/ " ), CHAR(10)
 &amp; "           /* ----- ----- LOGICAL RESOLUTION:   ( "  &amp; CEILING('All Devices (Landscape)'!K39,0.01) &amp; " x "  &amp; CEILING('All Devices (Landscape)'!J39,0.01) &amp; " ) " &amp; "  ------ ----*/ ", CHAR(10),
 CHAR(10),
 "@media only screen", CHAR(10),
 "   and (min-device-width: ",CEILING('All Devices (Portrait)'!P39,0.01), "px)", CHAR(10),
 "   and (max-device-width: ", CEILING('All Devices (Portrait)'!Q39,0.01), "px)", CHAR(10),
 "   and (min-device-height: ",CEILING('All Devices (Portrait)'!N39,0.01), "px)", CHAR(10),
 "   and (max-device-height: ", CEILING('All Devices (Portrait)'!O39,0.01), "px)", CHAR(10),
 IF('All Devices (Portrait)'!A39  = "", "",IF('All Devices (Portrait)'!D39 = FALSE,  "", Introduction!A$41 )),"   and (-webkit-device-pixel-ratio: ",CEILING('All Devices (Portrait)'!Y39,1), ")", CHAR(10),
 "   and (orientation: ", 'All Devices (Portrait)'!K39, ")   { ", CHAR(10),
 CHAR(10),
 "  .demo-iframe-container       { ", CHAR(10), "        " , "height: ", CEILING('All Devices (Portrait)'!R39,0.1),  "px;", CHAR(10), "                " , "width: ", CEILING('All Devices (Portrait)'!S39,0.1),"px;", CHAR(10),
 " } ", CHAR(10),
 CHAR(10),
 "  .demo-iframe                         {", CHAR(10),
 "                " , "height: ", CEILING('All Devices (Portrait)'!T39,0.1),  "px;", CHAR(10),
 "               " , " width: ", CEILING('All Devices (Portrait)'!U39,0.1),"px;", CHAR(10),
 "               " , " background-image: url(", 'awareness(portrait)'!C38,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"height: ", CEILING('All Devices (Portrait)'!R39,0.1),  "px;", CHAR(10),
 "                " , "width: ", CEILING('All Devices (Portrait)'!S39,0.1), "px;", CHAR(10),
 "                 background-image: url(../img/demo-content/emby/", 'All Devices (Portrait)'!A39, "-content.png);" , CHAR(10),
 " } ", CHAR(10),
  CHAR(10),
 "  .demo-solar-div                   { ", CHAR(10),
 "                " , "height: ", CEILING('All Devices (Portrait)'!R39,0.1),  "px;", CHAR(10),
 "                " , "width: ", CEILING('All Devices (Portrait)'!S39,0.1), "px;", CHAR(10),
 "                 background-image: url(../img/demo-content/emoncms/", 'All Devices (Portrait)'!A39, "-content.png);" , CHAR(10),
 " } ", CHAR(10),
  CHAR(10),
 "  .demo-motioneye-div                   { ", CHAR(10),
 "                " , "height: ", CEILING('All Devices (Portrait)'!R39,0.1),  "px;", CHAR(10),
 "                " , "width: ", CEILING('All Devices (Portrait)'!S39,0.1), "px;", CHAR(10),
 "                 background-image: url(../img/demo-content/motioneye/", 'All Devices (Portrait)'!A39, "-content.png);" , CHAR(10),
 " } ", CHAR(10),
  CHAR(10),
 "  .demo-netstats-div                   { ", CHAR(10),
 "                " , "height: ", CEILING('All Devices (Portrait)'!R39,0.1),  "px;", CHAR(10),
 "                " , "width: ", CEILING('All Devices (Portrait)'!S39,0.1), "px;", CHAR(10),
 "                 background-image: url(../img/demo-content/netstats/", 'All Devices (Portrait)'!A39, "-content.png);" , CHAR(10),
 " } ", CHAR(10),
   CHAR(10),
 "  .demo-openhab-div                   { ", CHAR(10),
 "                " , "height: ", CEILING('All Devices (Portrait)'!R39,0.1), "px;", CHAR(10),
 "                " , "width: ", CEILING('All Devices (Portrait)'!S39,0.1), "px;", CHAR(10),
 "                 background-image: url(../img/demo-content/openhab/", 'All Devices (Portrait)'!A39, "-content.png);" , CHAR(10),
 " } ", CHAR(10),
 " } ", CHAR(10)
 )))</f>
        <v>
              /*  ----- ----- DCI2K : ( portrait )   ------ ----*/  
              /* ----- -----  PHYSICAL RESOLUTION:  ( 2048 x 1080 )   ------ ----*/ 
           /* ----- ----- LOGICAL RESOLUTION:   ( 2044 x 1078 )   ------ ----*/ 
@media only screen
   and (min-device-width: 1077.5px)
   and (max-device-width: 1078.5px)
   and (min-device-height: 2043.5px)
   and (max-device-height: 2044.5px)
   and (-webkit-device-pixel-ratio: 2)
   and (orientation: portrait)   { 
  .demo-iframe-container       { 
        height: 2038.5px;
                width: 1078px;
 } 
  .demo-iframe                         {
                height: 2037.5px;
                width: 1077px;
                background-image: url(https://docs.google.com/spreadsheets/d/e/2PACX-1vQQRpSkpCHUtlDlgB6JPpClF-SYXaXE4gk64_4J3iY8bfP3JXkKw4bE3yv_ctha-q0uBOj_Deij-R_Q/pubchart?oid=2041928604&amp;format=image);
                 filter: invert(100%); /* ----- see frames.css ----*/ 
                 -webkit-filter: invert(100%);   /* ----- see frames.css ----*/ 
 } 
  .demo-emby-div                   { 
                height: 2038.5px;
                width: 1078px;
                 background-image: url(../img/demo-content/emby/Portrait-2044x1078-PR=1.1-content.png);
 } 
  .demo-solar-div                   { 
                height: 2038.5px;
                width: 1078px;
                 background-image: url(../img/demo-content/emoncms/Portrait-2044x1078-PR=1.1-content.png);
 } 
  .demo-motioneye-div                   { 
                height: 2038.5px;
                width: 1078px;
                 background-image: url(../img/demo-content/motioneye/Portrait-2044x1078-PR=1.1-content.png);
 } 
  .demo-netstats-div                   { 
                height: 2038.5px;
                width: 1078px;
                 background-image: url(../img/demo-content/netstats/Portrait-2044x1078-PR=1.1-content.png);
 } 
  .demo-openhab-div                   { 
                height: 2038.5px;
                width: 1078px;
                 background-image: url(../img/demo-content/openhab/Portrait-2044x1078-PR=1.1-content.png);
 } 
 } 
</v>
      </c>
    </row>
    <row r="40" ht="15.75" customHeight="1">
      <c r="A40" s="72" t="str">
        <f>IF('All Devices (Portrait)'!X40 = "", "", (CONCATENATE((CHAR(10)
 &amp; "              /*  ----- ----- " &amp; 'All Devices (Portrait)'!C40 &amp; " : ( " &amp; 'All Devices (Portrait)'!K40  &amp;  " )   ------ ----*/  " &amp;  CHAR(10)
 &amp; "              /* ----- ----- " &amp;   " PHYSICAL RESOLUTION:  ( " &amp; 'All Devices (Portrait)'!H40 &amp; " x "  &amp; 'All Devices (Portrait)'!I40 &amp;   " ) " &amp; "  ------ ----*/ " ), CHAR(10)
 &amp; "           /* ----- ----- LOGICAL RESOLUTION:   ( "  &amp; CEILING('All Devices (Landscape)'!K40,0.01) &amp; " x "  &amp; CEILING('All Devices (Landscape)'!J40,0.01) &amp; " ) " &amp; "  ------ ----*/ ", CHAR(10),
 CHAR(10),
 "@media only screen", CHAR(10),
 "   and (min-device-width: ",CEILING('All Devices (Portrait)'!P40,0.01), "px)", CHAR(10),
 "   and (max-device-width: ", CEILING('All Devices (Portrait)'!Q40,0.01), "px)", CHAR(10),
 "   and (min-device-height: ",CEILING('All Devices (Portrait)'!N40,0.01), "px)", CHAR(10),
 "   and (max-device-height: ", CEILING('All Devices (Portrait)'!O40,0.01), "px)", CHAR(10),
 IF('All Devices (Portrait)'!A40  = "", "",IF('All Devices (Portrait)'!D40 = FALSE,  "", Introduction!A$41 )),"   and (-webkit-device-pixel-ratio: ",CEILING('All Devices (Portrait)'!Y40,1), ")", CHAR(10),
 "   and (orientation: ", 'All Devices (Portrait)'!K40, ")   { ", CHAR(10),
 CHAR(10),
 "  .demo-iframe-container       { ", CHAR(10), "        " , "height: ", CEILING('All Devices (Portrait)'!R40,0.1),  "px;", CHAR(10), "                " , "width: ", CEILING('All Devices (Portrait)'!S40,0.1),"px;", CHAR(10),
 " } ", CHAR(10),
 CHAR(10),
 "  .demo-iframe                         {", CHAR(10),
 "                " , "height: ", CEILING('All Devices (Portrait)'!T40,0.1),  "px;", CHAR(10),
 "               " , " width: ", CEILING('All Devices (Portrait)'!U40,0.1),"px;", CHAR(10),
 "               " , " background-image: url(", 'awareness(portrait)'!C39,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"height: ", CEILING('All Devices (Portrait)'!R40,0.1),  "px;", CHAR(10),
 "                " , "width: ", CEILING('All Devices (Portrait)'!S40,0.1), "px;", CHAR(10),
 "                 background-image: url(../img/demo-content/emby/", 'All Devices (Portrait)'!A40, "-content.png);" , CHAR(10),
 " } ", CHAR(10),
  CHAR(10),
 "  .demo-solar-div                   { ", CHAR(10),
 "                " , "height: ", CEILING('All Devices (Portrait)'!R40,0.1),  "px;", CHAR(10),
 "                " , "width: ", CEILING('All Devices (Portrait)'!S40,0.1), "px;", CHAR(10),
 "                 background-image: url(../img/demo-content/emoncms/", 'All Devices (Portrait)'!A40, "-content.png);" , CHAR(10),
 " } ", CHAR(10),
  CHAR(10),
 "  .demo-motioneye-div                   { ", CHAR(10),
 "                " , "height: ", CEILING('All Devices (Portrait)'!R40,0.1),  "px;", CHAR(10),
 "                " , "width: ", CEILING('All Devices (Portrait)'!S40,0.1), "px;", CHAR(10),
 "                 background-image: url(../img/demo-content/motioneye/", 'All Devices (Portrait)'!A40, "-content.png);" , CHAR(10),
 " } ", CHAR(10),
  CHAR(10),
 "  .demo-netstats-div                   { ", CHAR(10),
 "                " , "height: ", CEILING('All Devices (Portrait)'!R40,0.1),  "px;", CHAR(10),
 "                " , "width: ", CEILING('All Devices (Portrait)'!S40,0.1), "px;", CHAR(10),
 "                 background-image: url(../img/demo-content/netstats/", 'All Devices (Portrait)'!A40, "-content.png);" , CHAR(10),
 " } ", CHAR(10),
   CHAR(10),
 "  .demo-openhab-div                   { ", CHAR(10),
 "                " , "height: ", CEILING('All Devices (Portrait)'!R40,0.1), "px;", CHAR(10),
 "                " , "width: ", CEILING('All Devices (Portrait)'!S40,0.1), "px;", CHAR(10),
 "                 background-image: url(../img/demo-content/openhab/", 'All Devices (Portrait)'!A40, "-content.png);" , CHAR(10),
 " } ", CHAR(10),
 " } ", CHAR(10)
 )))</f>
        <v>
              /*  ----- ----- PopularDevices1 : ( portrait )   ------ ----*/  
              /* ----- -----  PHYSICAL RESOLUTION:  ( 1800 x 1440 )   ------ ----*/ 
           /* ----- ----- LOGICAL RESOLUTION:   ( 1440 x 1152 )   ------ ----*/ 
@media only screen
   and (min-device-width: 1151.5px)
   and (max-device-width: 1152.5px)
   and (min-device-height: 1439.5px)
   and (max-device-height: 1440.5px)
   and (-webkit-device-pixel-ratio: 2)
   and (orientation: portrait)   { 
  .demo-iframe-container       { 
        height: 1434.5px;
                width: 1152px;
 } 
  .demo-iframe                         {
                height: 1433.5px;
                width: 1151px;
                background-image: url(https://docs.google.com/spreadsheets/d/e/2PACX-1vQQRpSkpCHUtlDlgB6JPpClF-SYXaXE4gk64_4J3iY8bfP3JXkKw4bE3yv_ctha-q0uBOj_Deij-R_Q/pubchart?oid=1607785668&amp;format=image);
                 filter: invert(100%); /* ----- see frames.css ----*/ 
                 -webkit-filter: invert(100%);   /* ----- see frames.css ----*/ 
 } 
  .demo-emby-div                   { 
                height: 1434.5px;
                width: 1152px;
                 background-image: url(../img/demo-content/emby/Portrait-1440x1152-PR=1.3-content.png);
 } 
  .demo-solar-div                   { 
                height: 1434.5px;
                width: 1152px;
                 background-image: url(../img/demo-content/emoncms/Portrait-1440x1152-PR=1.3-content.png);
 } 
  .demo-motioneye-div                   { 
                height: 1434.5px;
                width: 1152px;
                 background-image: url(../img/demo-content/motioneye/Portrait-1440x1152-PR=1.3-content.png);
 } 
  .demo-netstats-div                   { 
                height: 1434.5px;
                width: 1152px;
                 background-image: url(../img/demo-content/netstats/Portrait-1440x1152-PR=1.3-content.png);
 } 
  .demo-openhab-div                   { 
                height: 1434.5px;
                width: 1152px;
                 background-image: url(../img/demo-content/openhab/Portrait-1440x1152-PR=1.3-content.png);
 } 
 } 
</v>
      </c>
    </row>
    <row r="41" ht="15.75" customHeight="1">
      <c r="A41" s="72" t="str">
        <f>IF('All Devices (Portrait)'!X41 = "", "", (CONCATENATE((CHAR(10)
 &amp; "              /*  ----- ----- " &amp; 'All Devices (Portrait)'!C41 &amp; " : ( " &amp; 'All Devices (Portrait)'!K41  &amp;  " )   ------ ----*/  " &amp;  CHAR(10)
 &amp; "              /* ----- ----- " &amp;   " PHYSICAL RESOLUTION:  ( " &amp; 'All Devices (Portrait)'!H41 &amp; " x "  &amp; 'All Devices (Portrait)'!I41 &amp;   " ) " &amp; "  ------ ----*/ " ), CHAR(10)
 &amp; "           /* ----- ----- LOGICAL RESOLUTION:   ( "  &amp; CEILING('All Devices (Landscape)'!K41,0.01) &amp; " x "  &amp; CEILING('All Devices (Landscape)'!J41,0.01) &amp; " ) " &amp; "  ------ ----*/ ", CHAR(10),
 CHAR(10),
 "@media only screen", CHAR(10),
 "   and (min-device-width: ",CEILING('All Devices (Portrait)'!P41,0.01), "px)", CHAR(10),
 "   and (max-device-width: ", CEILING('All Devices (Portrait)'!Q41,0.01), "px)", CHAR(10),
 "   and (min-device-height: ",CEILING('All Devices (Portrait)'!N41,0.01), "px)", CHAR(10),
 "   and (max-device-height: ", CEILING('All Devices (Portrait)'!O41,0.01), "px)", CHAR(10),
 IF('All Devices (Portrait)'!A41  = "", "",IF('All Devices (Portrait)'!D41 = FALSE,  "", Introduction!A$41 )),"   and (-webkit-device-pixel-ratio: ",CEILING('All Devices (Portrait)'!Y41,1), ")", CHAR(10),
 "   and (orientation: ", 'All Devices (Portrait)'!K41, ")   { ", CHAR(10),
 CHAR(10),
 "  .demo-iframe-container       { ", CHAR(10), "        " , "height: ", CEILING('All Devices (Portrait)'!R41,0.1),  "px;", CHAR(10), "                " , "width: ", CEILING('All Devices (Portrait)'!S41,0.1),"px;", CHAR(10),
 " } ", CHAR(10),
 CHAR(10),
 "  .demo-iframe                         {", CHAR(10),
 "                " , "height: ", CEILING('All Devices (Portrait)'!T41,0.1),  "px;", CHAR(10),
 "               " , " width: ", CEILING('All Devices (Portrait)'!U41,0.1),"px;", CHAR(10),
 "               " , " background-image: url(", 'awareness(portrait)'!C40,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"height: ", CEILING('All Devices (Portrait)'!R41,0.1),  "px;", CHAR(10),
 "                " , "width: ", CEILING('All Devices (Portrait)'!S41,0.1), "px;", CHAR(10),
 "                 background-image: url(../img/demo-content/emby/", 'All Devices (Portrait)'!A41, "-content.png);" , CHAR(10),
 " } ", CHAR(10),
  CHAR(10),
 "  .demo-solar-div                   { ", CHAR(10),
 "                " , "height: ", CEILING('All Devices (Portrait)'!R41,0.1),  "px;", CHAR(10),
 "                " , "width: ", CEILING('All Devices (Portrait)'!S41,0.1), "px;", CHAR(10),
 "                 background-image: url(../img/demo-content/emoncms/", 'All Devices (Portrait)'!A41, "-content.png);" , CHAR(10),
 " } ", CHAR(10),
  CHAR(10),
 "  .demo-motioneye-div                   { ", CHAR(10),
 "                " , "height: ", CEILING('All Devices (Portrait)'!R41,0.1),  "px;", CHAR(10),
 "                " , "width: ", CEILING('All Devices (Portrait)'!S41,0.1), "px;", CHAR(10),
 "                 background-image: url(../img/demo-content/motioneye/", 'All Devices (Portrait)'!A41, "-content.png);" , CHAR(10),
 " } ", CHAR(10),
  CHAR(10),
 "  .demo-netstats-div                   { ", CHAR(10),
 "                " , "height: ", CEILING('All Devices (Portrait)'!R41,0.1),  "px;", CHAR(10),
 "                " , "width: ", CEILING('All Devices (Portrait)'!S41,0.1), "px;", CHAR(10),
 "                 background-image: url(../img/demo-content/netstats/", 'All Devices (Portrait)'!A41, "-content.png);" , CHAR(10),
 " } ", CHAR(10),
   CHAR(10),
 "  .demo-openhab-div                   { ", CHAR(10),
 "                " , "height: ", CEILING('All Devices (Portrait)'!R41,0.1), "px;", CHAR(10),
 "                " , "width: ", CEILING('All Devices (Portrait)'!S41,0.1), "px;", CHAR(10),
 "                 background-image: url(../img/demo-content/openhab/", 'All Devices (Portrait)'!A41, "-content.png);" , CHAR(10),
 " } ", CHAR(10),
 " } ", CHAR(10)
 )))</f>
        <v>
              /*  ----- ----- TesselarXGA  : ( portrait )   ------ ----*/  
              /* ----- -----  PHYSICAL RESOLUTION:  ( 1920 x 1440 )   ------ ----*/ 
           /* ----- ----- LOGICAL RESOLUTION:   ( 1881 x 1411 )   ------ ----*/ 
@media only screen
   and (min-device-width: 1410.5px)
   and (max-device-width: 1411.5px)
   and (min-device-height: 1880.5px)
   and (max-device-height: 1881.5px)
   and (-webkit-device-pixel-ratio: 2)
   and (orientation: portrait)   { 
  .demo-iframe-container       { 
        height: 1875.5px;
                width: 1411px;
 } 
  .demo-iframe                         {
                height: 1874.5px;
                width: 1410px;
                background-image: url(https://docs.google.com/spreadsheets/d/e/2PACX-1vQQRpSkpCHUtlDlgB6JPpClF-SYXaXE4gk64_4J3iY8bfP3JXkKw4bE3yv_ctha-q0uBOj_Deij-R_Q/pubchart?oid=1033049332&amp;format=image);
                 filter: invert(100%); /* ----- see frames.css ----*/ 
                 -webkit-filter: invert(100%);   /* ----- see frames.css ----*/ 
 } 
  .demo-emby-div                   { 
                height: 1875.5px;
                width: 1411px;
                 background-image: url(../img/demo-content/emby/Portrait-1881x1411-PR=1.1-content.png);
 } 
  .demo-solar-div                   { 
                height: 1875.5px;
                width: 1411px;
                 background-image: url(../img/demo-content/emoncms/Portrait-1881x1411-PR=1.1-content.png);
 } 
  .demo-motioneye-div                   { 
                height: 1875.5px;
                width: 1411px;
                 background-image: url(../img/demo-content/motioneye/Portrait-1881x1411-PR=1.1-content.png);
 } 
  .demo-netstats-div                   { 
                height: 1875.5px;
                width: 1411px;
                 background-image: url(../img/demo-content/netstats/Portrait-1881x1411-PR=1.1-content.png);
 } 
  .demo-openhab-div                   { 
                height: 1875.5px;
                width: 1411px;
                 background-image: url(../img/demo-content/openhab/Portrait-1881x1411-PR=1.1-content.png);
 } 
 } 
</v>
      </c>
    </row>
    <row r="42" ht="15.75" customHeight="1">
      <c r="A42" s="72" t="str">
        <f>IF('All Devices (Portrait)'!X42 = "", "", (CONCATENATE((CHAR(10)
 &amp; "              /*  ----- ----- " &amp; 'All Devices (Portrait)'!C42 &amp; " : ( " &amp; 'All Devices (Portrait)'!K42  &amp;  " )   ------ ----*/  " &amp;  CHAR(10)
 &amp; "              /* ----- ----- " &amp;   " PHYSICAL RESOLUTION:  ( " &amp; 'All Devices (Portrait)'!H42 &amp; " x "  &amp; 'All Devices (Portrait)'!I42 &amp;   " ) " &amp; "  ------ ----*/ " ), CHAR(10)
 &amp; "           /* ----- ----- LOGICAL RESOLUTION:   ( "  &amp; CEILING('All Devices (Landscape)'!K42,0.01) &amp; " x "  &amp; CEILING('All Devices (Landscape)'!J42,0.01) &amp; " ) " &amp; "  ------ ----*/ ", CHAR(10),
 CHAR(10),
 "@media only screen", CHAR(10),
 "   and (min-device-width: ",CEILING('All Devices (Portrait)'!P42,0.01), "px)", CHAR(10),
 "   and (max-device-width: ", CEILING('All Devices (Portrait)'!Q42,0.01), "px)", CHAR(10),
 "   and (min-device-height: ",CEILING('All Devices (Portrait)'!N42,0.01), "px)", CHAR(10),
 "   and (max-device-height: ", CEILING('All Devices (Portrait)'!O42,0.01), "px)", CHAR(10),
 IF('All Devices (Portrait)'!A42  = "", "",IF('All Devices (Portrait)'!D42 = FALSE,  "", Introduction!A$41 )),"   and (-webkit-device-pixel-ratio: ",CEILING('All Devices (Portrait)'!Y42,1), ")", CHAR(10),
 "   and (orientation: ", 'All Devices (Portrait)'!K42, ")   { ", CHAR(10),
 CHAR(10),
 "  .demo-iframe-container       { ", CHAR(10), "        " , "height: ", CEILING('All Devices (Portrait)'!R42,0.1),  "px;", CHAR(10), "                " , "width: ", CEILING('All Devices (Portrait)'!S42,0.1),"px;", CHAR(10),
 " } ", CHAR(10),
 CHAR(10),
 "  .demo-iframe                         {", CHAR(10),
 "                " , "height: ", CEILING('All Devices (Portrait)'!T42,0.1),  "px;", CHAR(10),
 "               " , " width: ", CEILING('All Devices (Portrait)'!U42,0.1),"px;", CHAR(10),
 "               " , " background-image: url(", 'awareness(portrait)'!C41,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"height: ", CEILING('All Devices (Portrait)'!R42,0.1),  "px;", CHAR(10),
 "                " , "width: ", CEILING('All Devices (Portrait)'!S42,0.1), "px;", CHAR(10),
 "                 background-image: url(../img/demo-content/emby/", 'All Devices (Portrait)'!A42, "-content.png);" , CHAR(10),
 " } ", CHAR(10),
  CHAR(10),
 "  .demo-solar-div                   { ", CHAR(10),
 "                " , "height: ", CEILING('All Devices (Portrait)'!R42,0.1),  "px;", CHAR(10),
 "                " , "width: ", CEILING('All Devices (Portrait)'!S42,0.1), "px;", CHAR(10),
 "                 background-image: url(../img/demo-content/emoncms/", 'All Devices (Portrait)'!A42, "-content.png);" , CHAR(10),
 " } ", CHAR(10),
  CHAR(10),
 "  .demo-motioneye-div                   { ", CHAR(10),
 "                " , "height: ", CEILING('All Devices (Portrait)'!R42,0.1),  "px;", CHAR(10),
 "                " , "width: ", CEILING('All Devices (Portrait)'!S42,0.1), "px;", CHAR(10),
 "                 background-image: url(../img/demo-content/motioneye/", 'All Devices (Portrait)'!A42, "-content.png);" , CHAR(10),
 " } ", CHAR(10),
  CHAR(10),
 "  .demo-netstats-div                   { ", CHAR(10),
 "                " , "height: ", CEILING('All Devices (Portrait)'!R42,0.1),  "px;", CHAR(10),
 "                " , "width: ", CEILING('All Devices (Portrait)'!S42,0.1), "px;", CHAR(10),
 "                 background-image: url(../img/demo-content/netstats/", 'All Devices (Portrait)'!A42, "-content.png);" , CHAR(10),
 " } ", CHAR(10),
   CHAR(10),
 "  .demo-openhab-div                   { ", CHAR(10),
 "                " , "height: ", CEILING('All Devices (Portrait)'!R42,0.1), "px;", CHAR(10),
 "                " , "width: ", CEILING('All Devices (Portrait)'!S42,0.1), "px;", CHAR(10),
 "                 background-image: url(../img/demo-content/openhab/", 'All Devices (Portrait)'!A42, "-content.png);" , CHAR(10),
 " } ", CHAR(10),
 " } ", CHAR(10)
 )))</f>
        <v>
              /*  ----- ----- 4320p : ( portrait )   ------ ----*/  
              /* ----- -----  PHYSICAL RESOLUTION:  ( 7680 x 4320 )   ------ ----*/ 
           /* ----- ----- LOGICAL RESOLUTION:   ( 7680 x 4320 )   ------ ----*/ 
@media only screen
   and (min-device-width: 4319.5px)
   and (max-device-width: 4320.5px)
   and (min-device-height: 7679.5px)
   and (max-device-height: 7680.5px)
   and (-webkit-device-pixel-ratio: 1)
   and (orientation: portrait)   { 
  .demo-iframe-container       { 
        height: 7674.5px;
                width: 4320px;
 } 
  .demo-iframe                         {
                height: 7673.5px;
                width: 4319px;
                background-image: url(https://docs.google.com/spreadsheets/d/e/2PACX-1vQQRpSkpCHUtlDlgB6JPpClF-SYXaXE4gk64_4J3iY8bfP3JXkKw4bE3yv_ctha-q0uBOj_Deij-R_Q/pubchart?oid=716953677&amp;format=image);
                 filter: invert(100%); /* ----- see frames.css ----*/ 
                 -webkit-filter: invert(100%);   /* ----- see frames.css ----*/ 
 } 
  .demo-emby-div                   { 
                height: 7674.5px;
                width: 4320px;
                 background-image: url(../img/demo-content/emby/Portrait-7680x4320-PR=1-content.png);
 } 
  .demo-solar-div                   { 
                height: 7674.5px;
                width: 4320px;
                 background-image: url(../img/demo-content/emoncms/Portrait-7680x4320-PR=1-content.png);
 } 
  .demo-motioneye-div                   { 
                height: 7674.5px;
                width: 4320px;
                 background-image: url(../img/demo-content/motioneye/Portrait-7680x4320-PR=1-content.png);
 } 
  .demo-netstats-div                   { 
                height: 7674.5px;
                width: 4320px;
                 background-image: url(../img/demo-content/netstats/Portrait-7680x4320-PR=1-content.png);
 } 
  .demo-openhab-div                   { 
                height: 7674.5px;
                width: 4320px;
                 background-image: url(../img/demo-content/openhab/Portrait-7680x4320-PR=1-content.png);
 } 
 } 
</v>
      </c>
    </row>
    <row r="43" ht="417.75" customHeight="1">
      <c r="A43" s="72" t="str">
        <f>IF('All Devices (Portrait)'!X43 = "", "", (CONCATENATE((CHAR(10)
 &amp; "              /*  ----- ----- " &amp; 'All Devices (Portrait)'!C43 &amp; " : ( " &amp; 'All Devices (Portrait)'!K43  &amp;  " )   ------ ----*/  " &amp;  CHAR(10)
 &amp; "              /* ----- ----- " &amp;   " PHYSICAL RESOLUTION:  ( " &amp; 'All Devices (Portrait)'!H43 &amp; " x "  &amp; 'All Devices (Portrait)'!I43 &amp;   " ) " &amp; "  ------ ----*/ " ), CHAR(10)
 &amp; "           /* ----- ----- LOGICAL RESOLUTION:   ( "  &amp; CEILING('All Devices (Landscape)'!K43,0.01) &amp; " x "  &amp; CEILING('All Devices (Landscape)'!J43,0.01) &amp; " ) " &amp; "  ------ ----*/ ", CHAR(10),
 CHAR(10),
 "@media only screen", CHAR(10),
 "   and (min-device-width: ",CEILING('All Devices (Portrait)'!P43,0.01), "px)", CHAR(10),
 "   and (max-device-width: ", CEILING('All Devices (Portrait)'!Q43,0.01), "px)", CHAR(10),
 "   and (min-device-height: ",CEILING('All Devices (Portrait)'!N43,0.01), "px)", CHAR(10),
 "   and (max-device-height: ", CEILING('All Devices (Portrait)'!O43,0.01), "px)", CHAR(10),
 IF('All Devices (Portrait)'!A43  = "", "",IF('All Devices (Portrait)'!D43 = FALSE,  "", Introduction!A$41 )),"   and (-webkit-device-pixel-ratio: ",CEILING('All Devices (Portrait)'!Y43,1), ")", CHAR(10),
 "   and (orientation: ", 'All Devices (Portrait)'!K43, ")   { ", CHAR(10),
 CHAR(10),
 "  .demo-iframe-container       { ", CHAR(10), "        " , "height: ", CEILING('All Devices (Portrait)'!R43,0.1),  "px;", CHAR(10), "                " , "width: ", CEILING('All Devices (Portrait)'!S43,0.1),"px;", CHAR(10),
 " } ", CHAR(10),
 CHAR(10),
 "  .demo-iframe                         {", CHAR(10),
 "                " , "height: ", CEILING('All Devices (Portrait)'!T43,0.1),  "px;", CHAR(10),
 "               " , " width: ", CEILING('All Devices (Portrait)'!U43,0.1),"px;", CHAR(10),
 "               " , " background-image: url(", 'awareness(portrait)'!C42,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"height: ", CEILING('All Devices (Portrait)'!R43,0.1),  "px;", CHAR(10),
 "                " , "width: ", CEILING('All Devices (Portrait)'!S43,0.1), "px;", CHAR(10),
 "                 background-image: url(../img/demo-content/emby/", 'All Devices (Portrait)'!A43, "-content.png);" , CHAR(10),
 " } ", CHAR(10),
  CHAR(10),
 "  .demo-solar-div                   { ", CHAR(10),
 "                " , "height: ", CEILING('All Devices (Portrait)'!R43,0.1),  "px;", CHAR(10),
 "                " , "width: ", CEILING('All Devices (Portrait)'!S43,0.1), "px;", CHAR(10),
 "                 background-image: url(../img/demo-content/emoncms/", 'All Devices (Portrait)'!A43, "-content.png);" , CHAR(10),
 " } ", CHAR(10),
  CHAR(10),
 "  .demo-motioneye-div                   { ", CHAR(10),
 "                " , "height: ", CEILING('All Devices (Portrait)'!R43,0.1),  "px;", CHAR(10),
 "                " , "width: ", CEILING('All Devices (Portrait)'!S43,0.1), "px;", CHAR(10),
 "                 background-image: url(../img/demo-content/motioneye/", 'All Devices (Portrait)'!A43, "-content.png);" , CHAR(10),
 " } ", CHAR(10),
  CHAR(10),
 "  .demo-netstats-div                   { ", CHAR(10),
 "                " , "height: ", CEILING('All Devices (Portrait)'!R43,0.1),  "px;", CHAR(10),
 "                " , "width: ", CEILING('All Devices (Portrait)'!S43,0.1), "px;", CHAR(10),
 "                 background-image: url(../img/demo-content/netstats/", 'All Devices (Portrait)'!A43, "-content.png);" , CHAR(10),
 " } ", CHAR(10),
   CHAR(10),
 "  .demo-openhab-div                   { ", CHAR(10),
 "                " , "height: ", CEILING('All Devices (Portrait)'!R43,0.1), "px;", CHAR(10),
 "                " , "width: ", CEILING('All Devices (Portrait)'!S43,0.1), "px;", CHAR(10),
 "                 background-image: url(../img/demo-content/openhab/", 'All Devices (Portrait)'!A43, "-content.png);" , CHAR(10),
 " } ", CHAR(10),
 " } ", CHAR(10)
 )))</f>
        <v>
              /*  ----- ----- 8KFullDome : ( portrait )   ------ ----*/  
              /* ----- -----  PHYSICAL RESOLUTION:  ( 8192 x 8192 )   ------ ----*/ 
           /* ----- ----- LOGICAL RESOLUTION:   ( 8192 x 8192 )   ------ ----*/ 
@media only screen
   and (min-device-width: 8191.5px)
   and (max-device-width: 8192.5px)
   and (min-device-height: 8191.5px)
   and (max-device-height: 8192.5px)
   and (-webkit-device-pixel-ratio: 1)
   and (orientation: portrait)   { 
  .demo-iframe-container       { 
        height: 8186.5px;
                width: 8192px;
 } 
  .demo-iframe                         {
                height: 8185.5px;
                width: 8191px;
                background-image: url(https://docs.google.com/spreadsheets/d/e/2PACX-1vQQRpSkpCHUtlDlgB6JPpClF-SYXaXE4gk64_4J3iY8bfP3JXkKw4bE3yv_ctha-q0uBOj_Deij-R_Q/pubchart?oid=404291802&amp;format=image);
                 filter: invert(100%); /* ----- see frames.css ----*/ 
                 -webkit-filter: invert(100%);   /* ----- see frames.css ----*/ 
 } 
  .demo-emby-div                   { 
                height: 8186.5px;
                width: 8192px;
                 background-image: url(../img/demo-content/emby/Portrait-8192x8192-PR=1-content.png);
 } 
  .demo-solar-div                   { 
                height: 8186.5px;
                width: 8192px;
                 background-image: url(../img/demo-content/emoncms/Portrait-8192x8192-PR=1-content.png);
 } 
  .demo-motioneye-div                   { 
                height: 8186.5px;
                width: 8192px;
                 background-image: url(../img/demo-content/motioneye/Portrait-8192x8192-PR=1-content.png);
 } 
  .demo-netstats-div                   { 
                height: 8186.5px;
                width: 8192px;
                 background-image: url(../img/demo-content/netstats/Portrait-8192x8192-PR=1-content.png);
 } 
  .demo-openhab-div                   { 
                height: 8186.5px;
                width: 8192px;
                 background-image: url(../img/demo-content/openhab/Portrait-8192x8192-PR=1-content.png);
 } 
 } 
</v>
      </c>
    </row>
    <row r="44" ht="466.5" customHeight="1">
      <c r="A44" s="72" t="str">
        <f>IF('All Devices (Portrait)'!X44 = "", "", (CONCATENATE((CHAR(10)
 &amp; "              /*  ----- ----- " &amp; 'All Devices (Portrait)'!C44 &amp; " : ( " &amp; 'All Devices (Portrait)'!K44  &amp;  " )   ------ ----*/  " &amp;  CHAR(10)
 &amp; "              /* ----- ----- " &amp;   " PHYSICAL RESOLUTION:  ( " &amp; 'All Devices (Portrait)'!H44 &amp; " x "  &amp; 'All Devices (Portrait)'!I44 &amp;   " ) " &amp; "  ------ ----*/ " ), CHAR(10)
 &amp; "           /* ----- ----- LOGICAL RESOLUTION:   ( "  &amp; CEILING('All Devices (Landscape)'!K44,0.01) &amp; " x "  &amp; CEILING('All Devices (Landscape)'!J44,0.01) &amp; " ) " &amp; "  ------ ----*/ ", CHAR(10),
 CHAR(10),
 "@media only screen", CHAR(10),
 "   and (min-device-width: ",CEILING('All Devices (Portrait)'!P44,0.01), "px)", CHAR(10),
 "   and (max-device-width: ", CEILING('All Devices (Portrait)'!Q44,0.01), "px)", CHAR(10),
 "   and (min-device-height: ",CEILING('All Devices (Portrait)'!N44,0.01), "px)", CHAR(10),
 "   and (max-device-height: ", CEILING('All Devices (Portrait)'!O44,0.01), "px)", CHAR(10),
 IF('All Devices (Portrait)'!A44  = "", "",IF('All Devices (Portrait)'!D44 = FALSE,  "", Introduction!A$41 )),"   and (-webkit-device-pixel-ratio: ",CEILING('All Devices (Portrait)'!Y44,1), ")", CHAR(10),
 "   and (orientation: ", 'All Devices (Portrait)'!K44, ")   { ", CHAR(10),
 CHAR(10),
 "  .demo-iframe-container       { ", CHAR(10), "        " , "height: ", CEILING('All Devices (Portrait)'!R44,0.1),  "px;", CHAR(10), "                " , "width: ", CEILING('All Devices (Portrait)'!S44,0.1),"px;", CHAR(10),
 " } ", CHAR(10),
 CHAR(10),
 "  .demo-iframe                         {", CHAR(10),
 "                " , "height: ", CEILING('All Devices (Portrait)'!T44,0.1),  "px;", CHAR(10),
 "               " , " width: ", CEILING('All Devices (Portrait)'!U44,0.1),"px;", CHAR(10),
 "               " , " background-image: url(", 'awareness(portrait)'!C43,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"height: ", CEILING('All Devices (Portrait)'!R44,0.1),  "px;", CHAR(10),
 "                " , "width: ", CEILING('All Devices (Portrait)'!S44,0.1), "px;", CHAR(10),
 "                 background-image: url(../img/demo-content/emby/", 'All Devices (Portrait)'!A44, "-content.png);" , CHAR(10),
 " } ", CHAR(10),
  CHAR(10),
 "  .demo-solar-div                   { ", CHAR(10),
 "                " , "height: ", CEILING('All Devices (Portrait)'!R44,0.1),  "px;", CHAR(10),
 "                " , "width: ", CEILING('All Devices (Portrait)'!S44,0.1), "px;", CHAR(10),
 "                 background-image: url(../img/demo-content/emoncms/", 'All Devices (Portrait)'!A44, "-content.png);" , CHAR(10),
 " } ", CHAR(10),
  CHAR(10),
 "  .demo-motioneye-div                   { ", CHAR(10),
 "                " , "height: ", CEILING('All Devices (Portrait)'!R44,0.1),  "px;", CHAR(10),
 "                " , "width: ", CEILING('All Devices (Portrait)'!S44,0.1), "px;", CHAR(10),
 "                 background-image: url(../img/demo-content/motioneye/", 'All Devices (Portrait)'!A44, "-content.png);" , CHAR(10),
 " } ", CHAR(10),
  CHAR(10),
 "  .demo-netstats-div                   { ", CHAR(10),
 "                " , "height: ", CEILING('All Devices (Portrait)'!R44,0.1),  "px;", CHAR(10),
 "                " , "width: ", CEILING('All Devices (Portrait)'!S44,0.1), "px;", CHAR(10),
 "                 background-image: url(../img/demo-content/netstats/", 'All Devices (Portrait)'!A44, "-content.png);" , CHAR(10),
 " } ", CHAR(10),
   CHAR(10),
 "  .demo-openhab-div                   { ", CHAR(10),
 "                " , "height: ", CEILING('All Devices (Portrait)'!R44,0.1), "px;", CHAR(10),
 "                " , "width: ", CEILING('All Devices (Portrait)'!S44,0.1), "px;", CHAR(10),
 "                 background-image: url(../img/demo-content/openhab/", 'All Devices (Portrait)'!A44, "-content.png);" , CHAR(10),
 " } ", CHAR(10),
 " } ", CHAR(10)
 )))</f>
        <v>
              /*  ----- ----- pixel2 : ( portrait )   ------ ----*/  
              /* ----- -----  PHYSICAL RESOLUTION:  ( 1920 x 1080 )   ------ ----*/ 
           /* ----- ----- LOGICAL RESOLUTION:   ( 731 x 411 )   ------ ----*/ 
@media only screen
   and (min-device-width: 410.5px)
   and (max-device-width: 411.5px)
   and (min-device-height: 300px)
   and (max-device-height: 731.5px)
   and (-webkit-device-pixel-ratio: 3)
   and (orientation: portrait)   { 
  .demo-iframe-container       { 
        height: 725.5px;
                width: 411px;
 } 
  .demo-iframe                         {
                height: 724.5px;
                width: 410px;
                background-image: url();
                 filter: invert(100%); /* ----- see frames.css ----*/ 
                 -webkit-filter: invert(100%);   /* ----- see frames.css ----*/ 
 } 
  .demo-emby-div                   { 
                height: 725.5px;
                width: 411px;
                 background-image: url(../img/demo-content/emby/Portrait-731x411-PR=2.7-content.png);
 } 
  .demo-solar-div                   { 
                height: 725.5px;
                width: 411px;
                 background-image: url(../img/demo-content/emoncms/Portrait-731x411-PR=2.7-content.png);
 } 
  .demo-motioneye-div                   { 
                height: 725.5px;
                width: 411px;
                 background-image: url(../img/demo-content/motioneye/Portrait-731x411-PR=2.7-content.png);
 } 
  .demo-netstats-div                   { 
                height: 725.5px;
                width: 411px;
                 background-image: url(../img/demo-content/netstats/Portrait-731x411-PR=2.7-content.png);
 } 
  .demo-openhab-div                   { 
                height: 725.5px;
                width: 411px;
                 background-image: url(../img/demo-content/openhab/Portrait-731x411-PR=2.7-content.png);
 } 
 } 
</v>
      </c>
    </row>
    <row r="45" ht="15.75" customHeight="1">
      <c r="A45" s="72" t="str">
        <f>IF('All Devices (Portrait)'!X45 = "", "", (CONCATENATE((CHAR(10)
 &amp; "              /*  ----- ----- " &amp; 'All Devices (Portrait)'!C45 &amp; " : ( " &amp; 'All Devices (Portrait)'!K45  &amp;  " )   ------ ----*/  " &amp;  CHAR(10)
 &amp; "              /* ----- ----- " &amp;   " PHYSICAL RESOLUTION:  ( " &amp; 'All Devices (Portrait)'!H45 &amp; " x "  &amp; 'All Devices (Portrait)'!I45 &amp;   " ) " &amp; "  ------ ----*/ " ), CHAR(10)
 &amp; "           /* ----- ----- LOGICAL RESOLUTION:   ( "  &amp; CEILING('All Devices (Landscape)'!K45,0.01) &amp; " x "  &amp; CEILING('All Devices (Landscape)'!J45,0.01) &amp; " ) " &amp; "  ------ ----*/ ", CHAR(10),
 CHAR(10),
 "@media only screen", CHAR(10),
 "   and (min-device-width: ",CEILING('All Devices (Portrait)'!P45,0.01), "px)", 
 CHAR(10),
 "   and (max-device-width: ", CEILING('All Devices (Portrait)'!Q45,0.01), "px)", CHAR(10),
 "   and (min-device-height: ",CEILING('All Devices (Portrait)'!N45,0.01), "px)", CHAR(10),
 "   and (max-device-height: ", CEILING('All Devices (Portrait)'!O45,0.01), "px)", CHAR(10),
 IF('All Devices (Portrait)'!A45  = "", "",IF('All Devices (Portrait)'!D45 = FALSE,  "", Introduction!A$41 )),"   and (-webkit-device-pixel-ratio: ",CEILING('All Devices (Portrait)'!Y45,1), ")", CHAR(10),
 "   and (orientation: ", 'All Devices (Portrait)'!K45, ")   { ", CHAR(10),
 CHAR(10),
 "  .demo-iframe-container       { ", CHAR(10),
 "                " , " height: ", 'All Devices (Portrait)'!T45, ";", CHAR(10),
 "                " , " width: ", 'All Devices (Portrait)'!U45,";", CHAR(10),
 " } ", CHAR(10),
 CHAR(10),
 "  .demo-iframe                         {", CHAR(10),
 "                " , " height: ", 'All Devices (Portrait)'!T45, ";", CHAR(10),
 "                " , " width: ", 'All Devices (Portrait)'!U45,";", CHAR(10),
 "                " , " background-image: url(", 'awareness(portrait)'!C44,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 height: ", 'All Devices (Portrait)'!T45, ";", CHAR(10),
 "                " , " width: ", 'All Devices (Portrait)'!U45,";", CHAR(10),
 "                 background-image: url(../img/demo-content/emby/", 'All Devices (Portrait)'!A45, "-content.png);" , CHAR(10),
 " } ", CHAR(10),
  CHAR(10),
 "  .demo-motioneye-div                   { ", CHAR(10),
 "                " , " height: ", 'All Devices (Portrait)'!T45, ";", CHAR(10),
 "                " , " width: ", 'All Devices (Portrait)'!U45,";", CHAR(10),
 "                 background-image: url(../img/demo-content/motioneye/", 'All Devices (Portrait)'!A45, "-content.png);" , CHAR(10),
 " } ", CHAR(10),
  CHAR(10),
 "  .demo-solar-div                   { ", CHAR(10),
 "                " , " height: ", 'All Devices (Portrait)'!T45, ";", CHAR(10),
 "                " , " width: ", 'All Devices (Portrait)'!U45,";", CHAR(10),
 "                 background-image: url(../img/demo-content/emoncms/", 'All Devices (Portrait)'!A45, "-content.png);" , CHAR(10),
 " } ", CHAR(10),
  CHAR(10),
 "  .demo-netstats-div                   { ", CHAR(10),
 "                " , " height: ", 'All Devices (Portrait)'!T45, ";", CHAR(10),
 "                " , " width: ", 'All Devices (Portrait)'!U45,";", CHAR(10),
 "                 background-image: url(../img/demo-content/netstats/", 'All Devices (Portrait)'!A45, "-content.png);" , CHAR(10),
 " } ", CHAR(10),
  CHAR(10),
 "  .demo-openhab-div                   { ", CHAR(10),
 "                " , " height: ", 'All Devices (Portrait)'!T45, ";", CHAR(10),
 "                " , " width: ", 'All Devices (Portrait)'!U45,";", CHAR(10),
 "                 background-image: url(../img/demo-content/openhab/", 'All Devices (Portrait)'!A45, "-content.png);" , CHAR(10),
 " } ", CHAR(10),
 " } ", CHAR(10) )))</f>
        <v>
              /*  ----- ----- Hauwaei P20 (Lukas' Mobile) : ( portrait )   ------ ----*/  
              /* ----- -----  PHYSICAL RESOLUTION:  ( 2280 x 1080 )   ------ ----*/ 
           /* ----- ----- LOGICAL RESOLUTION:   ( 2280 x 1080 )   ------ ----*/ 
@media only screen
   and (min-device-width: 1079.5px)
   and (max-device-width: 1080.5px)
   and (min-device-height: 2279.5px)
   and (max-device-height: 2280.5px)
   and (-webkit-device-pixel-ratio: 1)
   and (orientation: portrait)   { 
  .demo-iframe-container       { 
                 height: 2273.5;
                 width: 1079;
 } 
  .demo-iframe                         {
                 height: 2273.5;
                 width: 1079;
                 background-image: url();
                 filter: invert(100%); /* ----- see frames.css ----*/ 
                 -webkit-filter: invert(100%);   /* ----- see frames.css ----*/ 
 } 
  .demo-emby-div                   { 
                 height: 2273.5;
                 width: 1079;
                 background-image: url(../img/demo-content/emby/Portrait-2280x1080-PR=1-content.png);
 } 
  .demo-motioneye-div                   { 
                 height: 2273.5;
                 width: 1079;
                 background-image: url(../img/demo-content/motioneye/Portrait-2280x1080-PR=1-content.png);
 } 
  .demo-solar-div                   { 
                 height: 2273.5;
                 width: 1079;
                 background-image: url(../img/demo-content/emoncms/Portrait-2280x1080-PR=1-content.png);
 } 
  .demo-netstats-div                   { 
                 height: 2273.5;
                 width: 1079;
                 background-image: url(../img/demo-content/netstats/Portrait-2280x1080-PR=1-content.png);
 } 
  .demo-openhab-div                   { 
                 height: 2273.5;
                 width: 1079;
                 background-image: url(../img/demo-content/openhab/Portrait-2280x1080-PR=1-content.png);
 } 
 } 
</v>
      </c>
    </row>
    <row r="46" ht="15.75" customHeight="1">
      <c r="A46" s="72" t="str">
        <f>IF('All Devices (Portrait)'!X46 = "", "", (CONCATENATE((CHAR(10)
 &amp; "              /*  ----- ----- " &amp; 'All Devices (Portrait)'!C46 &amp; " : ( " &amp; 'All Devices (Portrait)'!K46  &amp;  " )   ------ ----*/  " &amp;  CHAR(10)
 &amp; "              /* ----- ----- " &amp;   " PHYSICAL RESOLUTION:  ( " &amp; 'All Devices (Portrait)'!H46 &amp; " x "  &amp; 'All Devices (Portrait)'!I46 &amp;   " ) " &amp; "  ------ ----*/ " ), CHAR(10)
 &amp; "           /* ----- ----- LOGICAL RESOLUTION:   ( "  &amp; CEILING('All Devices (Landscape)'!K46,0.01) &amp; " x "  &amp; CEILING('All Devices (Landscape)'!J46,0.01) &amp; " ) " &amp; "  ------ ----*/ ", CHAR(10),
 CHAR(10),
 "@media only screen", CHAR(10),
 "   and (min-device-width: ",CEILING('All Devices (Portrait)'!P46,0.01), "px)", 
 CHAR(10),
 "   and (max-device-width: ", CEILING('All Devices (Portrait)'!Q46,0.01), "px)", CHAR(10),
 "   and (min-device-height: ",CEILING('All Devices (Portrait)'!N46,0.01), "px)", CHAR(10),
 "   and (max-device-height: ", CEILING('All Devices (Portrait)'!O46,0.01), "px)", CHAR(10),
 IF('All Devices (Portrait)'!A46  = "", "",IF('All Devices (Portrait)'!D46 = FALSE,  "", Introduction!A$41 )),"   and (-webkit-device-pixel-ratio: ",CEILING('All Devices (Portrait)'!Y46,1), ")", CHAR(10),
 "   and (orientation: ", 'All Devices (Portrait)'!K46, ")   { ", CHAR(10),
 CHAR(10),
 "  .demo-iframe-container       { ", CHAR(10),
 "                " , " height: ", 'All Devices (Portrait)'!T46, ";", CHAR(10),
 "                " , " width: ", 'All Devices (Portrait)'!U46,";", CHAR(10),
 " } ", CHAR(10),
 CHAR(10),
 "  .demo-iframe                         {", CHAR(10),
 "                " , " height: ", 'All Devices (Portrait)'!T46, ";", CHAR(10),
 "                " , " width: ", 'All Devices (Portrait)'!U46,";", CHAR(10),
 "                " , " background-image: url(", 'awareness(portrait)'!C45,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 height: ", 'All Devices (Portrait)'!T46, ";", CHAR(10),
 "                " , " width: ", 'All Devices (Portrait)'!U46,";", CHAR(10),
 "                 background-image: url(../img/demo-content/emby/", 'All Devices (Portrait)'!A46, "-content.png);" , CHAR(10),
 " } ", CHAR(10),
  CHAR(10),
 "  .demo-motioneye-div                   { ", CHAR(10),
 "                " , " height: ", 'All Devices (Portrait)'!T46, ";", CHAR(10),
 "                " , " width: ", 'All Devices (Portrait)'!U46,";", CHAR(10),
 "                 background-image: url(../img/demo-content/motioneye/", 'All Devices (Portrait)'!A46, "-content.png);" , CHAR(10),
 " } ", CHAR(10),
  CHAR(10),
 "  .demo-solar-div                   { ", CHAR(10),
 "                " , " height: ", 'All Devices (Portrait)'!T46, ";", CHAR(10),
 "                " , " width: ", 'All Devices (Portrait)'!U46,";", CHAR(10),
 "                 background-image: url(../img/demo-content/solar/", 'All Devices (Portrait)'!A46, "-content.png);" , CHAR(10),
 " } ", CHAR(10),
  CHAR(10),
 "  .demo-netstats-div                   { ", CHAR(10),
 "                " , " height: ", 'All Devices (Portrait)'!T46, ";", CHAR(10),
 "                " , " width: ", 'All Devices (Portrait)'!U46,";", CHAR(10),
 "                 background-image: url(../img/demo-content/netstats/", 'All Devices (Portrait)'!A46, "-content.png);" , CHAR(10),
 " } ", CHAR(10),
  CHAR(10),
 "  .demo-openhab-div                   { ", CHAR(10),
 "                " , " height: ", 'All Devices (Portrait)'!T46, ";", CHAR(10),
 "                " , " width: ", 'All Devices (Portrait)'!U46,";", CHAR(10),
 "                 background-image: url(../img/demo-content/openhab/", 'All Devices (Portrait)'!A46, "-content.png);" , CHAR(10),
 " } ", CHAR(10),
 " } ", CHAR(10) )))</f>
        <v/>
      </c>
    </row>
    <row r="47" ht="15.75" customHeight="1">
      <c r="A47" s="72" t="str">
        <f>IF('All Devices (Portrait)'!X47 = "", "", (CONCATENATE((CHAR(10)
 &amp; "              /*  ----- ----- " &amp; 'All Devices (Portrait)'!C47 &amp; " : ( " &amp; 'All Devices (Portrait)'!K47  &amp;  " )   ------ ----*/  " &amp;  CHAR(10)
 &amp; "              /* ----- ----- " &amp;   " PHYSICAL RESOLUTION:  ( " &amp; 'All Devices (Portrait)'!H47 &amp; " x "  &amp; 'All Devices (Portrait)'!I47 &amp;   " ) " &amp; "  ------ ----*/ " ), CHAR(10)
 &amp; "           /* ----- ----- LOGICAL RESOLUTION:   ( "  &amp; CEILING('All Devices (Landscape)'!K47,0.01) &amp; " x "  &amp; CEILING('All Devices (Landscape)'!J47,0.01) &amp; " ) " &amp; "  ------ ----*/ ", CHAR(10),
 CHAR(10),
 "@media only screen", CHAR(10),
 "   and (min-device-width: ",CEILING('All Devices (Portrait)'!P47,0.01), "px)", 
 CHAR(10),
 "   and (max-device-width: ", CEILING('All Devices (Portrait)'!Q47,0.01), "px)", CHAR(10),
 "   and (min-device-height: ",CEILING('All Devices (Portrait)'!N47,0.01), "px)", CHAR(10),
 "   and (max-device-height: ", CEILING('All Devices (Portrait)'!O47,0.01), "px)", CHAR(10),
 IF('All Devices (Portrait)'!A47  = "", "",IF('All Devices (Portrait)'!D47 = FALSE,  "", Introduction!A$41 )),"   and (-webkit-device-pixel-ratio: ",CEILING('All Devices (Portrait)'!Y47,1), ")", CHAR(10),
 "   and (orientation: ", 'All Devices (Portrait)'!K47, ")   { ", CHAR(10),
 CHAR(10),
 "  .demo-iframe-container       { ", CHAR(10),
 "                " , " height: ", 'All Devices (Portrait)'!T47, ";", CHAR(10),
 "                " , " width: ", 'All Devices (Portrait)'!U47,";", CHAR(10),
 " } ", CHAR(10),
 CHAR(10),
 "  .demo-iframe                         {", CHAR(10),
 "                " , " height: ", 'All Devices (Portrait)'!T47, ";", CHAR(10),
 "                " , " width: ", 'All Devices (Portrait)'!U47,";", CHAR(10),
 "                " , " background-image: url(", 'awareness(portrait)'!C46,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 height: ", 'All Devices (Portrait)'!T47, ";", CHAR(10),
 "                " , " width: ", 'All Devices (Portrait)'!U47,";", CHAR(10),
 "                 background-image: url(../img/demo-content/emby/", 'All Devices (Portrait)'!A47, "-content.png);" , CHAR(10),
 " } ", CHAR(10),
  CHAR(10),
 "  .demo-motioneye-div                   { ", CHAR(10),
 "                " , " height: ", 'All Devices (Portrait)'!T47, ";", CHAR(10),
 "                " , " width: ", 'All Devices (Portrait)'!U47,";", CHAR(10),
 "                 background-image: url(../img/demo-content/motioneye/", 'All Devices (Portrait)'!A47, "-content.png);" , CHAR(10),
 " } ", CHAR(10),
  CHAR(10),
 "  .demo-solar-div                   { ", CHAR(10),
 "                " , " height: ", 'All Devices (Portrait)'!T47, ";", CHAR(10),
 "                " , " width: ", 'All Devices (Portrait)'!U47,";", CHAR(10),
 "                 background-image: url(../img/demo-content/solar/", 'All Devices (Portrait)'!A47, "-content.png);" , CHAR(10),
 " } ", CHAR(10),
  CHAR(10),
 "  .demo-netstats-div                   { ", CHAR(10),
 "                " , " height: ", 'All Devices (Portrait)'!T47, ";", CHAR(10),
 "                " , " width: ", 'All Devices (Portrait)'!U47,";", CHAR(10),
 "                 background-image: url(../img/demo-content/netstats/", 'All Devices (Portrait)'!A47, "-content.png);" , CHAR(10),
 " } ", CHAR(10),
  CHAR(10),
 "  .demo-openhab-div                   { ", CHAR(10),
 "                " , " height: ", 'All Devices (Portrait)'!T47, ";", CHAR(10),
 "                " , " width: ", 'All Devices (Portrait)'!U47,";", CHAR(10),
 "                 background-image: url(../img/demo-content/openhab/", 'All Devices (Portrait)'!A47, "-content.png);" , CHAR(10),
 " } ", CHAR(10),
 " } ", CHAR(10) )))</f>
        <v/>
      </c>
    </row>
    <row r="48" ht="15.75" customHeight="1">
      <c r="A48" s="72" t="str">
        <f>IF('All Devices (Portrait)'!X48 = "", "", (CONCATENATE((CHAR(10)
 &amp; "              /*  ----- ----- " &amp; 'All Devices (Portrait)'!C48 &amp; " : ( " &amp; 'All Devices (Portrait)'!K48  &amp;  " )   ------ ----*/  " &amp;  CHAR(10)
 &amp; "              /* ----- ----- " &amp;   " PHYSICAL RESOLUTION:  ( " &amp; 'All Devices (Portrait)'!H48 &amp; " x "  &amp; 'All Devices (Portrait)'!I48 &amp;   " ) " &amp; "  ------ ----*/ " ), CHAR(10)
 &amp; "           /* ----- ----- LOGICAL RESOLUTION:   ( "  &amp; CEILING('All Devices (Landscape)'!K48,0.01) &amp; " x "  &amp; CEILING('All Devices (Landscape)'!J48,0.01) &amp; " ) " &amp; "  ------ ----*/ ", CHAR(10),
 CHAR(10),
 "@media only screen", CHAR(10),
 "   and (min-device-width: ",CEILING('All Devices (Portrait)'!P48,0.01), "px)", 
 CHAR(10),
 "   and (max-device-width: ", CEILING('All Devices (Portrait)'!Q48,0.01), "px)", CHAR(10),
 "   and (min-device-height: ",CEILING('All Devices (Portrait)'!N48,0.01), "px)", CHAR(10),
 "   and (max-device-height: ", CEILING('All Devices (Portrait)'!O48,0.01), "px)", CHAR(10),
 IF('All Devices (Portrait)'!A48  = "", "",IF('All Devices (Portrait)'!D48 = FALSE,  "", Introduction!A$41 )),"   and (-webkit-device-pixel-ratio: ",CEILING('All Devices (Portrait)'!Y48,1), ")", CHAR(10),
 "   and (orientation: ", 'All Devices (Portrait)'!K48, ")   { ", CHAR(10),
 CHAR(10),
 "  .demo-iframe-container       { ", CHAR(10),
 "                " , " height: ", 'All Devices (Portrait)'!T48, ";", CHAR(10),
 "                " , " width: ", 'All Devices (Portrait)'!U48,";", CHAR(10),
 " } ", CHAR(10),
 CHAR(10),
 "  .demo-iframe                         {", CHAR(10),
 "                " , " height: ", 'All Devices (Portrait)'!T48, ";", CHAR(10),
 "                " , " width: ", 'All Devices (Portrait)'!U48,";", CHAR(10),
 "                " , " background-image: url(", 'awareness(portrait)'!C47,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 height: ", 'All Devices (Portrait)'!T48, ";", CHAR(10),
 "                " , " width: ", 'All Devices (Portrait)'!U48,";", CHAR(10),
 "                 background-image: url(../img/demo-content/emby/", 'All Devices (Portrait)'!A48, "-content.png);" , CHAR(10),
 " } ", CHAR(10),
  CHAR(10),
 "  .demo-motioneye-div                   { ", CHAR(10),
 "                " , " height: ", 'All Devices (Portrait)'!T48, ";", CHAR(10),
 "                " , " width: ", 'All Devices (Portrait)'!U48,";", CHAR(10),
 "                 background-image: url(../img/demo-content/motioneye/", 'All Devices (Portrait)'!A48, "-content.png);" , CHAR(10),
 " } ", CHAR(10),
  CHAR(10),
 "  .demo-solar-div                   { ", CHAR(10),
 "                " , " height: ", 'All Devices (Portrait)'!T48, ";", CHAR(10),
 "                " , " width: ", 'All Devices (Portrait)'!U48,";", CHAR(10),
 "                 background-image: url(../img/demo-content/solar/", 'All Devices (Portrait)'!A48, "-content.png);" , CHAR(10),
 " } ", CHAR(10),
  CHAR(10),
 "  .demo-netstats-div                   { ", CHAR(10),
 "                " , " height: ", 'All Devices (Portrait)'!T48, ";", CHAR(10),
 "                " , " width: ", 'All Devices (Portrait)'!U48,";", CHAR(10),
 "                 background-image: url(../img/demo-content/netstats/", 'All Devices (Portrait)'!A48, "-content.png);" , CHAR(10),
 " } ", CHAR(10),
  CHAR(10),
 "  .demo-openhab-div                   { ", CHAR(10),
 "                " , " height: ", 'All Devices (Portrait)'!T48, ";", CHAR(10),
 "                " , " width: ", 'All Devices (Portrait)'!U48,";", CHAR(10),
 "                 background-image: url(../img/demo-content/openhab/", 'All Devices (Portrait)'!A48, "-content.png);" , CHAR(10),
 " } ", CHAR(10),
 " } ", CHAR(10) )))</f>
        <v/>
      </c>
    </row>
    <row r="49" ht="15.75" customHeight="1">
      <c r="A49" s="72" t="str">
        <f>IF('All Devices (Portrait)'!X49 = "", "", (CONCATENATE((CHAR(10)
 &amp; "              /*  ----- ----- " &amp; 'All Devices (Portrait)'!C49 &amp; " : ( " &amp; 'All Devices (Portrait)'!K49  &amp;  " )   ------ ----*/  " &amp;  CHAR(10)
 &amp; "              /* ----- ----- " &amp;   " PHYSICAL RESOLUTION:  ( " &amp; 'All Devices (Portrait)'!H49 &amp; " x "  &amp; 'All Devices (Portrait)'!I49 &amp;   " ) " &amp; "  ------ ----*/ " ), CHAR(10)
 &amp; "           /* ----- ----- LOGICAL RESOLUTION:   ( "  &amp; CEILING('All Devices (Landscape)'!K49,0.01) &amp; " x "  &amp; CEILING('All Devices (Landscape)'!J49,0.01) &amp; " ) " &amp; "  ------ ----*/ ", CHAR(10),
 CHAR(10),
 "@media only screen", CHAR(10),
 "   and (min-device-width: ",CEILING('All Devices (Portrait)'!P49,0.01), "px)", 
 CHAR(10),
 "   and (max-device-width: ", CEILING('All Devices (Portrait)'!Q49,0.01), "px)", CHAR(10),
 "   and (min-device-height: ",CEILING('All Devices (Portrait)'!N49,0.01), "px)", CHAR(10),
 "   and (max-device-height: ", CEILING('All Devices (Portrait)'!O49,0.01), "px)", CHAR(10),
 IF('All Devices (Portrait)'!A49  = "", "",IF('All Devices (Portrait)'!D49 = FALSE,  "", Introduction!A$41 )),"   and (-webkit-device-pixel-ratio: ",CEILING('All Devices (Portrait)'!Y49,1), ")", CHAR(10),
 "   and (orientation: ", 'All Devices (Portrait)'!K49, ")   { ", CHAR(10),
 CHAR(10),
 "  .demo-iframe-container       { ", CHAR(10),
 "                " , " height: ", 'All Devices (Portrait)'!T49, ";", CHAR(10),
 "                " , " width: ", 'All Devices (Portrait)'!U49,";", CHAR(10),
 " } ", CHAR(10),
 CHAR(10),
 "  .demo-iframe                         {", CHAR(10),
 "                " , " height: ", 'All Devices (Portrait)'!T49, ";", CHAR(10),
 "                " , " width: ", 'All Devices (Portrait)'!U49,";", CHAR(10),
 "                " , " background-image: url(", 'awareness(portrait)'!C48,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 height: ", 'All Devices (Portrait)'!T49, ";", CHAR(10),
 "                " , " width: ", 'All Devices (Portrait)'!U49,";", CHAR(10),
 "                 background-image: url(../img/demo-content/emby/", 'All Devices (Portrait)'!A49, "-content.png);" , CHAR(10),
 " } ", CHAR(10),
  CHAR(10),
 "  .demo-motioneye-div                   { ", CHAR(10),
 "                " , " height: ", 'All Devices (Portrait)'!T49, ";", CHAR(10),
 "                " , " width: ", 'All Devices (Portrait)'!U49,";", CHAR(10),
 "                 background-image: url(../img/demo-content/motioneye/", 'All Devices (Portrait)'!A49, "-content.png);" , CHAR(10),
 " } ", CHAR(10),
  CHAR(10),
 "  .demo-solar-div                   { ", CHAR(10),
 "                " , " height: ", 'All Devices (Portrait)'!T49, ";", CHAR(10),
 "                " , " width: ", 'All Devices (Portrait)'!U49,";", CHAR(10),
 "                 background-image: url(../img/demo-content/solar/", 'All Devices (Portrait)'!A49, "-content.png);" , CHAR(10),
 " } ", CHAR(10),
  CHAR(10),
 "  .demo-netstats-div                   { ", CHAR(10),
 "                " , " height: ", 'All Devices (Portrait)'!T49, ";", CHAR(10),
 "                " , " width: ", 'All Devices (Portrait)'!U49,";", CHAR(10),
 "                 background-image: url(../img/demo-content/netstats/", 'All Devices (Portrait)'!A49, "-content.png);" , CHAR(10),
 " } ", CHAR(10),
  CHAR(10),
 "  .demo-openhab-div                   { ", CHAR(10),
 "                " , " height: ", 'All Devices (Portrait)'!T49, ";", CHAR(10),
 "                " , " width: ", 'All Devices (Portrait)'!U49,";", CHAR(10),
 "                 background-image: url(../img/demo-content/openhab/", 'All Devices (Portrait)'!A49, "-content.png);" , CHAR(10),
 " } ", CHAR(10),
 " } ", CHAR(10) )))</f>
        <v/>
      </c>
    </row>
    <row r="50" ht="15.75" customHeight="1">
      <c r="A50" s="72" t="str">
        <f>IF('All Devices (Portrait)'!X50 = "", "", (CONCATENATE((CHAR(10)
 &amp; "              /*  ----- ----- " &amp; 'All Devices (Portrait)'!C50 &amp; " : ( " &amp; 'All Devices (Portrait)'!K50  &amp;  " )   ------ ----*/  " &amp;  CHAR(10)
 &amp; "              /* ----- ----- " &amp;   " PHYSICAL RESOLUTION:  ( " &amp; 'All Devices (Portrait)'!H50 &amp; " x "  &amp; 'All Devices (Portrait)'!I50 &amp;   " ) " &amp; "  ------ ----*/ " ), CHAR(10)
 &amp; "           /* ----- ----- LOGICAL RESOLUTION:   ( "  &amp; CEILING('All Devices (Landscape)'!K50,0.01) &amp; " x "  &amp; CEILING('All Devices (Landscape)'!J50,0.01) &amp; " ) " &amp; "  ------ ----*/ ", CHAR(10),
 CHAR(10),
 "@media only screen", CHAR(10),
 "   and (min-device-width: ",CEILING('All Devices (Portrait)'!P50,0.01), "px)", 
 CHAR(10),
 "   and (max-device-width: ", CEILING('All Devices (Portrait)'!Q50,0.01), "px)", CHAR(10),
 "   and (min-device-height: ",CEILING('All Devices (Portrait)'!N50,0.01), "px)", CHAR(10),
 "   and (max-device-height: ", CEILING('All Devices (Portrait)'!O50,0.01), "px)", CHAR(10),
 IF('All Devices (Portrait)'!A50  = "", "",IF('All Devices (Portrait)'!D50 = FALSE,  "", Introduction!A$41 )),"   and (-webkit-device-pixel-ratio: ",CEILING('All Devices (Portrait)'!Y50,1), ")", CHAR(10),
 "   and (orientation: ", 'All Devices (Portrait)'!K50, ")   { ", CHAR(10),
 CHAR(10),
 "  .demo-iframe-container       { ", CHAR(10),
 "                " , " height: ", 'All Devices (Portrait)'!T50, ";", CHAR(10),
 "                " , " width: ", 'All Devices (Portrait)'!U50,";", CHAR(10),
 " } ", CHAR(10),
 CHAR(10),
 "  .demo-iframe                         {", CHAR(10),
 "                " , " height: ", 'All Devices (Portrait)'!T50, ";", CHAR(10),
 "                " , " width: ", 'All Devices (Portrait)'!U50,";", CHAR(10),
 "                " , " background-image: url(", 'awareness(portrait)'!C49,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 height: ", 'All Devices (Portrait)'!T50, ";", CHAR(10),
 "                " , " width: ", 'All Devices (Portrait)'!U50,";", CHAR(10),
 "                 background-image: url(../img/demo-content/emby/", 'All Devices (Portrait)'!A50, "-content.png);" , CHAR(10),
 " } ", CHAR(10),
  CHAR(10),
 "  .demo-motioneye-div                   { ", CHAR(10),
 "                " , " height: ", 'All Devices (Portrait)'!T50, ";", CHAR(10),
 "                " , " width: ", 'All Devices (Portrait)'!U50,";", CHAR(10),
 "                 background-image: url(../img/demo-content/motioneye/", 'All Devices (Portrait)'!A50, "-content.png);" , CHAR(10),
 " } ", CHAR(10),
  CHAR(10),
 "  .demo-solar-div                   { ", CHAR(10),
 "                " , " height: ", 'All Devices (Portrait)'!T50, ";", CHAR(10),
 "                " , " width: ", 'All Devices (Portrait)'!U50,";", CHAR(10),
 "                 background-image: url(../img/demo-content/solar/", 'All Devices (Portrait)'!A50, "-content.png);" , CHAR(10),
 " } ", CHAR(10),
  CHAR(10),
 "  .demo-netstats-div                   { ", CHAR(10),
 "                " , " height: ", 'All Devices (Portrait)'!T50, ";", CHAR(10),
 "                " , " width: ", 'All Devices (Portrait)'!U50,";", CHAR(10),
 "                 background-image: url(../img/demo-content/netstats/", 'All Devices (Portrait)'!A50, "-content.png);" , CHAR(10),
 " } ", CHAR(10),
  CHAR(10),
 "  .demo-openhab-div                   { ", CHAR(10),
 "                " , " height: ", 'All Devices (Portrait)'!T50, ";", CHAR(10),
 "                " , " width: ", 'All Devices (Portrait)'!U50,";", CHAR(10),
 "                 background-image: url(../img/demo-content/openhab/", 'All Devices (Portrait)'!A50, "-content.png);" , CHAR(10),
 " } ", CHAR(10),
 " } ", CHAR(10) )))</f>
        <v/>
      </c>
    </row>
    <row r="51" ht="15.75" customHeight="1">
      <c r="A51" s="72" t="str">
        <f>IF('All Devices (Portrait)'!X51 = "", "", (CONCATENATE((CHAR(10)
 &amp; "              /*  ----- ----- " &amp; 'All Devices (Portrait)'!C51 &amp; " : ( " &amp; 'All Devices (Portrait)'!K51  &amp;  " )   ------ ----*/  " &amp;  CHAR(10)
 &amp; "              /* ----- ----- " &amp;   " PHYSICAL RESOLUTION:  ( " &amp; 'All Devices (Portrait)'!H51 &amp; " x "  &amp; 'All Devices (Portrait)'!I51 &amp;   " ) " &amp; "  ------ ----*/ " ), CHAR(10)
 &amp; "           /* ----- ----- LOGICAL RESOLUTION:   ( "  &amp; CEILING('All Devices (Landscape)'!K51,0.01) &amp; " x "  &amp; CEILING('All Devices (Landscape)'!J51,0.01) &amp; " ) " &amp; "  ------ ----*/ ", CHAR(10),
 CHAR(10),
 "@media only screen", CHAR(10),
 "   and (min-device-width: ",CEILING('All Devices (Portrait)'!P51,0.01), "px)", 
 CHAR(10),
 "   and (max-device-width: ", CEILING('All Devices (Portrait)'!Q51,0.01), "px)", CHAR(10),
 "   and (min-device-height: ",CEILING('All Devices (Portrait)'!N51,0.01), "px)", CHAR(10),
 "   and (max-device-height: ", CEILING('All Devices (Portrait)'!O51,0.01), "px)", CHAR(10),
 IF('All Devices (Portrait)'!A51  = "", "",IF('All Devices (Portrait)'!D51 = FALSE,  "", Introduction!A$41 )),"   and (-webkit-device-pixel-ratio: ",CEILING('All Devices (Portrait)'!Y51,1), ")", CHAR(10),
 "   and (orientation: ", 'All Devices (Portrait)'!K51, ")   { ", CHAR(10),
 CHAR(10),
 "  .demo-iframe-container       { ", CHAR(10),
 "                " , " height: ", 'All Devices (Portrait)'!T51, ";", CHAR(10),
 "                " , " width: ", 'All Devices (Portrait)'!U51,";", CHAR(10),
 " } ", CHAR(10),
 CHAR(10),
 "  .demo-iframe                         {", CHAR(10),
 "                " , " height: ", 'All Devices (Portrait)'!T51, ";", CHAR(10),
 "                " , " width: ", 'All Devices (Portrait)'!U51,";", CHAR(10),
 "                " , " background-image: url(", 'awareness(portrait)'!C50,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 height: ", 'All Devices (Portrait)'!T51, ";", CHAR(10),
 "                " , " width: ", 'All Devices (Portrait)'!U51,";", CHAR(10),
 "                 background-image: url(../img/demo-content/emby/", 'All Devices (Portrait)'!A51, "-content.png);" , CHAR(10),
 " } ", CHAR(10),
  CHAR(10),
 "  .demo-motioneye-div                   { ", CHAR(10),
 "                " , " height: ", 'All Devices (Portrait)'!T51, ";", CHAR(10),
 "                " , " width: ", 'All Devices (Portrait)'!U51,";", CHAR(10),
 "                 background-image: url(../img/demo-content/motioneye/", 'All Devices (Portrait)'!A51, "-content.png);" , CHAR(10),
 " } ", CHAR(10),
  CHAR(10),
 "  .demo-solar-div                   { ", CHAR(10),
 "                " , " height: ", 'All Devices (Portrait)'!T51, ";", CHAR(10),
 "                " , " width: ", 'All Devices (Portrait)'!U51,";", CHAR(10),
 "                 background-image: url(../img/demo-content/emoncms/", 'All Devices (Portrait)'!A51, "-content.png);" , CHAR(10),
 " } ", CHAR(10),
  CHAR(10),
 "  .demo-netstats-div                   { ", CHAR(10),
 "                " , " height: ", 'All Devices (Portrait)'!T51, ";", CHAR(10),
 "                " , " width: ", 'All Devices (Portrait)'!U51,";", CHAR(10),
 "                 background-image: url(../img/demo-content/netstats/", 'All Devices (Portrait)'!A51, "-content.png);" , CHAR(10),
 " } ", CHAR(10),
  CHAR(10),
 "  .demo-openhab-div                   { ", CHAR(10),
 "                " , " height: ", 'All Devices (Portrait)'!T51, ";", CHAR(10),
 "                " , " width: ", 'All Devices (Portrait)'!U51,";", CHAR(10),
 "                 background-image: url(../img/demo-content/openhab/", 'All Devices (Portrait)'!A51, "-content.png);" , CHAR(10),
 " } ", CHAR(10),
 " } ", CHAR(10) )))</f>
        <v>
              /*  ----- ----- breakpoint filler-----00050 : ( portrait )   ------ ----*/  
              /* ----- -----  PHYSICAL RESOLUTION:  ( 7679 x 4319 )   ------ ----*/ 
           /* ----- ----- LOGICAL RESOLUTION:   ( 7679.5 x 4319 )   ------ ----*/ 
@media only screen
   and (min-device-width: 1439.5px)
   and (max-device-width: 4319.5px)
   and (min-device-height: 2960px)
   and (max-device-height: 7679.5px)
   and (-webkit-device-pixel-ratio: 4)
   and (orientation: portrait)   { 
  .demo-iframe-container       { 
                 height: calc(99.99vh);
                 width: calc(99.99vw);
 } 
  .demo-iframe                         {
                 height: calc(99.99vh);
                 width: calc(99.99vw);
                 background-image: url(https://docs.google.com/spreadsheets/d/e/2PACX-1vQQRpSkpCHUtlDlgB6JPpClF-SYXaXE4gk64_4J3iY8bfP3JXkKw4bE3yv_ctha-q0uBOj_Deij-R_Q/pubchart?oid=1618155462&amp;format=image);
                 filter: invert(100%); /* ----- see frames.css ----*/ 
                 -webkit-filter: invert(100%);   /* ----- see frames.css ----*/ 
 } 
  .demo-emby-div                   { 
                 height: calc(99.99vh);
                 width: calc(99.99vw);
                 background-image: url(../img/demo-content/emby/Portrait-7679x4319-PR=4-content.png);
 } 
  .demo-motioneye-div                   { 
                 height: calc(99.99vh);
                 width: calc(99.99vw);
                 background-image: url(../img/demo-content/motioneye/Portrait-7679x4319-PR=4-content.png);
 } 
  .demo-solar-div                   { 
                 height: calc(99.99vh);
                 width: calc(99.99vw);
                 background-image: url(../img/demo-content/emoncms/Portrait-7679x4319-PR=4-content.png);
 } 
  .demo-netstats-div                   { 
                 height: calc(99.99vh);
                 width: calc(99.99vw);
                 background-image: url(../img/demo-content/netstats/Portrait-7679x4319-PR=4-content.png);
 } 
  .demo-openhab-div                   { 
                 height: calc(99.99vh);
                 width: calc(99.99vw);
                 background-image: url(../img/demo-content/openhab/Portrait-7679x4319-PR=4-content.png);
 } 
 } 
</v>
      </c>
    </row>
    <row r="52" ht="15.75" customHeight="1">
      <c r="A52" s="72" t="str">
        <f>IF('All Devices (Portrait)'!X52 = "", "", (CONCATENATE((CHAR(10)
 &amp; "              /*  ----- ----- " &amp; 'All Devices (Portrait)'!C52 &amp; " : ( " &amp; 'All Devices (Portrait)'!K52  &amp;  " )   ------ ----*/  " &amp;  CHAR(10)
 &amp; "              /* ----- ----- " &amp;   " PHYSICAL RESOLUTION:  ( " &amp; 'All Devices (Portrait)'!H52 &amp; " x "  &amp; 'All Devices (Portrait)'!I52 &amp;   " ) " &amp; "  ------ ----*/ " ), CHAR(10)
 &amp; "           /* ----- ----- LOGICAL RESOLUTION:   ( "  &amp; CEILING('All Devices (Landscape)'!K52,0.01) &amp; " x "  &amp; CEILING('All Devices (Landscape)'!J52,0.01) &amp; " ) " &amp; "  ------ ----*/ ", CHAR(10),
 CHAR(10),
 "@media only screen", CHAR(10),
 "   and (min-device-width: ",CEILING('All Devices (Portrait)'!P52,0.01), "px)", 
 CHAR(10),
 "   and (max-device-width: ", CEILING('All Devices (Portrait)'!Q52,0.01), "px)", CHAR(10),
 "   and (min-device-height: ",CEILING('All Devices (Portrait)'!N52,0.01), "px)", CHAR(10),
 "   and (max-device-height: ", CEILING('All Devices (Portrait)'!O52,0.01), "px)", CHAR(10),
 IF('All Devices (Portrait)'!A52  = "", "",IF('All Devices (Portrait)'!D52 = FALSE,  "", Introduction!A$41 )),"   and (-webkit-device-pixel-ratio: ",CEILING('All Devices (Portrait)'!Y52,1), ")", CHAR(10),
 "   and (orientation: ", 'All Devices (Portrait)'!K52, ")   { ", CHAR(10),
 CHAR(10),
 "  .demo-iframe-container       { ", CHAR(10),
 "                " , " height: ", 'All Devices (Portrait)'!T52, ";", CHAR(10),
 "                " , " width: ", 'All Devices (Portrait)'!U52,";", CHAR(10),
 " } ", CHAR(10),
 CHAR(10),
 "  .demo-iframe                         {", CHAR(10),
 "                " , " height: ", 'All Devices (Portrait)'!T52, ";", CHAR(10),
 "                " , " width: ", 'All Devices (Portrait)'!U52,";", CHAR(10),
 "                " , " background-image: url(", 'awareness(portrait)'!C51,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 height: ", 'All Devices (Portrait)'!T52, ";", CHAR(10),
 "                " , " width: ", 'All Devices (Portrait)'!U52,";", CHAR(10),
 "                 background-image: url(../img/demo-content/emby/", 'All Devices (Portrait)'!A52, "-content.png);" , CHAR(10),
 " } ", CHAR(10),
  CHAR(10),
 "  .demo-motioneye-div                   { ", CHAR(10),
 "                " , " height: ", 'All Devices (Portrait)'!T52, ";", CHAR(10),
 "                " , " width: ", 'All Devices (Portrait)'!U52,";", CHAR(10),
 "                 background-image: url(../img/demo-content/motioneye/", 'All Devices (Portrait)'!A52, "-content.png);" , CHAR(10),
 " } ", CHAR(10),
  CHAR(10),
 "  .demo-solar-div                   { ", CHAR(10),
 "                " , " height: ", 'All Devices (Portrait)'!T52, ";", CHAR(10),
 "                " , " width: ", 'All Devices (Portrait)'!U52,";", CHAR(10),
 "                 background-image: url(../img/demo-content/emoncms/", 'All Devices (Portrait)'!A52, "-content.png);" , CHAR(10),
 " } ", CHAR(10),
  CHAR(10),
 "  .demo-netstats-div                   { ", CHAR(10),
 "                " , " height: ", 'All Devices (Portrait)'!T52, ";", CHAR(10),
 "                " , " width: ", 'All Devices (Portrait)'!U52,";", CHAR(10),
 "                 background-image: url(../img/demo-content/netstats/", 'All Devices (Portrait)'!A52, "-content.png);" , CHAR(10),
 " } ", CHAR(10),
  CHAR(10),
 "  .demo-openhab-div                   { ", CHAR(10),
 "                " , " height: ", 'All Devices (Portrait)'!T52, ";", CHAR(10),
 "                " , " width: ", 'All Devices (Portrait)'!U52,";", CHAR(10),
 "                 background-image: url(../img/demo-content/openhab/", 'All Devices (Portrait)'!A52, "-content.png);" , CHAR(10),
 " } ", CHAR(10),
 " } ", CHAR(10) )))</f>
        <v>
              /*  ----- ----- breakpoint filler-----00049 : ( portrait )   ------ ----*/  
              /* ----- -----  PHYSICAL RESOLUTION:  ( 2959 x 1439 )   ------ ----*/ 
           /* ----- ----- LOGICAL RESOLUTION:   ( 2959 x 1439 )   ------ ----*/ 
@media only screen
   and (min-device-width: 1410.5px)
   and (max-device-width: 1439.5px)
   and (min-device-height: 2560px)
   and (max-device-height: 2959.5px)
   and (-webkit-device-pixel-ratio: 4)
   and (orientation: portrait)   { 
  .demo-iframe-container       { 
                 height: calc(99.99vh);
                 width: calc(99.99vw);
 } 
  .demo-iframe                         {
                 height: calc(99.99vh);
                 width: calc(99.99vw);
                 background-image: url(https://docs.google.com/spreadsheets/d/e/2PACX-1vQQRpSkpCHUtlDlgB6JPpClF-SYXaXE4gk64_4J3iY8bfP3JXkKw4bE3yv_ctha-q0uBOj_Deij-R_Q/pubchart?oid=9585428&amp;format=image);
                 filter: invert(100%); /* ----- see frames.css ----*/ 
                 -webkit-filter: invert(100%);   /* ----- see frames.css ----*/ 
 } 
  .demo-emby-div                   { 
                 height: calc(99.99vh);
                 width: calc(99.99vw);
                 background-image: url(../img/demo-content/emby/Portrait-2959x1439-PR=4-content.png);
 } 
  .demo-motioneye-div                   { 
                 height: calc(99.99vh);
                 width: calc(99.99vw);
                 background-image: url(../img/demo-content/motioneye/Portrait-2959x1439-PR=4-content.png);
 } 
  .demo-solar-div                   { 
                 height: calc(99.99vh);
                 width: calc(99.99vw);
                 background-image: url(../img/demo-content/emoncms/Portrait-2959x1439-PR=4-content.png);
 } 
  .demo-netstats-div                   { 
                 height: calc(99.99vh);
                 width: calc(99.99vw);
                 background-image: url(../img/demo-content/netstats/Portrait-2959x1439-PR=4-content.png);
 } 
  .demo-openhab-div                   { 
                 height: calc(99.99vh);
                 width: calc(99.99vw);
                 background-image: url(../img/demo-content/openhab/Portrait-2959x1439-PR=4-content.png);
 } 
 } 
</v>
      </c>
    </row>
    <row r="53" ht="15.75" customHeight="1">
      <c r="A53" s="72" t="str">
        <f>IF('All Devices (Portrait)'!X53 = "", "", (CONCATENATE((CHAR(10)
 &amp; "              /*  ----- ----- " &amp; 'All Devices (Portrait)'!C53 &amp; " : ( " &amp; 'All Devices (Portrait)'!K53  &amp;  " )   ------ ----*/  " &amp;  CHAR(10)
 &amp; "              /* ----- ----- " &amp;   " PHYSICAL RESOLUTION:  ( " &amp; 'All Devices (Portrait)'!H53 &amp; " x "  &amp; 'All Devices (Portrait)'!I53 &amp;   " ) " &amp; "  ------ ----*/ " ), CHAR(10)
 &amp; "           /* ----- ----- LOGICAL RESOLUTION:   ( "  &amp; CEILING('All Devices (Landscape)'!K53,0.01) &amp; " x "  &amp; CEILING('All Devices (Landscape)'!J53,0.01) &amp; " ) " &amp; "  ------ ----*/ ", CHAR(10),
 CHAR(10),
 "@media only screen", CHAR(10),
 "   and (min-device-width: ",CEILING('All Devices (Portrait)'!P53,0.01), "px)", 
 CHAR(10),
 "   and (max-device-width: ", CEILING('All Devices (Portrait)'!Q53,0.01), "px)", CHAR(10),
 "   and (min-device-height: ",CEILING('All Devices (Portrait)'!N53,0.01), "px)", CHAR(10),
 "   and (max-device-height: ", CEILING('All Devices (Portrait)'!O53,0.01), "px)", CHAR(10),
 IF('All Devices (Portrait)'!A53  = "", "",IF('All Devices (Portrait)'!D53 = FALSE,  "", Introduction!A$41 )),"   and (-webkit-device-pixel-ratio: ",CEILING('All Devices (Portrait)'!Y53,1), ")", CHAR(10),
 "   and (orientation: ", 'All Devices (Portrait)'!K53, ")   { ", CHAR(10),
 CHAR(10),
 "  .demo-iframe-container       { ", CHAR(10),
 "                " , " height: ", 'All Devices (Portrait)'!T53, ";", CHAR(10),
 "                " , " width: ", 'All Devices (Portrait)'!U53,";", CHAR(10),
 " } ", CHAR(10),
 CHAR(10),
 "  .demo-iframe                         {", CHAR(10),
 "                " , " height: ", 'All Devices (Portrait)'!T53, ";", CHAR(10),
 "                " , " width: ", 'All Devices (Portrait)'!U53,";", CHAR(10),
 "                " , " background-image: url(", 'awareness(portrait)'!C52,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 height: ", 'All Devices (Portrait)'!T53, ";", CHAR(10),
 "                " , " width: ", 'All Devices (Portrait)'!U53,";", CHAR(10),
 "                 background-image: url(../img/demo-content/emby/", 'All Devices (Portrait)'!A53, "-content.png);" , CHAR(10),
 " } ", CHAR(10),
  CHAR(10),
 "  .demo-motioneye-div                   { ", CHAR(10),
 "                " , " height: ", 'All Devices (Portrait)'!T53, ";", CHAR(10),
 "                " , " width: ", 'All Devices (Portrait)'!U53,";", CHAR(10),
 "                 background-image: url(../img/demo-content/motioneye/", 'All Devices (Portrait)'!A53, "-content.png);" , CHAR(10),
 " } ", CHAR(10),
  CHAR(10),
 "  .demo-solar-div                   { ", CHAR(10),
 "                " , " height: ", 'All Devices (Portrait)'!T53, ";", CHAR(10),
 "                " , " width: ", 'All Devices (Portrait)'!U53,";", CHAR(10),
 "                 background-image: url(../img/demo-content/emoncms/", 'All Devices (Portrait)'!A53, "-content.png);" , CHAR(10),
 " } ", CHAR(10),
  CHAR(10),
 "  .demo-netstats-div                   { ", CHAR(10),
 "                " , " height: ", 'All Devices (Portrait)'!T53, ";", CHAR(10),
 "                " , " width: ", 'All Devices (Portrait)'!U53,";", CHAR(10),
 "                 background-image: url(../img/demo-content/netstats/", 'All Devices (Portrait)'!A53, "-content.png);" , CHAR(10),
 " } ", CHAR(10),
  CHAR(10),
 "  .demo-openhab-div                   { ", CHAR(10),
 "                " , " height: ", 'All Devices (Portrait)'!T53, ";", CHAR(10),
 "                " , " width: ", 'All Devices (Portrait)'!U53,";", CHAR(10),
 "                 background-image: url(../img/demo-content/openhab/", 'All Devices (Portrait)'!A53, "-content.png);" , CHAR(10),
 " } ", CHAR(10),
 " } ", CHAR(10) )))</f>
        <v>
              /*  ----- ----- breakpoint filler-----00048 : ( portrait )   ------ ----*/  
              /* ----- -----  PHYSICAL RESOLUTION:  ( 2559 x 1410 )   ------ ----*/ 
           /* ----- ----- LOGICAL RESOLUTION:   ( 2559 x 1410 )   ------ ----*/ 
@media only screen
   and (min-device-width: 1151.5px)
   and (max-device-width: 1410.5px)
   and (min-device-height: 2280px)
   and (max-device-height: 2559.5px)
   and (-webkit-device-pixel-ratio: 4)
   and (orientation: portrait)   { 
  .demo-iframe-container       { 
                 height: calc(99.99vh);
                 width: calc(99.99vw);
 } 
  .demo-iframe                         {
                 height: calc(99.99vh);
                 width: calc(99.99vw);
                 background-image: url(https://docs.google.com/spreadsheets/d/e/2PACX-1vQQRpSkpCHUtlDlgB6JPpClF-SYXaXE4gk64_4J3iY8bfP3JXkKw4bE3yv_ctha-q0uBOj_Deij-R_Q/pubchart?oid=543121614&amp;format=image);
                 filter: invert(100%); /* ----- see frames.css ----*/ 
                 -webkit-filter: invert(100%);   /* ----- see frames.css ----*/ 
 } 
  .demo-emby-div                   { 
                 height: calc(99.99vh);
                 width: calc(99.99vw);
                 background-image: url(../img/demo-content/emby/Portrait-2559x1410-PR=4-content.png);
 } 
  .demo-motioneye-div                   { 
                 height: calc(99.99vh);
                 width: calc(99.99vw);
                 background-image: url(../img/demo-content/motioneye/Portrait-2559x1410-PR=4-content.png);
 } 
  .demo-solar-div                   { 
                 height: calc(99.99vh);
                 width: calc(99.99vw);
                 background-image: url(../img/demo-content/emoncms/Portrait-2559x1410-PR=4-content.png);
 } 
  .demo-netstats-div                   { 
                 height: calc(99.99vh);
                 width: calc(99.99vw);
                 background-image: url(../img/demo-content/netstats/Portrait-2559x1410-PR=4-content.png);
 } 
  .demo-openhab-div                   { 
                 height: calc(99.99vh);
                 width: calc(99.99vw);
                 background-image: url(../img/demo-content/openhab/Portrait-2559x1410-PR=4-content.png);
 } 
 } 
</v>
      </c>
    </row>
    <row r="54" ht="15.75" customHeight="1">
      <c r="A54" s="72" t="str">
        <f>IF('All Devices (Portrait)'!X54 = "", "", (CONCATENATE((CHAR(10)
 &amp; "              /*  ----- ----- " &amp; 'All Devices (Portrait)'!C54 &amp; " : ( " &amp; 'All Devices (Portrait)'!K54  &amp;  " )   ------ ----*/  " &amp;  CHAR(10)
 &amp; "              /* ----- ----- " &amp;   " PHYSICAL RESOLUTION:  ( " &amp; 'All Devices (Portrait)'!H54 &amp; " x "  &amp; 'All Devices (Portrait)'!I54 &amp;   " ) " &amp; "  ------ ----*/ " ), CHAR(10)
 &amp; "           /* ----- ----- LOGICAL RESOLUTION:   ( "  &amp; CEILING('All Devices (Landscape)'!K54,0.01) &amp; " x "  &amp; CEILING('All Devices (Landscape)'!J54,0.01) &amp; " ) " &amp; "  ------ ----*/ ", CHAR(10),
 CHAR(10),
 "@media only screen", CHAR(10),
 "   and (min-device-width: ",CEILING('All Devices (Portrait)'!P54,0.01), "px)", 
 CHAR(10),
 "   and (max-device-width: ", CEILING('All Devices (Portrait)'!Q54,0.01), "px)", CHAR(10),
 "   and (min-device-height: ",CEILING('All Devices (Portrait)'!N54,0.01), "px)", CHAR(10),
 "   and (max-device-height: ", CEILING('All Devices (Portrait)'!O54,0.01), "px)", CHAR(10),
 IF('All Devices (Portrait)'!A54  = "", "",IF('All Devices (Portrait)'!D54 = FALSE,  "", Introduction!A$41 )),"   and (-webkit-device-pixel-ratio: ",CEILING('All Devices (Portrait)'!Y54,1), ")", CHAR(10),
 "   and (orientation: ", 'All Devices (Portrait)'!K54, ")   { ", CHAR(10),
 CHAR(10),
 "  .demo-iframe-container       { ", CHAR(10),
 "                " , " height: ", 'All Devices (Portrait)'!T54, ";", CHAR(10),
 "                " , " width: ", 'All Devices (Portrait)'!U54,";", CHAR(10),
 " } ", CHAR(10),
 CHAR(10),
 "  .demo-iframe                         {", CHAR(10),
 "                " , " height: ", 'All Devices (Portrait)'!T54, ";", CHAR(10),
 "                " , " width: ", 'All Devices (Portrait)'!U54,";", CHAR(10),
 "                " , " background-image: url(", 'awareness(portrait)'!C53,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 height: ", 'All Devices (Portrait)'!T54, ";", CHAR(10),
 "                " , " width: ", 'All Devices (Portrait)'!U54,";", CHAR(10),
 "                 background-image: url(../img/demo-content/emby/", 'All Devices (Portrait)'!A54, "-content.png);" , CHAR(10),
 " } ", CHAR(10),
  CHAR(10),
 "  .demo-motioneye-div                   { ", CHAR(10),
 "                " , " height: ", 'All Devices (Portrait)'!T54, ";", CHAR(10),
 "                " , " width: ", 'All Devices (Portrait)'!U54,";", CHAR(10),
 "                 background-image: url(../img/demo-content/motioneye/", 'All Devices (Portrait)'!A54, "-content.png);" , CHAR(10),
 " } ", CHAR(10),
  CHAR(10),
 "  .demo-solar-div                   { ", CHAR(10),
 "                " , " height: ", 'All Devices (Portrait)'!T54, ";", CHAR(10),
 "                " , " width: ", 'All Devices (Portrait)'!U54,";", CHAR(10),
 "                 background-image: url(../img/demo-content/emoncms/", 'All Devices (Portrait)'!A54, "-content.png);" , CHAR(10),
 " } ", CHAR(10),
  CHAR(10),
 "  .demo-netstats-div                   { ", CHAR(10),
 "                " , " height: ", 'All Devices (Portrait)'!T54, ";", CHAR(10),
 "                " , " width: ", 'All Devices (Portrait)'!U54,";", CHAR(10),
 "                 background-image: url(../img/demo-content/netstats/", 'All Devices (Portrait)'!A54, "-content.png);" , CHAR(10),
 " } ", CHAR(10),
  CHAR(10),
 "  .demo-openhab-div                   { ", CHAR(10),
 "                " , " height: ", 'All Devices (Portrait)'!T54, ";", CHAR(10),
 "                " , " width: ", 'All Devices (Portrait)'!U54,";", CHAR(10),
 "                 background-image: url(../img/demo-content/openhab/", 'All Devices (Portrait)'!A54, "-content.png);" , CHAR(10),
 " } ", CHAR(10),
 " } ", CHAR(10) )))</f>
        <v>
              /*  ----- ----- breakpoint filler-----00047 : ( portrait )   ------ ----*/  
              /* ----- -----  PHYSICAL RESOLUTION:  ( 2279 x 1151 )   ------ ----*/ 
           /* ----- ----- LOGICAL RESOLUTION:   ( 2279 x 1151 )   ------ ----*/ 
@media only screen
   and (min-device-width: 1079.5px)
   and (max-device-width: 1151.5px)
   and (min-device-height: 2044px)
   and (max-device-height: 2279.5px)
   and (-webkit-device-pixel-ratio: 3)
   and (orientation: portrait)   { 
  .demo-iframe-container       { 
                 height: calc(99.99vh);
                 width: calc(99.99vw);
 } 
  .demo-iframe                         {
                 height: calc(99.99vh);
                 width: calc(99.99vw);
                 background-image: url(https://docs.google.com/spreadsheets/d/e/2PACX-1vQQRpSkpCHUtlDlgB6JPpClF-SYXaXE4gk64_4J3iY8bfP3JXkKw4bE3yv_ctha-q0uBOj_Deij-R_Q/pubchart?oid=2023626848&amp;format=image);
                 filter: invert(100%); /* ----- see frames.css ----*/ 
                 -webkit-filter: invert(100%);   /* ----- see frames.css ----*/ 
 } 
  .demo-emby-div                   { 
                 height: calc(99.99vh);
                 width: calc(99.99vw);
                 background-image: url(../img/demo-content/emby/Portrait-2279x1151-PR=3-content.png);
 } 
  .demo-motioneye-div                   { 
                 height: calc(99.99vh);
                 width: calc(99.99vw);
                 background-image: url(../img/demo-content/motioneye/Portrait-2279x1151-PR=3-content.png);
 } 
  .demo-solar-div                   { 
                 height: calc(99.99vh);
                 width: calc(99.99vw);
                 background-image: url(../img/demo-content/emoncms/Portrait-2279x1151-PR=3-content.png);
 } 
  .demo-netstats-div                   { 
                 height: calc(99.99vh);
                 width: calc(99.99vw);
                 background-image: url(../img/demo-content/netstats/Portrait-2279x1151-PR=3-content.png);
 } 
  .demo-openhab-div                   { 
                 height: calc(99.99vh);
                 width: calc(99.99vw);
                 background-image: url(../img/demo-content/openhab/Portrait-2279x1151-PR=3-content.png);
 } 
 } 
</v>
      </c>
    </row>
    <row r="55" ht="15.75" customHeight="1">
      <c r="A55" s="72" t="str">
        <f>IF('All Devices (Portrait)'!X55 = "", "", (CONCATENATE((CHAR(10)
 &amp; "              /*  ----- ----- " &amp; 'All Devices (Portrait)'!C55 &amp; " : ( " &amp; 'All Devices (Portrait)'!K55  &amp;  " )   ------ ----*/  " &amp;  CHAR(10)
 &amp; "              /* ----- ----- " &amp;   " PHYSICAL RESOLUTION:  ( " &amp; 'All Devices (Portrait)'!H55 &amp; " x "  &amp; 'All Devices (Portrait)'!I55 &amp;   " ) " &amp; "  ------ ----*/ " ), CHAR(10)
 &amp; "           /* ----- ----- LOGICAL RESOLUTION:   ( "  &amp; CEILING('All Devices (Landscape)'!K55,0.01) &amp; " x "  &amp; CEILING('All Devices (Landscape)'!J55,0.01) &amp; " ) " &amp; "  ------ ----*/ ", CHAR(10),
 CHAR(10),
 "@media only screen", CHAR(10),
 "   and (min-device-width: ",CEILING('All Devices (Portrait)'!P55,0.01), "px)", 
 CHAR(10),
 "   and (max-device-width: ", CEILING('All Devices (Portrait)'!Q55,0.01), "px)", CHAR(10),
 "   and (min-device-height: ",CEILING('All Devices (Portrait)'!N55,0.01), "px)", CHAR(10),
 "   and (max-device-height: ", CEILING('All Devices (Portrait)'!O55,0.01), "px)", CHAR(10),
 IF('All Devices (Portrait)'!A55  = "", "",IF('All Devices (Portrait)'!D55 = FALSE,  "", Introduction!A$41 )),"   and (-webkit-device-pixel-ratio: ",CEILING('All Devices (Portrait)'!Y55,1), ")", CHAR(10),
 "   and (orientation: ", 'All Devices (Portrait)'!K55, ")   { ", CHAR(10),
 CHAR(10),
 "  .demo-iframe-container       { ", CHAR(10),
 "                " , " height: ", 'All Devices (Portrait)'!T55, ";", CHAR(10),
 "                " , " width: ", 'All Devices (Portrait)'!U55,";", CHAR(10),
 " } ", CHAR(10),
 CHAR(10),
 "  .demo-iframe                         {", CHAR(10),
 "                " , " height: ", 'All Devices (Portrait)'!T55, ";", CHAR(10),
 "                " , " width: ", 'All Devices (Portrait)'!U55,";", CHAR(10),
 "                " , " background-image: url(", 'awareness(portrait)'!C54,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 height: ", 'All Devices (Portrait)'!T55, ";", CHAR(10),
 "                " , " width: ", 'All Devices (Portrait)'!U55,";", CHAR(10),
 "                 background-image: url(../img/demo-content/emby/", 'All Devices (Portrait)'!A55, "-content.png);" , CHAR(10),
 " } ", CHAR(10),
  CHAR(10),
 "  .demo-motioneye-div                   { ", CHAR(10),
 "                " , " height: ", 'All Devices (Portrait)'!T55, ";", CHAR(10),
 "                " , " width: ", 'All Devices (Portrait)'!U55,";", CHAR(10),
 "                 background-image: url(../img/demo-content/motioneye/", 'All Devices (Portrait)'!A55, "-content.png);" , CHAR(10),
 " } ", CHAR(10),
  CHAR(10),
 "  .demo-solar-div                   { ", CHAR(10),
 "                " , " height: ", 'All Devices (Portrait)'!T55, ";", CHAR(10),
 "                " , " width: ", 'All Devices (Portrait)'!U55,";", CHAR(10),
 "                 background-image: url(../img/demo-content/emoncms/", 'All Devices (Portrait)'!A55, "-content.png);" , CHAR(10),
 " } ", CHAR(10),
  CHAR(10),
 "  .demo-netstats-div                   { ", CHAR(10),
 "                " , " height: ", 'All Devices (Portrait)'!T55, ";", CHAR(10),
 "                " , " width: ", 'All Devices (Portrait)'!U55,";", CHAR(10),
 "                 background-image: url(../img/demo-content/netstats/", 'All Devices (Portrait)'!A55, "-content.png);" , CHAR(10),
 " } ", CHAR(10),
  CHAR(10),
 "  .demo-openhab-div                   { ", CHAR(10),
 "                " , " height: ", 'All Devices (Portrait)'!T55, ";", CHAR(10),
 "                " , " width: ", 'All Devices (Portrait)'!U55,";", CHAR(10),
 "                 background-image: url(../img/demo-content/openhab/", 'All Devices (Portrait)'!A55, "-content.png);" , CHAR(10),
 " } ", CHAR(10),
 " } ", CHAR(10) )))</f>
        <v>
              /*  ----- ----- breakpoint filler-----00046 : ( portrait )   ------ ----*/  
              /* ----- -----  PHYSICAL RESOLUTION:  ( 2043 x 1079 )   ------ ----*/ 
           /* ----- ----- LOGICAL RESOLUTION:   ( 2043 x 1079 )   ------ ----*/ 
@media only screen
   and (min-device-width: 1077.5px)
   and (max-device-width: 1079.5px)
   and (min-device-height: 1881px)
   and (max-device-height: 2043.5px)
   and (-webkit-device-pixel-ratio: 3)
   and (orientation: portrait)   { 
  .demo-iframe-container       { 
                 height: calc(99.99vh);
                 width: calc(99.99vw);
 } 
  .demo-iframe                         {
                 height: calc(99.99vh);
                 width: calc(99.99vw);
                 background-image: url(https://docs.google.com/spreadsheets/d/e/2PACX-1vQQRpSkpCHUtlDlgB6JPpClF-SYXaXE4gk64_4J3iY8bfP3JXkKw4bE3yv_ctha-q0uBOj_Deij-R_Q/pubchart?oid=2144667434&amp;format=image);
                 filter: invert(100%); /* ----- see frames.css ----*/ 
                 -webkit-filter: invert(100%);   /* ----- see frames.css ----*/ 
 } 
  .demo-emby-div                   { 
                 height: calc(99.99vh);
                 width: calc(99.99vw);
                 background-image: url(../img/demo-content/emby/Portrait-2043x1079-PR=3-content.png);
 } 
  .demo-motioneye-div                   { 
                 height: calc(99.99vh);
                 width: calc(99.99vw);
                 background-image: url(../img/demo-content/motioneye/Portrait-2043x1079-PR=3-content.png);
 } 
  .demo-solar-div                   { 
                 height: calc(99.99vh);
                 width: calc(99.99vw);
                 background-image: url(../img/demo-content/emoncms/Portrait-2043x1079-PR=3-content.png);
 } 
  .demo-netstats-div                   { 
                 height: calc(99.99vh);
                 width: calc(99.99vw);
                 background-image: url(../img/demo-content/netstats/Portrait-2043x1079-PR=3-content.png);
 } 
  .demo-openhab-div                   { 
                 height: calc(99.99vh);
                 width: calc(99.99vw);
                 background-image: url(../img/demo-content/openhab/Portrait-2043x1079-PR=3-content.png);
 } 
 } 
</v>
      </c>
    </row>
    <row r="56" ht="15.75" customHeight="1">
      <c r="A56" s="72" t="str">
        <f>IF('All Devices (Portrait)'!X56 = "", "", (CONCATENATE((CHAR(10)
 &amp; "              /*  ----- ----- " &amp; 'All Devices (Portrait)'!C56 &amp; " : ( " &amp; 'All Devices (Portrait)'!K56  &amp;  " )   ------ ----*/  " &amp;  CHAR(10)
 &amp; "              /* ----- ----- " &amp;   " PHYSICAL RESOLUTION:  ( " &amp; 'All Devices (Portrait)'!H56 &amp; " x "  &amp; 'All Devices (Portrait)'!I56 &amp;   " ) " &amp; "  ------ ----*/ " ), CHAR(10)
 &amp; "           /* ----- ----- LOGICAL RESOLUTION:   ( "  &amp; CEILING('All Devices (Landscape)'!K56,0.01) &amp; " x "  &amp; CEILING('All Devices (Landscape)'!J56,0.01) &amp; " ) " &amp; "  ------ ----*/ ", CHAR(10),
 CHAR(10),
 "@media only screen", CHAR(10),
 "   and (min-device-width: ",CEILING('All Devices (Portrait)'!P56,0.01), "px)", 
 CHAR(10),
 "   and (max-device-width: ", CEILING('All Devices (Portrait)'!Q56,0.01), "px)", CHAR(10),
 "   and (min-device-height: ",CEILING('All Devices (Portrait)'!N56,0.01), "px)", CHAR(10),
 "   and (max-device-height: ", CEILING('All Devices (Portrait)'!O56,0.01), "px)", CHAR(10),
 IF('All Devices (Portrait)'!A56  = "", "",IF('All Devices (Portrait)'!D56 = FALSE,  "", Introduction!A$41 )),"   and (-webkit-device-pixel-ratio: ",CEILING('All Devices (Portrait)'!Y56,1), ")", CHAR(10),
 "   and (orientation: ", 'All Devices (Portrait)'!K56, ")   { ", CHAR(10),
 CHAR(10),
 "  .demo-iframe-container       { ", CHAR(10),
 "                " , " height: ", 'All Devices (Portrait)'!T56, ";", CHAR(10),
 "                " , " width: ", 'All Devices (Portrait)'!U56,";", CHAR(10),
 " } ", CHAR(10),
 CHAR(10),
 "  .demo-iframe                         {", CHAR(10),
 "                " , " height: ", 'All Devices (Portrait)'!T56, ";", CHAR(10),
 "                " , " width: ", 'All Devices (Portrait)'!U56,";", CHAR(10),
 "                " , " background-image: url(", 'awareness(portrait)'!C55,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 height: ", 'All Devices (Portrait)'!T56, ";", CHAR(10),
 "                " , " width: ", 'All Devices (Portrait)'!U56,";", CHAR(10),
 "                 background-image: url(../img/demo-content/emby/", 'All Devices (Portrait)'!A56, "-content.png);" , CHAR(10),
 " } ", CHAR(10),
  CHAR(10),
 "  .demo-motioneye-div                   { ", CHAR(10),
 "                " , " height: ", 'All Devices (Portrait)'!T56, ";", CHAR(10),
 "                " , " width: ", 'All Devices (Portrait)'!U56,";", CHAR(10),
 "                 background-image: url(../img/demo-content/motioneye/", 'All Devices (Portrait)'!A56, "-content.png);" , CHAR(10),
 " } ", CHAR(10),
  CHAR(10),
 "  .demo-solar-div                   { ", CHAR(10),
 "                " , " height: ", 'All Devices (Portrait)'!T56, ";", CHAR(10),
 "                " , " width: ", 'All Devices (Portrait)'!U56,";", CHAR(10),
 "                 background-image: url(../img/demo-content/emoncms/", 'All Devices (Portrait)'!A56, "-content.png);" , CHAR(10),
 " } ", CHAR(10),
  CHAR(10),
 "  .demo-netstats-div                   { ", CHAR(10),
 "                " , " height: ", 'All Devices (Portrait)'!T56, ";", CHAR(10),
 "                " , " width: ", 'All Devices (Portrait)'!U56,";", CHAR(10),
 "                 background-image: url(../img/demo-content/netstats/", 'All Devices (Portrait)'!A56, "-content.png);" , CHAR(10),
 " } ", CHAR(10),
  CHAR(10),
 "  .demo-openhab-div                   { ", CHAR(10),
 "                " , " height: ", 'All Devices (Portrait)'!T56, ";", CHAR(10),
 "                " , " width: ", 'All Devices (Portrait)'!U56,";", CHAR(10),
 "                 background-image: url(../img/demo-content/openhab/", 'All Devices (Portrait)'!A56, "-content.png);" , CHAR(10),
 " } ", CHAR(10),
 " } ", CHAR(10) )))</f>
        <v>
              /*  ----- ----- breakpoint filler-----00045 : ( portrait )   ------ ----*/  
              /* ----- -----  PHYSICAL RESOLUTION:  ( 1880 x 1077 )   ------ ----*/ 
           /* ----- ----- LOGICAL RESOLUTION:   ( 1880 x 1077 )   ------ ----*/ 
@media only screen
   and (min-device-width: 1023.5px)
   and (max-device-width: 1077.5px)
   and (min-device-height: 1440px)
   and (max-device-height: 1880.5px)
   and (-webkit-device-pixel-ratio: 3)
   and (orientation: portrait)   { 
  .demo-iframe-container       { 
                 height: calc(99.99vh);
                 width: calc(99.99vw);
 } 
  .demo-iframe                         {
                 height: calc(99.99vh);
                 width: calc(99.99vw);
                 background-image: url(https://docs.google.com/spreadsheets/d/e/2PACX-1vQQRpSkpCHUtlDlgB6JPpClF-SYXaXE4gk64_4J3iY8bfP3JXkKw4bE3yv_ctha-q0uBOj_Deij-R_Q/pubchart?oid=1826484303&amp;format=image);
                 filter: invert(100%); /* ----- see frames.css ----*/ 
                 -webkit-filter: invert(100%);   /* ----- see frames.css ----*/ 
 } 
  .demo-emby-div                   { 
                 height: calc(99.99vh);
                 width: calc(99.99vw);
                 background-image: url(../img/demo-content/emby/Portrait-1880x1077-PR=3-content.png);
 } 
  .demo-motioneye-div                   { 
                 height: calc(99.99vh);
                 width: calc(99.99vw);
                 background-image: url(../img/demo-content/motioneye/Portrait-1880x1077-PR=3-content.png);
 } 
  .demo-solar-div                   { 
                 height: calc(99.99vh);
                 width: calc(99.99vw);
                 background-image: url(../img/demo-content/emoncms/Portrait-1880x1077-PR=3-content.png);
 } 
  .demo-netstats-div                   { 
                 height: calc(99.99vh);
                 width: calc(99.99vw);
                 background-image: url(../img/demo-content/netstats/Portrait-1880x1077-PR=3-content.png);
 } 
  .demo-openhab-div                   { 
                 height: calc(99.99vh);
                 width: calc(99.99vw);
                 background-image: url(../img/demo-content/openhab/Portrait-1880x1077-PR=3-content.png);
 } 
 } 
</v>
      </c>
    </row>
    <row r="57" ht="15.75" customHeight="1">
      <c r="A57" s="72" t="str">
        <f>IF('All Devices (Portrait)'!X57 = "", "", (CONCATENATE((CHAR(10)
 &amp; "              /*  ----- ----- " &amp; 'All Devices (Portrait)'!C57 &amp; " : ( " &amp; 'All Devices (Portrait)'!K57  &amp;  " )   ------ ----*/  " &amp;  CHAR(10)
 &amp; "              /* ----- ----- " &amp;   " PHYSICAL RESOLUTION:  ( " &amp; 'All Devices (Portrait)'!H57 &amp; " x "  &amp; 'All Devices (Portrait)'!I57 &amp;   " ) " &amp; "  ------ ----*/ " ), CHAR(10)
 &amp; "           /* ----- ----- LOGICAL RESOLUTION:   ( "  &amp; CEILING('All Devices (Landscape)'!K57,0.01) &amp; " x "  &amp; CEILING('All Devices (Landscape)'!J57,0.01) &amp; " ) " &amp; "  ------ ----*/ ", CHAR(10),
 CHAR(10),
 "@media only screen", CHAR(10),
 "   and (min-device-width: ",CEILING('All Devices (Portrait)'!P57,0.01), "px)", 
 CHAR(10),
 "   and (max-device-width: ", CEILING('All Devices (Portrait)'!Q57,0.01), "px)", CHAR(10),
 "   and (min-device-height: ",CEILING('All Devices (Portrait)'!N57,0.01), "px)", CHAR(10),
 "   and (max-device-height: ", CEILING('All Devices (Portrait)'!O57,0.01), "px)", CHAR(10),
 IF('All Devices (Portrait)'!A57  = "", "",IF('All Devices (Portrait)'!D57 = FALSE,  "", Introduction!A$41 )),"   and (-webkit-device-pixel-ratio: ",CEILING('All Devices (Portrait)'!Y57,1), ")", CHAR(10),
 "   and (orientation: ", 'All Devices (Portrait)'!K57, ")   { ", CHAR(10),
 CHAR(10),
 "  .demo-iframe-container       { ", CHAR(10),
 "                " , " height: ", 'All Devices (Portrait)'!T57, ";", CHAR(10),
 "                " , " width: ", 'All Devices (Portrait)'!U57,";", CHAR(10),
 " } ", CHAR(10),
 CHAR(10),
 "  .demo-iframe                         {", CHAR(10),
 "                " , " height: ", 'All Devices (Portrait)'!T57, ";", CHAR(10),
 "                " , " width: ", 'All Devices (Portrait)'!U57,";", CHAR(10),
 "                " , " background-image: url(", 'awareness(portrait)'!C56,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 height: ", 'All Devices (Portrait)'!T57, ";", CHAR(10),
 "                " , " width: ", 'All Devices (Portrait)'!U57,";", CHAR(10),
 "                 background-image: url(../img/demo-content/emby/", 'All Devices (Portrait)'!A57, "-content.png);" , CHAR(10),
 " } ", CHAR(10),
  CHAR(10),
 "  .demo-motioneye-div                   { ", CHAR(10),
 "                " , " height: ", 'All Devices (Portrait)'!T57, ";", CHAR(10),
 "                " , " width: ", 'All Devices (Portrait)'!U57,";", CHAR(10),
 "                 background-image: url(../img/demo-content/motioneye/", 'All Devices (Portrait)'!A57, "-content.png);" , CHAR(10),
 " } ", CHAR(10),
  CHAR(10),
 "  .demo-solar-div                   { ", CHAR(10),
 "                " , " height: ", 'All Devices (Portrait)'!T57, ";", CHAR(10),
 "                " , " width: ", 'All Devices (Portrait)'!U57,";", CHAR(10),
 "                 background-image: url(../img/demo-content/emoncms/", 'All Devices (Portrait)'!A57, "-content.png);" , CHAR(10),
 " } ", CHAR(10),
  CHAR(10),
 "  .demo-netstats-div                   { ", CHAR(10),
 "                " , " height: ", 'All Devices (Portrait)'!T57, ";", CHAR(10),
 "                " , " width: ", 'All Devices (Portrait)'!U57,";", CHAR(10),
 "                 background-image: url(../img/demo-content/netstats/", 'All Devices (Portrait)'!A57, "-content.png);" , CHAR(10),
 " } ", CHAR(10),
  CHAR(10),
 "  .demo-openhab-div                   { ", CHAR(10),
 "                " , " height: ", 'All Devices (Portrait)'!T57, ";", CHAR(10),
 "                " , " width: ", 'All Devices (Portrait)'!U57,";", CHAR(10),
 "                 background-image: url(../img/demo-content/openhab/", 'All Devices (Portrait)'!A57, "-content.png);" , CHAR(10),
 " } ", CHAR(10),
 " } ", CHAR(10) )))</f>
        <v>
              /*  ----- ----- breakpoint filler-----00044 : ( portrait )   ------ ----*/  
              /* ----- -----  PHYSICAL RESOLUTION:  ( 1439 x 1023 )   ------ ----*/ 
           /* ----- ----- LOGICAL RESOLUTION:   ( 1439 x 1023 )   ------ ----*/ 
@media only screen
   and (min-device-width: 853.5px)
   and (max-device-width: 1023.5px)
   and (min-device-height: 1366px)
   and (max-device-height: 1439.5px)
   and (-webkit-device-pixel-ratio: 3)
   and (orientation: portrait)   { 
  .demo-iframe-container       { 
                 height: calc(99.99vh);
                 width: calc(99.99vw);
 } 
  .demo-iframe                         {
                 height: calc(99.99vh);
                 width: calc(99.99vw);
                 background-image: url(https://docs.google.com/spreadsheets/d/e/2PACX-1vQQRpSkpCHUtlDlgB6JPpClF-SYXaXE4gk64_4J3iY8bfP3JXkKw4bE3yv_ctha-q0uBOj_Deij-R_Q/pubchart?oid=1268642252&amp;format=image);
                 filter: invert(100%); /* ----- see frames.css ----*/ 
                 -webkit-filter: invert(100%);   /* ----- see frames.css ----*/ 
 } 
  .demo-emby-div                   { 
                 height: calc(99.99vh);
                 width: calc(99.99vw);
                 background-image: url(../img/demo-content/emby/Portrait-1439x1023-PR=3-content.png);
 } 
  .demo-motioneye-div                   { 
                 height: calc(99.99vh);
                 width: calc(99.99vw);
                 background-image: url(../img/demo-content/motioneye/Portrait-1439x1023-PR=3-content.png);
 } 
  .demo-solar-div                   { 
                 height: calc(99.99vh);
                 width: calc(99.99vw);
                 background-image: url(../img/demo-content/emoncms/Portrait-1439x1023-PR=3-content.png);
 } 
  .demo-netstats-div                   { 
                 height: calc(99.99vh);
                 width: calc(99.99vw);
                 background-image: url(../img/demo-content/netstats/Portrait-1439x1023-PR=3-content.png);
 } 
  .demo-openhab-div                   { 
                 height: calc(99.99vh);
                 width: calc(99.99vw);
                 background-image: url(../img/demo-content/openhab/Portrait-1439x1023-PR=3-content.png);
 } 
 } 
</v>
      </c>
    </row>
    <row r="58" ht="15.75" customHeight="1">
      <c r="A58" s="72" t="str">
        <f>IF('All Devices (Portrait)'!X58 = "", "", (CONCATENATE((CHAR(10)
 &amp; "              /*  ----- ----- " &amp; 'All Devices (Portrait)'!C58 &amp; " : ( " &amp; 'All Devices (Portrait)'!K58  &amp;  " )   ------ ----*/  " &amp;  CHAR(10)
 &amp; "              /* ----- ----- " &amp;   " PHYSICAL RESOLUTION:  ( " &amp; 'All Devices (Portrait)'!H58 &amp; " x "  &amp; 'All Devices (Portrait)'!I58 &amp;   " ) " &amp; "  ------ ----*/ " ), CHAR(10)
 &amp; "           /* ----- ----- LOGICAL RESOLUTION:   ( "  &amp; CEILING('All Devices (Landscape)'!K58,0.01) &amp; " x "  &amp; CEILING('All Devices (Landscape)'!J58,0.01) &amp; " ) " &amp; "  ------ ----*/ ", CHAR(10),
 CHAR(10),
 "@media only screen", CHAR(10),
 "   and (min-device-width: ",CEILING('All Devices (Portrait)'!P58,0.01), "px)", 
 CHAR(10),
 "   and (max-device-width: ", CEILING('All Devices (Portrait)'!Q58,0.01), "px)", CHAR(10),
 "   and (min-device-height: ",CEILING('All Devices (Portrait)'!N58,0.01), "px)", CHAR(10),
 "   and (max-device-height: ", CEILING('All Devices (Portrait)'!O58,0.01), "px)", CHAR(10),
 IF('All Devices (Portrait)'!A58  = "", "",IF('All Devices (Portrait)'!D58 = FALSE,  "", Introduction!A$41 )),"   and (-webkit-device-pixel-ratio: ",CEILING('All Devices (Portrait)'!Y58,1), ")", CHAR(10),
 "   and (orientation: ", 'All Devices (Portrait)'!K58, ")   { ", CHAR(10),
 CHAR(10),
 "  .demo-iframe-container       { ", CHAR(10),
 "                " , " height: ", 'All Devices (Portrait)'!T58, ";", CHAR(10),
 "                " , " width: ", 'All Devices (Portrait)'!U58,";", CHAR(10),
 " } ", CHAR(10),
 CHAR(10),
 "  .demo-iframe                         {", CHAR(10),
 "                " , " height: ", 'All Devices (Portrait)'!T58, ";", CHAR(10),
 "                " , " width: ", 'All Devices (Portrait)'!U58,";", CHAR(10),
 "                " , " background-image: url(", 'awareness(portrait)'!C57,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 height: ", 'All Devices (Portrait)'!T58, ";", CHAR(10),
 "                " , " width: ", 'All Devices (Portrait)'!U58,";", CHAR(10),
 "                 background-image: url(../img/demo-content/emby/", 'All Devices (Portrait)'!A58, "-content.png);" , CHAR(10),
 " } ", CHAR(10),
  CHAR(10),
 "  .demo-motioneye-div                   { ", CHAR(10),
 "                " , " height: ", 'All Devices (Portrait)'!T58, ";", CHAR(10),
 "                " , " width: ", 'All Devices (Portrait)'!U58,";", CHAR(10),
 "                 background-image: url(../img/demo-content/motioneye/", 'All Devices (Portrait)'!A58, "-content.png);" , CHAR(10),
 " } ", CHAR(10),
  CHAR(10),
 "  .demo-solar-div                   { ", CHAR(10),
 "                " , " height: ", 'All Devices (Portrait)'!T58, ";", CHAR(10),
 "                " , " width: ", 'All Devices (Portrait)'!U58,";", CHAR(10),
 "                 background-image: url(../img/demo-content/emoncms/", 'All Devices (Portrait)'!A58, "-content.png);" , CHAR(10),
 " } ", CHAR(10),
  CHAR(10),
 "  .demo-netstats-div                   { ", CHAR(10),
 "                " , " height: ", 'All Devices (Portrait)'!T58, ";", CHAR(10),
 "                " , " width: ", 'All Devices (Portrait)'!U58,";", CHAR(10),
 "                 background-image: url(../img/demo-content/netstats/", 'All Devices (Portrait)'!A58, "-content.png);" , CHAR(10),
 " } ", CHAR(10),
  CHAR(10),
 "  .demo-openhab-div                   { ", CHAR(10),
 "                " , " height: ", 'All Devices (Portrait)'!T58, ";", CHAR(10),
 "                " , " width: ", 'All Devices (Portrait)'!U58,";", CHAR(10),
 "                 background-image: url(../img/demo-content/openhab/", 'All Devices (Portrait)'!A58, "-content.png);" , CHAR(10),
 " } ", CHAR(10),
 " } ", CHAR(10) )))</f>
        <v>
              /*  ----- ----- breakpoint filler-----00043 : ( portrait )   ------ ----*/  
              /* ----- -----  PHYSICAL RESOLUTION:  ( 1365 x 853 )   ------ ----*/ 
           /* ----- ----- LOGICAL RESOLUTION:   ( 1365 x 853 )   ------ ----*/ 
@media only screen
   and (min-device-width: 849.5px)
   and (max-device-width: 853.5px)
   and (min-device-height: 1280px)
   and (max-device-height: 1365.5px)
   and (-webkit-device-pixel-ratio: 2)
   and (orientation: portrait)   { 
  .demo-iframe-container       { 
                 height: calc(99.99vh);
                 width: calc(99.99vw);
 } 
  .demo-iframe                         {
                 height: calc(99.99vh);
                 width: calc(99.99vw);
                 background-image: url(https://docs.google.com/spreadsheets/d/e/2PACX-1vQQRpSkpCHUtlDlgB6JPpClF-SYXaXE4gk64_4J3iY8bfP3JXkKw4bE3yv_ctha-q0uBOj_Deij-R_Q/pubchart?oid=1885989026&amp;format=image);
                 filter: invert(100%); /* ----- see frames.css ----*/ 
                 -webkit-filter: invert(100%);   /* ----- see frames.css ----*/ 
 } 
  .demo-emby-div                   { 
                 height: calc(99.99vh);
                 width: calc(99.99vw);
                 background-image: url(../img/demo-content/emby/Portrait-1365x853-PR=2-content.png);
 } 
  .demo-motioneye-div                   { 
                 height: calc(99.99vh);
                 width: calc(99.99vw);
                 background-image: url(../img/demo-content/motioneye/Portrait-1365x853-PR=2-content.png);
 } 
  .demo-solar-div                   { 
                 height: calc(99.99vh);
                 width: calc(99.99vw);
                 background-image: url(../img/demo-content/emoncms/Portrait-1365x853-PR=2-content.png);
 } 
  .demo-netstats-div                   { 
                 height: calc(99.99vh);
                 width: calc(99.99vw);
                 background-image: url(../img/demo-content/netstats/Portrait-1365x853-PR=2-content.png);
 } 
  .demo-openhab-div                   { 
                 height: calc(99.99vh);
                 width: calc(99.99vw);
                 background-image: url(../img/demo-content/openhab/Portrait-1365x853-PR=2-content.png);
 } 
 } 
</v>
      </c>
    </row>
    <row r="59" ht="15.75" customHeight="1">
      <c r="A59" s="72" t="str">
        <f>IF('All Devices (Portrait)'!X59 = "", "", (CONCATENATE((CHAR(10)
 &amp; "              /*  ----- ----- " &amp; 'All Devices (Portrait)'!C59 &amp; " : ( " &amp; 'All Devices (Portrait)'!K59  &amp;  " )   ------ ----*/  " &amp;  CHAR(10)
 &amp; "              /* ----- ----- " &amp;   " PHYSICAL RESOLUTION:  ( " &amp; 'All Devices (Portrait)'!H59 &amp; " x "  &amp; 'All Devices (Portrait)'!I59 &amp;   " ) " &amp; "  ------ ----*/ " ), CHAR(10)
 &amp; "           /* ----- ----- LOGICAL RESOLUTION:   ( "  &amp; CEILING('All Devices (Landscape)'!K59,0.01) &amp; " x "  &amp; CEILING('All Devices (Landscape)'!J59,0.01) &amp; " ) " &amp; "  ------ ----*/ ", CHAR(10),
 CHAR(10),
 "@media only screen", CHAR(10),
 "   and (min-device-width: ",CEILING('All Devices (Portrait)'!P59,0.01), "px)", 
 CHAR(10),
 "   and (max-device-width: ", CEILING('All Devices (Portrait)'!Q59,0.01), "px)", CHAR(10),
 "   and (min-device-height: ",CEILING('All Devices (Portrait)'!N59,0.01), "px)", CHAR(10),
 "   and (max-device-height: ", CEILING('All Devices (Portrait)'!O59,0.01), "px)", CHAR(10),
 IF('All Devices (Portrait)'!A59  = "", "",IF('All Devices (Portrait)'!D59 = FALSE,  "", Introduction!A$41 )),"   and (-webkit-device-pixel-ratio: ",CEILING('All Devices (Portrait)'!Y59,1), ")", CHAR(10),
 "   and (orientation: ", 'All Devices (Portrait)'!K59, ")   { ", CHAR(10),
 CHAR(10),
 "  .demo-iframe-container       { ", CHAR(10),
 "                " , " height: ", 'All Devices (Portrait)'!T59, ";", CHAR(10),
 "                " , " width: ", 'All Devices (Portrait)'!U59,";", CHAR(10),
 " } ", CHAR(10),
 CHAR(10),
 "  .demo-iframe                         {", CHAR(10),
 "                " , " height: ", 'All Devices (Portrait)'!T59, ";", CHAR(10),
 "                " , " width: ", 'All Devices (Portrait)'!U59,";", CHAR(10),
 "                " , " background-image: url(", 'awareness(portrait)'!C58,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 height: ", 'All Devices (Portrait)'!T59, ";", CHAR(10),
 "                " , " width: ", 'All Devices (Portrait)'!U59,";", CHAR(10),
 "                 background-image: url(../img/demo-content/emby/", 'All Devices (Portrait)'!A59, "-content.png);" , CHAR(10),
 " } ", CHAR(10),
  CHAR(10),
 "  .demo-motioneye-div                   { ", CHAR(10),
 "                " , " height: ", 'All Devices (Portrait)'!T59, ";", CHAR(10),
 "                " , " width: ", 'All Devices (Portrait)'!U59,";", CHAR(10),
 "                 background-image: url(../img/demo-content/motioneye/", 'All Devices (Portrait)'!A59, "-content.png);" , CHAR(10),
 " } ", CHAR(10),
  CHAR(10),
 "  .demo-solar-div                   { ", CHAR(10),
 "                " , " height: ", 'All Devices (Portrait)'!T59, ";", CHAR(10),
 "                " , " width: ", 'All Devices (Portrait)'!U59,";", CHAR(10),
 "                 background-image: url(../img/demo-content/emoncms/", 'All Devices (Portrait)'!A59, "-content.png);" , CHAR(10),
 " } ", CHAR(10),
  CHAR(10),
 "  .demo-netstats-div                   { ", CHAR(10),
 "                " , " height: ", 'All Devices (Portrait)'!T59, ";", CHAR(10),
 "                " , " width: ", 'All Devices (Portrait)'!U59,";", CHAR(10),
 "                 background-image: url(../img/demo-content/netstats/", 'All Devices (Portrait)'!A59, "-content.png);" , CHAR(10),
 " } ", CHAR(10),
  CHAR(10),
 "  .demo-openhab-div                   { ", CHAR(10),
 "                " , " height: ", 'All Devices (Portrait)'!T59, ";", CHAR(10),
 "                " , " width: ", 'All Devices (Portrait)'!U59,";", CHAR(10),
 "                 background-image: url(../img/demo-content/openhab/", 'All Devices (Portrait)'!A59, "-content.png);" , CHAR(10),
 " } ", CHAR(10),
 " } ", CHAR(10) )))</f>
        <v>
              /*  ----- ----- breakpoint filler-----00042 : ( portrait )   ------ ----*/  
              /* ----- -----  PHYSICAL RESOLUTION:  ( 1279 x 849 )   ------ ----*/ 
           /* ----- ----- LOGICAL RESOLUTION:   ( 1279 x 849 )   ------ ----*/ 
@media only screen
   and (min-device-width: 799.5px)
   and (max-device-width: 849.5px)
   and (min-device-height: 1279px)
   and (max-device-height: 1279.5px)
   and (-webkit-device-pixel-ratio: 2)
   and (orientation: portrait)   { 
  .demo-iframe-container       { 
                 height: calc(99.99vh);
                 width: calc(99.99vw);
 } 
  .demo-iframe                         {
                 height: calc(99.99vh);
                 width: calc(99.99vw);
                 background-image: url(https://docs.google.com/spreadsheets/d/e/2PACX-1vQQRpSkpCHUtlDlgB6JPpClF-SYXaXE4gk64_4J3iY8bfP3JXkKw4bE3yv_ctha-q0uBOj_Deij-R_Q/pubchart?oid=1669591533&amp;format=image);
                 filter: invert(100%); /* ----- see frames.css ----*/ 
                 -webkit-filter: invert(100%);   /* ----- see frames.css ----*/ 
 } 
  .demo-emby-div                   { 
                 height: calc(99.99vh);
                 width: calc(99.99vw);
                 background-image: url(../img/demo-content/emby/Portrait-1279x849-PR=2-content.png);
 } 
  .demo-motioneye-div                   { 
                 height: calc(99.99vh);
                 width: calc(99.99vw);
                 background-image: url(../img/demo-content/motioneye/Portrait-1279x849-PR=2-content.png);
 } 
  .demo-solar-div                   { 
                 height: calc(99.99vh);
                 width: calc(99.99vw);
                 background-image: url(../img/demo-content/emoncms/Portrait-1279x849-PR=2-content.png);
 } 
  .demo-netstats-div                   { 
                 height: calc(99.99vh);
                 width: calc(99.99vw);
                 background-image: url(../img/demo-content/netstats/Portrait-1279x849-PR=2-content.png);
 } 
  .demo-openhab-div                   { 
                 height: calc(99.99vh);
                 width: calc(99.99vw);
                 background-image: url(../img/demo-content/openhab/Portrait-1279x849-PR=2-content.png);
 } 
 } 
</v>
      </c>
    </row>
    <row r="60" ht="15.75" customHeight="1">
      <c r="A60" s="72" t="str">
        <f>IF('All Devices (Portrait)'!X60 = "", "", (CONCATENATE((CHAR(10)
 &amp; "              /*  ----- ----- " &amp; 'All Devices (Portrait)'!C60 &amp; " : ( " &amp; 'All Devices (Portrait)'!K60  &amp;  " )   ------ ----*/  " &amp;  CHAR(10)
 &amp; "              /* ----- ----- " &amp;   " PHYSICAL RESOLUTION:  ( " &amp; 'All Devices (Portrait)'!H60 &amp; " x "  &amp; 'All Devices (Portrait)'!I60 &amp;   " ) " &amp; "  ------ ----*/ " ), CHAR(10)
 &amp; "           /* ----- ----- LOGICAL RESOLUTION:   ( "  &amp; CEILING('All Devices (Landscape)'!K60,0.01) &amp; " x "  &amp; CEILING('All Devices (Landscape)'!J60,0.01) &amp; " ) " &amp; "  ------ ----*/ ", CHAR(10),
 CHAR(10),
 "@media only screen", CHAR(10),
 "   and (min-device-width: ",CEILING('All Devices (Portrait)'!P60,0.01), "px)", 
 CHAR(10),
 "   and (max-device-width: ", CEILING('All Devices (Portrait)'!Q60,0.01), "px)", CHAR(10),
 "   and (min-device-height: ",CEILING('All Devices (Portrait)'!N60,0.01), "px)", CHAR(10),
 "   and (max-device-height: ", CEILING('All Devices (Portrait)'!O60,0.01), "px)", CHAR(10),
 IF('All Devices (Portrait)'!A60  = "", "",IF('All Devices (Portrait)'!D60 = FALSE,  "", Introduction!A$41 )),"   and (-webkit-device-pixel-ratio: ",CEILING('All Devices (Portrait)'!Y60,1), ")", CHAR(10),
 "   and (orientation: ", 'All Devices (Portrait)'!K60, ")   { ", CHAR(10),
 CHAR(10),
 "  .demo-iframe-container       { ", CHAR(10),
 "                " , " height: ", 'All Devices (Portrait)'!T60, ";", CHAR(10),
 "                " , " width: ", 'All Devices (Portrait)'!U60,";", CHAR(10),
 " } ", CHAR(10),
 CHAR(10),
 "  .demo-iframe                         {", CHAR(10),
 "                " , " height: ", 'All Devices (Portrait)'!T60, ";", CHAR(10),
 "                " , " width: ", 'All Devices (Portrait)'!U60,";", CHAR(10),
 "                " , " background-image: url(", 'awareness(portrait)'!C59,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 height: ", 'All Devices (Portrait)'!T60, ";", CHAR(10),
 "                " , " width: ", 'All Devices (Portrait)'!U60,";", CHAR(10),
 "                 background-image: url(../img/demo-content/emby/", 'All Devices (Portrait)'!A60, "-content.png);" , CHAR(10),
 " } ", CHAR(10),
  CHAR(10),
 "  .demo-motioneye-div                   { ", CHAR(10),
 "                " , " height: ", 'All Devices (Portrait)'!T60, ";", CHAR(10),
 "                " , " width: ", 'All Devices (Portrait)'!U60,";", CHAR(10),
 "                 background-image: url(../img/demo-content/motioneye/", 'All Devices (Portrait)'!A60, "-content.png);" , CHAR(10),
 " } ", CHAR(10),
  CHAR(10),
 "  .demo-solar-div                   { ", CHAR(10),
 "                " , " height: ", 'All Devices (Portrait)'!T60, ";", CHAR(10),
 "                " , " width: ", 'All Devices (Portrait)'!U60,";", CHAR(10),
 "                 background-image: url(../img/demo-content/emoncms/", 'All Devices (Portrait)'!A60, "-content.png);" , CHAR(10),
 " } ", CHAR(10),
  CHAR(10),
 "  .demo-netstats-div                   { ", CHAR(10),
 "                " , " height: ", 'All Devices (Portrait)'!T60, ";", CHAR(10),
 "                " , " width: ", 'All Devices (Portrait)'!U60,";", CHAR(10),
 "                 background-image: url(../img/demo-content/netstats/", 'All Devices (Portrait)'!A60, "-content.png);" , CHAR(10),
 " } ", CHAR(10),
  CHAR(10),
 "  .demo-openhab-div                   { ", CHAR(10),
 "                " , " height: ", 'All Devices (Portrait)'!T60, ";", CHAR(10),
 "                " , " width: ", 'All Devices (Portrait)'!U60,";", CHAR(10),
 "                 background-image: url(../img/demo-content/openhab/", 'All Devices (Portrait)'!A60, "-content.png);" , CHAR(10),
 " } ", CHAR(10),
 " } ", CHAR(10) )))</f>
        <v>
              /*  ----- ----- breakpoint filler-----00041 : ( portrait )   ------ ----*/  
              /* ----- -----  PHYSICAL RESOLUTION:  ( 1278 x 799 )   ------ ----*/ 
           /* ----- ----- LOGICAL RESOLUTION:   ( 1278 x 799 )   ------ ----*/ 
@media only screen
   and (min-device-width: 767.5px)
   and (max-device-width: 799.5px)
   and (min-device-height: 1024px)
   and (max-device-height: 1278.5px)
   and (-webkit-device-pixel-ratio: 2)
   and (orientation: portrait)   { 
  .demo-iframe-container       { 
                 height: calc(99.99vh);
                 width: calc(99.99vw);
 } 
  .demo-iframe                         {
                 height: calc(99.99vh);
                 width: calc(99.99vw);
                 background-image: url(https://docs.google.com/spreadsheets/d/e/2PACX-1vQQRpSkpCHUtlDlgB6JPpClF-SYXaXE4gk64_4J3iY8bfP3JXkKw4bE3yv_ctha-q0uBOj_Deij-R_Q/pubchart?oid=1952855175&amp;format=image);
                 filter: invert(100%); /* ----- see frames.css ----*/ 
                 -webkit-filter: invert(100%);   /* ----- see frames.css ----*/ 
 } 
  .demo-emby-div                   { 
                 height: calc(99.99vh);
                 width: calc(99.99vw);
                 background-image: url(../img/demo-content/emby/Portrait-1278x799-PR=2-content.png);
 } 
  .demo-motioneye-div                   { 
                 height: calc(99.99vh);
                 width: calc(99.99vw);
                 background-image: url(../img/demo-content/motioneye/Portrait-1278x799-PR=2-content.png);
 } 
  .demo-solar-div                   { 
                 height: calc(99.99vh);
                 width: calc(99.99vw);
                 background-image: url(../img/demo-content/emoncms/Portrait-1278x799-PR=2-content.png);
 } 
  .demo-netstats-div                   { 
                 height: calc(99.99vh);
                 width: calc(99.99vw);
                 background-image: url(../img/demo-content/netstats/Portrait-1278x799-PR=2-content.png);
 } 
  .demo-openhab-div                   { 
                 height: calc(99.99vh);
                 width: calc(99.99vw);
                 background-image: url(../img/demo-content/openhab/Portrait-1278x799-PR=2-content.png);
 } 
 } 
</v>
      </c>
    </row>
    <row r="61" ht="15.75" customHeight="1">
      <c r="A61" s="72" t="str">
        <f>IF('All Devices (Portrait)'!X61 = "", "", (CONCATENATE((CHAR(10)
 &amp; "              /*  ----- ----- " &amp; 'All Devices (Portrait)'!C61 &amp; " : ( " &amp; 'All Devices (Portrait)'!K61  &amp;  " )   ------ ----*/  " &amp;  CHAR(10)
 &amp; "              /* ----- ----- " &amp;   " PHYSICAL RESOLUTION:  ( " &amp; 'All Devices (Portrait)'!H61 &amp; " x "  &amp; 'All Devices (Portrait)'!I61 &amp;   " ) " &amp; "  ------ ----*/ " ), CHAR(10)
 &amp; "           /* ----- ----- LOGICAL RESOLUTION:   ( "  &amp; CEILING('All Devices (Landscape)'!K61,0.01) &amp; " x "  &amp; CEILING('All Devices (Landscape)'!J61,0.01) &amp; " ) " &amp; "  ------ ----*/ ", CHAR(10),
 CHAR(10),
 "@media only screen", CHAR(10),
 "   and (min-device-width: ",CEILING('All Devices (Portrait)'!P61,0.01), "px)", 
 CHAR(10),
 "   and (max-device-width: ", CEILING('All Devices (Portrait)'!Q61,0.01), "px)", CHAR(10),
 "   and (min-device-height: ",CEILING('All Devices (Portrait)'!N61,0.01), "px)", CHAR(10),
 "   and (max-device-height: ", CEILING('All Devices (Portrait)'!O61,0.01), "px)", CHAR(10),
 IF('All Devices (Portrait)'!A61  = "", "",IF('All Devices (Portrait)'!D61 = FALSE,  "", Introduction!A$41 )),"   and (-webkit-device-pixel-ratio: ",CEILING('All Devices (Portrait)'!Y61,1), ")", CHAR(10),
 "   and (orientation: ", 'All Devices (Portrait)'!K61, ")   { ", CHAR(10),
 CHAR(10),
 "  .demo-iframe-container       { ", CHAR(10),
 "                " , " height: ", 'All Devices (Portrait)'!T61, ";", CHAR(10),
 "                " , " width: ", 'All Devices (Portrait)'!U61,";", CHAR(10),
 " } ", CHAR(10),
 CHAR(10),
 "  .demo-iframe                         {", CHAR(10),
 "                " , " height: ", 'All Devices (Portrait)'!T61, ";", CHAR(10),
 "                " , " width: ", 'All Devices (Portrait)'!U61,";", CHAR(10),
 "                " , " background-image: url(", 'awareness(portrait)'!C60,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 height: ", 'All Devices (Portrait)'!T61, ";", CHAR(10),
 "                " , " width: ", 'All Devices (Portrait)'!U61,";", CHAR(10),
 "                 background-image: url(../img/demo-content/emby/", 'All Devices (Portrait)'!A61, "-content.png);" , CHAR(10),
 " } ", CHAR(10),
  CHAR(10),
 "  .demo-motioneye-div                   { ", CHAR(10),
 "                " , " height: ", 'All Devices (Portrait)'!T61, ";", CHAR(10),
 "                " , " width: ", 'All Devices (Portrait)'!U61,";", CHAR(10),
 "                 background-image: url(../img/demo-content/motioneye/", 'All Devices (Portrait)'!A61, "-content.png);" , CHAR(10),
 " } ", CHAR(10),
  CHAR(10),
 "  .demo-solar-div                   { ", CHAR(10),
 "                " , " height: ", 'All Devices (Portrait)'!T61, ";", CHAR(10),
 "                " , " width: ", 'All Devices (Portrait)'!U61,";", CHAR(10),
 "                 background-image: url(../img/demo-content/emoncms/", 'All Devices (Portrait)'!A61, "-content.png);" , CHAR(10),
 " } ", CHAR(10),
  CHAR(10),
 "  .demo-netstats-div                   { ", CHAR(10),
 "                " , " height: ", 'All Devices (Portrait)'!T61, ";", CHAR(10),
 "                " , " width: ", 'All Devices (Portrait)'!U61,";", CHAR(10),
 "                 background-image: url(../img/demo-content/netstats/", 'All Devices (Portrait)'!A61, "-content.png);" , CHAR(10),
 " } ", CHAR(10),
  CHAR(10),
 "  .demo-openhab-div                   { ", CHAR(10),
 "                " , " height: ", 'All Devices (Portrait)'!T61, ";", CHAR(10),
 "                " , " width: ", 'All Devices (Portrait)'!U61,";", CHAR(10),
 "                 background-image: url(../img/demo-content/openhab/", 'All Devices (Portrait)'!A61, "-content.png);" , CHAR(10),
 " } ", CHAR(10),
 " } ", CHAR(10) )))</f>
        <v>
              /*  ----- ----- breakpoint filler-----00040 : ( portrait )   ------ ----*/  
              /* ----- -----  PHYSICAL RESOLUTION:  ( 1023 x 767 )   ------ ----*/ 
           /* ----- ----- LOGICAL RESOLUTION:   ( 1023 x 767 )   ------ ----*/ 
@media only screen
   and (min-device-width: 719.5px)
   and (max-device-width: 767.5px)
   and (min-device-height: 984px)
   and (max-device-height: 1023.5px)
   and (-webkit-device-pixel-ratio: 2)
   and (orientation: portrait)   { 
  .demo-iframe-container       { 
                 height: calc(99.99vh);
                 width: calc(99.99vw);
 } 
  .demo-iframe                         {
                 height: calc(99.99vh);
                 width: calc(99.99vw);
                 background-image: url(https://docs.google.com/spreadsheets/d/e/2PACX-1vQQRpSkpCHUtlDlgB6JPpClF-SYXaXE4gk64_4J3iY8bfP3JXkKw4bE3yv_ctha-q0uBOj_Deij-R_Q/pubchart?oid=1212972129&amp;format=image);
                 filter: invert(100%); /* ----- see frames.css ----*/ 
                 -webkit-filter: invert(100%);   /* ----- see frames.css ----*/ 
 } 
  .demo-emby-div                   { 
                 height: calc(99.99vh);
                 width: calc(99.99vw);
                 background-image: url(../img/demo-content/emby/Portrait-1023x767-PR=2-content.png);
 } 
  .demo-motioneye-div                   { 
                 height: calc(99.99vh);
                 width: calc(99.99vw);
                 background-image: url(../img/demo-content/motioneye/Portrait-1023x767-PR=2-content.png);
 } 
  .demo-solar-div                   { 
                 height: calc(99.99vh);
                 width: calc(99.99vw);
                 background-image: url(../img/demo-content/emoncms/Portrait-1023x767-PR=2-content.png);
 } 
  .demo-netstats-div                   { 
                 height: calc(99.99vh);
                 width: calc(99.99vw);
                 background-image: url(../img/demo-content/netstats/Portrait-1023x767-PR=2-content.png);
 } 
  .demo-openhab-div                   { 
                 height: calc(99.99vh);
                 width: calc(99.99vw);
                 background-image: url(../img/demo-content/openhab/Portrait-1023x767-PR=2-content.png);
 } 
 } 
</v>
      </c>
    </row>
    <row r="62" ht="15.75" customHeight="1">
      <c r="A62" s="72" t="str">
        <f>IF('All Devices (Portrait)'!X62 = "", "", (CONCATENATE((CHAR(10)
 &amp; "              /*  ----- ----- " &amp; 'All Devices (Portrait)'!C62 &amp; " : ( " &amp; 'All Devices (Portrait)'!K62  &amp;  " )   ------ ----*/  " &amp;  CHAR(10)
 &amp; "              /* ----- ----- " &amp;   " PHYSICAL RESOLUTION:  ( " &amp; 'All Devices (Portrait)'!H62 &amp; " x "  &amp; 'All Devices (Portrait)'!I62 &amp;   " ) " &amp; "  ------ ----*/ " ), CHAR(10)
 &amp; "           /* ----- ----- LOGICAL RESOLUTION:   ( "  &amp; CEILING('All Devices (Landscape)'!K62,0.01) &amp; " x "  &amp; CEILING('All Devices (Landscape)'!J62,0.01) &amp; " ) " &amp; "  ------ ----*/ ", CHAR(10),
 CHAR(10),
 "@media only screen", CHAR(10),
 "   and (min-device-width: ",CEILING('All Devices (Portrait)'!P62,0.01), "px)", 
 CHAR(10),
 "   and (max-device-width: ", CEILING('All Devices (Portrait)'!Q62,0.01), "px)", CHAR(10),
 "   and (min-device-height: ",CEILING('All Devices (Portrait)'!N62,0.01), "px)", CHAR(10),
 "   and (max-device-height: ", CEILING('All Devices (Portrait)'!O62,0.01), "px)", CHAR(10),
 IF('All Devices (Portrait)'!A62  = "", "",IF('All Devices (Portrait)'!D62 = FALSE,  "", Introduction!A$41 )),"   and (-webkit-device-pixel-ratio: ",CEILING('All Devices (Portrait)'!Y62,1), ")", CHAR(10),
 "   and (orientation: ", 'All Devices (Portrait)'!K62, ")   { ", CHAR(10),
 CHAR(10),
 "  .demo-iframe-container       { ", CHAR(10),
 "                " , " height: ", 'All Devices (Portrait)'!T62, ";", CHAR(10),
 "                " , " width: ", 'All Devices (Portrait)'!U62,";", CHAR(10),
 " } ", CHAR(10),
 CHAR(10),
 "  .demo-iframe                         {", CHAR(10),
 "                " , " height: ", 'All Devices (Portrait)'!T62, ";", CHAR(10),
 "                " , " width: ", 'All Devices (Portrait)'!U62,";", CHAR(10),
 "                " , " background-image: url(", 'awareness(portrait)'!C61,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 height: ", 'All Devices (Portrait)'!T62, ";", CHAR(10),
 "                " , " width: ", 'All Devices (Portrait)'!U62,";", CHAR(10),
 "                 background-image: url(../img/demo-content/emby/", 'All Devices (Portrait)'!A62, "-content.png);" , CHAR(10),
 " } ", CHAR(10),
  CHAR(10),
 "  .demo-motioneye-div                   { ", CHAR(10),
 "                " , " height: ", 'All Devices (Portrait)'!T62, ";", CHAR(10),
 "                " , " width: ", 'All Devices (Portrait)'!U62,";", CHAR(10),
 "                 background-image: url(../img/demo-content/motioneye/", 'All Devices (Portrait)'!A62, "-content.png);" , CHAR(10),
 " } ", CHAR(10),
  CHAR(10),
 "  .demo-solar-div                   { ", CHAR(10),
 "                " , " height: ", 'All Devices (Portrait)'!T62, ";", CHAR(10),
 "                " , " width: ", 'All Devices (Portrait)'!U62,";", CHAR(10),
 "                 background-image: url(../img/demo-content/emoncms/", 'All Devices (Portrait)'!A62, "-content.png);" , CHAR(10),
 " } ", CHAR(10),
  CHAR(10),
 "  .demo-netstats-div                   { ", CHAR(10),
 "                " , " height: ", 'All Devices (Portrait)'!T62, ";", CHAR(10),
 "                " , " width: ", 'All Devices (Portrait)'!U62,";", CHAR(10),
 "                 background-image: url(../img/demo-content/netstats/", 'All Devices (Portrait)'!A62, "-content.png);" , CHAR(10),
 " } ", CHAR(10),
  CHAR(10),
 "  .demo-openhab-div                   { ", CHAR(10),
 "                " , " height: ", 'All Devices (Portrait)'!T62, ";", CHAR(10),
 "                " , " width: ", 'All Devices (Portrait)'!U62,";", CHAR(10),
 "                 background-image: url(../img/demo-content/openhab/", 'All Devices (Portrait)'!A62, "-content.png);" , CHAR(10),
 " } ", CHAR(10),
 " } ", CHAR(10) )))</f>
        <v>
              /*  ----- ----- breakpoint filler-----00039 : ( portrait )   ------ ----*/  
              /* ----- -----  PHYSICAL RESOLUTION:  ( 983 x 719 )   ------ ----*/ 
           /* ----- ----- LOGICAL RESOLUTION:   ( 983 x 719 )   ------ ----*/ 
@media only screen
   and (min-device-width: 605.5px)
   and (max-device-width: 719.5px)
   and (min-device-height: 960px)
   and (max-device-height: 983.5px)
   and (-webkit-device-pixel-ratio: 2)
   and (orientation: portrait)   { 
  .demo-iframe-container       { 
                 height: calc(99.99vh);
                 width: calc(99.99vw);
 } 
  .demo-iframe                         {
                 height: calc(99.99vh);
                 width: calc(99.99vw);
                 background-image: url(https://docs.google.com/spreadsheets/d/e/2PACX-1vQQRpSkpCHUtlDlgB6JPpClF-SYXaXE4gk64_4J3iY8bfP3JXkKw4bE3yv_ctha-q0uBOj_Deij-R_Q/pubchart?oid=1678952808&amp;format=image);
                 filter: invert(100%); /* ----- see frames.css ----*/ 
                 -webkit-filter: invert(100%);   /* ----- see frames.css ----*/ 
 } 
  .demo-emby-div                   { 
                 height: calc(99.99vh);
                 width: calc(99.99vw);
                 background-image: url(../img/demo-content/emby/Portrait-983x719-PR=2-content.png);
 } 
  .demo-motioneye-div                   { 
                 height: calc(99.99vh);
                 width: calc(99.99vw);
                 background-image: url(../img/demo-content/motioneye/Portrait-983x719-PR=2-content.png);
 } 
  .demo-solar-div                   { 
                 height: calc(99.99vh);
                 width: calc(99.99vw);
                 background-image: url(../img/demo-content/emoncms/Portrait-983x719-PR=2-content.png);
 } 
  .demo-netstats-div                   { 
                 height: calc(99.99vh);
                 width: calc(99.99vw);
                 background-image: url(../img/demo-content/netstats/Portrait-983x719-PR=2-content.png);
 } 
  .demo-openhab-div                   { 
                 height: calc(99.99vh);
                 width: calc(99.99vw);
                 background-image: url(../img/demo-content/openhab/Portrait-983x719-PR=2-content.png);
 } 
 } 
</v>
      </c>
    </row>
    <row r="63" ht="15.75" customHeight="1">
      <c r="A63" s="72" t="str">
        <f>IF('All Devices (Portrait)'!X63 = "", "", (CONCATENATE((CHAR(10)
 &amp; "              /*  ----- ----- " &amp; 'All Devices (Portrait)'!C63 &amp; " : ( " &amp; 'All Devices (Portrait)'!K63  &amp;  " )   ------ ----*/  " &amp;  CHAR(10)
 &amp; "              /* ----- ----- " &amp;   " PHYSICAL RESOLUTION:  ( " &amp; 'All Devices (Portrait)'!H63 &amp; " x "  &amp; 'All Devices (Portrait)'!I63 &amp;   " ) " &amp; "  ------ ----*/ " ), CHAR(10)
 &amp; "           /* ----- ----- LOGICAL RESOLUTION:   ( "  &amp; CEILING('All Devices (Landscape)'!K63,0.01) &amp; " x "  &amp; CEILING('All Devices (Landscape)'!J63,0.01) &amp; " ) " &amp; "  ------ ----*/ ", CHAR(10),
 CHAR(10),
 "@media only screen", CHAR(10),
 "   and (min-device-width: ",CEILING('All Devices (Portrait)'!P63,0.01), "px)", 
 CHAR(10),
 "   and (max-device-width: ", CEILING('All Devices (Portrait)'!Q63,0.01), "px)", CHAR(10),
 "   and (min-device-height: ",CEILING('All Devices (Portrait)'!N63,0.01), "px)", CHAR(10),
 "   and (max-device-height: ", CEILING('All Devices (Portrait)'!O63,0.01), "px)", CHAR(10),
 IF('All Devices (Portrait)'!A63  = "", "",IF('All Devices (Portrait)'!D63 = FALSE,  "", Introduction!A$41 )),"   and (-webkit-device-pixel-ratio: ",CEILING('All Devices (Portrait)'!Y63,1), ")", CHAR(10),
 "   and (orientation: ", 'All Devices (Portrait)'!K63, ")   { ", CHAR(10),
 CHAR(10),
 "  .demo-iframe-container       { ", CHAR(10),
 "                " , " height: ", 'All Devices (Portrait)'!T63, ";", CHAR(10),
 "                " , " width: ", 'All Devices (Portrait)'!U63,";", CHAR(10),
 " } ", CHAR(10),
 CHAR(10),
 "  .demo-iframe                         {", CHAR(10),
 "                " , " height: ", 'All Devices (Portrait)'!T63, ";", CHAR(10),
 "                " , " width: ", 'All Devices (Portrait)'!U63,";", CHAR(10),
 "                " , " background-image: url(", 'awareness(portrait)'!C62,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 height: ", 'All Devices (Portrait)'!T63, ";", CHAR(10),
 "                " , " width: ", 'All Devices (Portrait)'!U63,";", CHAR(10),
 "                 background-image: url(../img/demo-content/emby/", 'All Devices (Portrait)'!A63, "-content.png);" , CHAR(10),
 " } ", CHAR(10),
  CHAR(10),
 "  .demo-motioneye-div                   { ", CHAR(10),
 "                " , " height: ", 'All Devices (Portrait)'!T63, ";", CHAR(10),
 "                " , " width: ", 'All Devices (Portrait)'!U63,";", CHAR(10),
 "                 background-image: url(../img/demo-content/motioneye/", 'All Devices (Portrait)'!A63, "-content.png);" , CHAR(10),
 " } ", CHAR(10),
  CHAR(10),
 "  .demo-solar-div                   { ", CHAR(10),
 "                " , " height: ", 'All Devices (Portrait)'!T63, ";", CHAR(10),
 "                " , " width: ", 'All Devices (Portrait)'!U63,";", CHAR(10),
 "                 background-image: url(../img/demo-content/emoncms/", 'All Devices (Portrait)'!A63, "-content.png);" , CHAR(10),
 " } ", CHAR(10),
  CHAR(10),
 "  .demo-netstats-div                   { ", CHAR(10),
 "                " , " height: ", 'All Devices (Portrait)'!T63, ";", CHAR(10),
 "                " , " width: ", 'All Devices (Portrait)'!U63,";", CHAR(10),
 "                 background-image: url(../img/demo-content/netstats/", 'All Devices (Portrait)'!A63, "-content.png);" , CHAR(10),
 " } ", CHAR(10),
  CHAR(10),
 "  .demo-openhab-div                   { ", CHAR(10),
 "                " , " height: ", 'All Devices (Portrait)'!T63, ";", CHAR(10),
 "                " , " width: ", 'All Devices (Portrait)'!U63,";", CHAR(10),
 "                 background-image: url(../img/demo-content/openhab/", 'All Devices (Portrait)'!A63, "-content.png);" , CHAR(10),
 " } ", CHAR(10),
 " } ", CHAR(10) )))</f>
        <v>
              /*  ----- ----- breakpoint filler-----00038 : ( portrait )   ------ ----*/  
              /* ----- -----  PHYSICAL RESOLUTION:  ( 959 x 605 )   ------ ----*/ 
           /* ----- ----- LOGICAL RESOLUTION:   ( 959 x 605 )   ------ ----*/ 
@media only screen
   and (min-device-width: 599.5px)
   and (max-device-width: 605.5px)
   and (min-device-height: 854px)
   and (max-device-height: 959.5px)
   and (-webkit-device-pixel-ratio: 1)
   and (orientation: portrait)   { 
  .demo-iframe-container       { 
                 height: calc(99.99vh);
                 width: calc(99.99vw);
 } 
  .demo-iframe                         {
                 height: calc(99.99vh);
                 width: calc(99.99vw);
                 background-image: url(https://docs.google.com/spreadsheets/d/e/2PACX-1vQQRpSkpCHUtlDlgB6JPpClF-SYXaXE4gk64_4J3iY8bfP3JXkKw4bE3yv_ctha-q0uBOj_Deij-R_Q/pubchart?oid=1795817418&amp;format=image);
                 filter: invert(100%); /* ----- see frames.css ----*/ 
                 -webkit-filter: invert(100%);   /* ----- see frames.css ----*/ 
 } 
  .demo-emby-div                   { 
                 height: calc(99.99vh);
                 width: calc(99.99vw);
                 background-image: url(../img/demo-content/emby/Portrait-959x605-PR=1-content.png);
 } 
  .demo-motioneye-div                   { 
                 height: calc(99.99vh);
                 width: calc(99.99vw);
                 background-image: url(../img/demo-content/motioneye/Portrait-959x605-PR=1-content.png);
 } 
  .demo-solar-div                   { 
                 height: calc(99.99vh);
                 width: calc(99.99vw);
                 background-image: url(../img/demo-content/emoncms/Portrait-959x605-PR=1-content.png);
 } 
  .demo-netstats-div                   { 
                 height: calc(99.99vh);
                 width: calc(99.99vw);
                 background-image: url(../img/demo-content/netstats/Portrait-959x605-PR=1-content.png);
 } 
  .demo-openhab-div                   { 
                 height: calc(99.99vh);
                 width: calc(99.99vw);
                 background-image: url(../img/demo-content/openhab/Portrait-959x605-PR=1-content.png);
 } 
 } 
</v>
      </c>
    </row>
    <row r="64" ht="15.75" customHeight="1">
      <c r="A64" s="72" t="str">
        <f>IF('All Devices (Portrait)'!X64 = "", "", (CONCATENATE((CHAR(10)
 &amp; "              /*  ----- ----- " &amp; 'All Devices (Portrait)'!C64 &amp; " : ( " &amp; 'All Devices (Portrait)'!K64  &amp;  " )   ------ ----*/  " &amp;  CHAR(10)
 &amp; "              /* ----- ----- " &amp;   " PHYSICAL RESOLUTION:  ( " &amp; 'All Devices (Portrait)'!H64 &amp; " x "  &amp; 'All Devices (Portrait)'!I64 &amp;   " ) " &amp; "  ------ ----*/ " ), CHAR(10)
 &amp; "           /* ----- ----- LOGICAL RESOLUTION:   ( "  &amp; CEILING('All Devices (Landscape)'!K64,0.01) &amp; " x "  &amp; CEILING('All Devices (Landscape)'!J64,0.01) &amp; " ) " &amp; "  ------ ----*/ ", CHAR(10),
 CHAR(10),
 "@media only screen", CHAR(10),
 "   and (min-device-width: ",CEILING('All Devices (Portrait)'!P64,0.01), "px)", 
 CHAR(10),
 "   and (max-device-width: ", CEILING('All Devices (Portrait)'!Q64,0.01), "px)", CHAR(10),
 "   and (min-device-height: ",CEILING('All Devices (Portrait)'!N64,0.01), "px)", CHAR(10),
 "   and (max-device-height: ", CEILING('All Devices (Portrait)'!O64,0.01), "px)", CHAR(10),
 IF('All Devices (Portrait)'!A64  = "", "",IF('All Devices (Portrait)'!D64 = FALSE,  "", Introduction!A$41 )),"   and (-webkit-device-pixel-ratio: ",CEILING('All Devices (Portrait)'!Y64,1), ")", CHAR(10),
 "   and (orientation: ", 'All Devices (Portrait)'!K64, ")   { ", CHAR(10),
 CHAR(10),
 "  .demo-iframe-container       { ", CHAR(10),
 "                " , " height: ", 'All Devices (Portrait)'!T64, ";", CHAR(10),
 "                " , " width: ", 'All Devices (Portrait)'!U64,";", CHAR(10),
 " } ", CHAR(10),
 CHAR(10),
 "  .demo-iframe                         {", CHAR(10),
 "                " , " height: ", 'All Devices (Portrait)'!T64, ";", CHAR(10),
 "                " , " width: ", 'All Devices (Portrait)'!U64,";", CHAR(10),
 "                " , " background-image: url(", 'awareness(portrait)'!C63,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 height: ", 'All Devices (Portrait)'!T64, ";", CHAR(10),
 "                " , " width: ", 'All Devices (Portrait)'!U64,";", CHAR(10),
 "                 background-image: url(../img/demo-content/emby/", 'All Devices (Portrait)'!A64, "-content.png);" , CHAR(10),
 " } ", CHAR(10),
  CHAR(10),
 "  .demo-motioneye-div                   { ", CHAR(10),
 "                " , " height: ", 'All Devices (Portrait)'!T64, ";", CHAR(10),
 "                " , " width: ", 'All Devices (Portrait)'!U64,";", CHAR(10),
 "                 background-image: url(../img/demo-content/motioneye/", 'All Devices (Portrait)'!A64, "-content.png);" , CHAR(10),
 " } ", CHAR(10),
  CHAR(10),
 "  .demo-solar-div                   { ", CHAR(10),
 "                " , " height: ", 'All Devices (Portrait)'!T64, ";", CHAR(10),
 "                " , " width: ", 'All Devices (Portrait)'!U64,";", CHAR(10),
 "                 background-image: url(../img/demo-content/emoncms/", 'All Devices (Portrait)'!A64, "-content.png);" , CHAR(10),
 " } ", CHAR(10),
  CHAR(10),
 "  .demo-netstats-div                   { ", CHAR(10),
 "                " , " height: ", 'All Devices (Portrait)'!T64, ";", CHAR(10),
 "                " , " width: ", 'All Devices (Portrait)'!U64,";", CHAR(10),
 "                 background-image: url(../img/demo-content/netstats/", 'All Devices (Portrait)'!A64, "-content.png);" , CHAR(10),
 " } ", CHAR(10),
  CHAR(10),
 "  .demo-openhab-div                   { ", CHAR(10),
 "                " , " height: ", 'All Devices (Portrait)'!T64, ";", CHAR(10),
 "                " , " width: ", 'All Devices (Portrait)'!U64,";", CHAR(10),
 "                 background-image: url(../img/demo-content/openhab/", 'All Devices (Portrait)'!A64, "-content.png);" , CHAR(10),
 " } ", CHAR(10),
 " } ", CHAR(10) )))</f>
        <v>
              /*  ----- ----- breakpoint filler-----00037 : ( portrait )   ------ ----*/  
              /* ----- -----  PHYSICAL RESOLUTION:  ( 853 x 599 )   ------ ----*/ 
           /* ----- ----- LOGICAL RESOLUTION:   ( 853 x 599 )   ------ ----*/ 
@media only screen
   and (min-device-width: 576.5px)
   and (max-device-width: 599.5px)
   and (min-device-height: 812px)
   and (max-device-height: 853.5px)
   and (-webkit-device-pixel-ratio: 1)
   and (orientation: portrait)   { 
  .demo-iframe-container       { 
                 height: calc(99.99vh);
                 width: calc(99.99vw);
 } 
  .demo-iframe                         {
                 height: calc(99.99vh);
                 width: calc(99.99vw);
                 background-image: url(https://docs.google.com/spreadsheets/d/e/2PACX-1vQQRpSkpCHUtlDlgB6JPpClF-SYXaXE4gk64_4J3iY8bfP3JXkKw4bE3yv_ctha-q0uBOj_Deij-R_Q/pubchart?oid=2068537194&amp;format=image);
                 filter: invert(100%); /* ----- see frames.css ----*/ 
                 -webkit-filter: invert(100%);   /* ----- see frames.css ----*/ 
 } 
  .demo-emby-div                   { 
                 height: calc(99.99vh);
                 width: calc(99.99vw);
                 background-image: url(../img/demo-content/emby/Portrait-853x599-PR=1-content.png);
 } 
  .demo-motioneye-div                   { 
                 height: calc(99.99vh);
                 width: calc(99.99vw);
                 background-image: url(../img/demo-content/motioneye/Portrait-853x599-PR=1-content.png);
 } 
  .demo-solar-div                   { 
                 height: calc(99.99vh);
                 width: calc(99.99vw);
                 background-image: url(../img/demo-content/emoncms/Portrait-853x599-PR=1-content.png);
 } 
  .demo-netstats-div                   { 
                 height: calc(99.99vh);
                 width: calc(99.99vw);
                 background-image: url(../img/demo-content/netstats/Portrait-853x599-PR=1-content.png);
 } 
  .demo-openhab-div                   { 
                 height: calc(99.99vh);
                 width: calc(99.99vw);
                 background-image: url(../img/demo-content/openhab/Portrait-853x599-PR=1-content.png);
 } 
 } 
</v>
      </c>
    </row>
    <row r="65" ht="15.75" customHeight="1">
      <c r="A65" s="72" t="str">
        <f>IF('All Devices (Portrait)'!X65 = "", "", (CONCATENATE((CHAR(10)
 &amp; "              /*  ----- ----- " &amp; 'All Devices (Portrait)'!C65 &amp; " : ( " &amp; 'All Devices (Portrait)'!K65  &amp;  " )   ------ ----*/  " &amp;  CHAR(10)
 &amp; "              /* ----- ----- " &amp;   " PHYSICAL RESOLUTION:  ( " &amp; 'All Devices (Portrait)'!H65 &amp; " x "  &amp; 'All Devices (Portrait)'!I65 &amp;   " ) " &amp; "  ------ ----*/ " ), CHAR(10)
 &amp; "           /* ----- ----- LOGICAL RESOLUTION:   ( "  &amp; CEILING('All Devices (Landscape)'!K65,0.01) &amp; " x "  &amp; CEILING('All Devices (Landscape)'!J65,0.01) &amp; " ) " &amp; "  ------ ----*/ ", CHAR(10),
 CHAR(10),
 "@media only screen", CHAR(10),
 "   and (min-device-width: ",CEILING('All Devices (Portrait)'!P65,0.01), "px)", 
 CHAR(10),
 "   and (max-device-width: ", CEILING('All Devices (Portrait)'!Q65,0.01), "px)", CHAR(10),
 "   and (min-device-height: ",CEILING('All Devices (Portrait)'!N65,0.01), "px)", CHAR(10),
 "   and (max-device-height: ", CEILING('All Devices (Portrait)'!O65,0.01), "px)", CHAR(10),
 IF('All Devices (Portrait)'!A65  = "", "",IF('All Devices (Portrait)'!D65 = FALSE,  "", Introduction!A$41 )),"   and (-webkit-device-pixel-ratio: ",CEILING('All Devices (Portrait)'!Y65,1), ")", CHAR(10),
 "   and (orientation: ", 'All Devices (Portrait)'!K65, ")   { ", CHAR(10),
 CHAR(10),
 "  .demo-iframe-container       { ", CHAR(10),
 "                " , " height: ", 'All Devices (Portrait)'!T65, ";", CHAR(10),
 "                " , " width: ", 'All Devices (Portrait)'!U65,";", CHAR(10),
 " } ", CHAR(10),
 CHAR(10),
 "  .demo-iframe                         {", CHAR(10),
 "                " , " height: ", 'All Devices (Portrait)'!T65, ";", CHAR(10),
 "                " , " width: ", 'All Devices (Portrait)'!U65,";", CHAR(10),
 "                " , " background-image: url(", 'awareness(portrait)'!C64,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 height: ", 'All Devices (Portrait)'!T65, ";", CHAR(10),
 "                " , " width: ", 'All Devices (Portrait)'!U65,";", CHAR(10),
 "                 background-image: url(../img/demo-content/emby/", 'All Devices (Portrait)'!A65, "-content.png);" , CHAR(10),
 " } ", CHAR(10),
  CHAR(10),
 "  .demo-motioneye-div                   { ", CHAR(10),
 "                " , " height: ", 'All Devices (Portrait)'!T65, ";", CHAR(10),
 "                " , " width: ", 'All Devices (Portrait)'!U65,";", CHAR(10),
 "                 background-image: url(../img/demo-content/motioneye/", 'All Devices (Portrait)'!A65, "-content.png);" , CHAR(10),
 " } ", CHAR(10),
  CHAR(10),
 "  .demo-solar-div                   { ", CHAR(10),
 "                " , " height: ", 'All Devices (Portrait)'!T65, ";", CHAR(10),
 "                " , " width: ", 'All Devices (Portrait)'!U65,";", CHAR(10),
 "                 background-image: url(../img/demo-content/emoncms/", 'All Devices (Portrait)'!A65, "-content.png);" , CHAR(10),
 " } ", CHAR(10),
  CHAR(10),
 "  .demo-netstats-div                   { ", CHAR(10),
 "                " , " height: ", 'All Devices (Portrait)'!T65, ";", CHAR(10),
 "                " , " width: ", 'All Devices (Portrait)'!U65,";", CHAR(10),
 "                 background-image: url(../img/demo-content/netstats/", 'All Devices (Portrait)'!A65, "-content.png);" , CHAR(10),
 " } ", CHAR(10),
  CHAR(10),
 "  .demo-openhab-div                   { ", CHAR(10),
 "                " , " height: ", 'All Devices (Portrait)'!T65, ";", CHAR(10),
 "                " , " width: ", 'All Devices (Portrait)'!U65,";", CHAR(10),
 "                 background-image: url(../img/demo-content/openhab/", 'All Devices (Portrait)'!A65, "-content.png);" , CHAR(10),
 " } ", CHAR(10),
 " } ", CHAR(10) )))</f>
        <v>
              /*  ----- ----- breakpoint filler-----00036 : ( portrait )   ------ ----*/  
              /* ----- -----  PHYSICAL RESOLUTION:  ( 811 x 576 )   ------ ----*/ 
           /* ----- ----- LOGICAL RESOLUTION:   ( 811 x 576 )   ------ ----*/ 
@media only screen
   and (min-device-width: 479.5px)
   and (max-device-width: 576.5px)
   and (min-device-height: 807px)
   and (max-device-height: 811.5px)
   and (-webkit-device-pixel-ratio: 1)
   and (orientation: portrait)   { 
  .demo-iframe-container       { 
                 height: calc(99.99vh);
                 width: calc(99.99vw);
 } 
  .demo-iframe                         {
                 height: calc(99.99vh);
                 width: calc(99.99vw);
                 background-image: url(https://docs.google.com/spreadsheets/d/e/2PACX-1vQQRpSkpCHUtlDlgB6JPpClF-SYXaXE4gk64_4J3iY8bfP3JXkKw4bE3yv_ctha-q0uBOj_Deij-R_Q/pubchart?oid=1703249352&amp;format=image);
                 filter: invert(100%); /* ----- see frames.css ----*/ 
                 -webkit-filter: invert(100%);   /* ----- see frames.css ----*/ 
 } 
  .demo-emby-div                   { 
                 height: calc(99.99vh);
                 width: calc(99.99vw);
                 background-image: url(../img/demo-content/emby/Portrait-811x576-PR=1-content.png);
 } 
  .demo-motioneye-div                   { 
                 height: calc(99.99vh);
                 width: calc(99.99vw);
                 background-image: url(../img/demo-content/motioneye/Portrait-811x576-PR=1-content.png);
 } 
  .demo-solar-div                   { 
                 height: calc(99.99vh);
                 width: calc(99.99vw);
                 background-image: url(../img/demo-content/emoncms/Portrait-811x576-PR=1-content.png);
 } 
  .demo-netstats-div                   { 
                 height: calc(99.99vh);
                 width: calc(99.99vw);
                 background-image: url(../img/demo-content/netstats/Portrait-811x576-PR=1-content.png);
 } 
  .demo-openhab-div                   { 
                 height: calc(99.99vh);
                 width: calc(99.99vw);
                 background-image: url(../img/demo-content/openhab/Portrait-811x576-PR=1-content.png);
 } 
 } 
</v>
      </c>
    </row>
    <row r="66" ht="15.75" customHeight="1">
      <c r="A66" s="72" t="str">
        <f>IF('All Devices (Portrait)'!X66 = "", "", (CONCATENATE((CHAR(10)
 &amp; "              /*  ----- ----- " &amp; 'All Devices (Portrait)'!C66 &amp; " : ( " &amp; 'All Devices (Portrait)'!K66  &amp;  " )   ------ ----*/  " &amp;  CHAR(10)
 &amp; "              /* ----- ----- " &amp;   " PHYSICAL RESOLUTION:  ( " &amp; 'All Devices (Portrait)'!H66 &amp; " x "  &amp; 'All Devices (Portrait)'!I66 &amp;   " ) " &amp; "  ------ ----*/ " ), CHAR(10)
 &amp; "           /* ----- ----- LOGICAL RESOLUTION:   ( "  &amp; CEILING('All Devices (Landscape)'!K66,0.01) &amp; " x "  &amp; CEILING('All Devices (Landscape)'!J66,0.01) &amp; " ) " &amp; "  ------ ----*/ ", CHAR(10),
 CHAR(10),
 "@media only screen", CHAR(10),
 "   and (min-device-width: ",CEILING('All Devices (Portrait)'!P66,0.01), "px)", 
 CHAR(10),
 "   and (max-device-width: ", CEILING('All Devices (Portrait)'!Q66,0.01), "px)", CHAR(10),
 "   and (min-device-height: ",CEILING('All Devices (Portrait)'!N66,0.01), "px)", CHAR(10),
 "   and (max-device-height: ", CEILING('All Devices (Portrait)'!O66,0.01), "px)", CHAR(10),
 IF('All Devices (Portrait)'!A66  = "", "",IF('All Devices (Portrait)'!D66 = FALSE,  "", Introduction!A$41 )),"   and (-webkit-device-pixel-ratio: ",CEILING('All Devices (Portrait)'!Y66,1), ")", CHAR(10),
 "   and (orientation: ", 'All Devices (Portrait)'!K66, ")   { ", CHAR(10),
 CHAR(10),
 "  .demo-iframe-container       { ", CHAR(10),
 "                " , " height: ", 'All Devices (Portrait)'!T66, ";", CHAR(10),
 "                " , " width: ", 'All Devices (Portrait)'!U66,";", CHAR(10),
 " } ", CHAR(10),
 CHAR(10),
 "  .demo-iframe                         {", CHAR(10),
 "                " , " height: ", 'All Devices (Portrait)'!T66, ";", CHAR(10),
 "                " , " width: ", 'All Devices (Portrait)'!U66,";", CHAR(10),
 "                " , " background-image: url(", 'awareness(portrait)'!C65,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 height: ", 'All Devices (Portrait)'!T66, ";", CHAR(10),
 "                " , " width: ", 'All Devices (Portrait)'!U66,";", CHAR(10),
 "                 background-image: url(../img/demo-content/emby/", 'All Devices (Portrait)'!A66, "-content.png);" , CHAR(10),
 " } ", CHAR(10),
  CHAR(10),
 "  .demo-motioneye-div                   { ", CHAR(10),
 "                " , " height: ", 'All Devices (Portrait)'!T66, ";", CHAR(10),
 "                " , " width: ", 'All Devices (Portrait)'!U66,";", CHAR(10),
 "                 background-image: url(../img/demo-content/motioneye/", 'All Devices (Portrait)'!A66, "-content.png);" , CHAR(10),
 " } ", CHAR(10),
  CHAR(10),
 "  .demo-solar-div                   { ", CHAR(10),
 "                " , " height: ", 'All Devices (Portrait)'!T66, ";", CHAR(10),
 "                " , " width: ", 'All Devices (Portrait)'!U66,";", CHAR(10),
 "                 background-image: url(../img/demo-content/emoncms/", 'All Devices (Portrait)'!A66, "-content.png);" , CHAR(10),
 " } ", CHAR(10),
  CHAR(10),
 "  .demo-netstats-div                   { ", CHAR(10),
 "                " , " height: ", 'All Devices (Portrait)'!T66, ";", CHAR(10),
 "                " , " width: ", 'All Devices (Portrait)'!U66,";", CHAR(10),
 "                 background-image: url(../img/demo-content/netstats/", 'All Devices (Portrait)'!A66, "-content.png);" , CHAR(10),
 " } ", CHAR(10),
  CHAR(10),
 "  .demo-openhab-div                   { ", CHAR(10),
 "                " , " height: ", 'All Devices (Portrait)'!T66, ";", CHAR(10),
 "                " , " width: ", 'All Devices (Portrait)'!U66,";", CHAR(10),
 "                 background-image: url(../img/demo-content/openhab/", 'All Devices (Portrait)'!A66, "-content.png);" , CHAR(10),
 " } ", CHAR(10),
 " } ", CHAR(10) )))</f>
        <v>
              /*  ----- ----- breakpoint filler-----00035 : ( portrait )   ------ ----*/  
              /* ----- -----  PHYSICAL RESOLUTION:  ( 806 x 479 )   ------ ----*/ 
           /* ----- ----- LOGICAL RESOLUTION:   ( 806 x 479 )   ------ ----*/ 
@media only screen
   and (min-device-width: 449.5px)
   and (max-device-width: 479.5px)
   and (min-device-height: 800px)
   and (max-device-height: 806.5px)
   and (-webkit-device-pixel-ratio: 1)
   and (orientation: portrait)   { 
  .demo-iframe-container       { 
                 height: calc(99.99vh);
                 width: calc(99.99vw);
 } 
  .demo-iframe                         {
                 height: calc(99.99vh);
                 width: calc(99.99vw);
                 background-image: url(https://docs.google.com/spreadsheets/d/e/2PACX-1vQQRpSkpCHUtlDlgB6JPpClF-SYXaXE4gk64_4J3iY8bfP3JXkKw4bE3yv_ctha-q0uBOj_Deij-R_Q/pubchart?oid=1527052795&amp;format=image);
                 filter: invert(100%); /* ----- see frames.css ----*/ 
                 -webkit-filter: invert(100%);   /* ----- see frames.css ----*/ 
 } 
  .demo-emby-div                   { 
                 height: calc(99.99vh);
                 width: calc(99.99vw);
                 background-image: url(../img/demo-content/emby/Portrait-806x479-PR=1-content.png);
 } 
  .demo-motioneye-div                   { 
                 height: calc(99.99vh);
                 width: calc(99.99vw);
                 background-image: url(../img/demo-content/motioneye/Portrait-806x479-PR=1-content.png);
 } 
  .demo-solar-div                   { 
                 height: calc(99.99vh);
                 width: calc(99.99vw);
                 background-image: url(../img/demo-content/emoncms/Portrait-806x479-PR=1-content.png);
 } 
  .demo-netstats-div                   { 
                 height: calc(99.99vh);
                 width: calc(99.99vw);
                 background-image: url(../img/demo-content/netstats/Portrait-806x479-PR=1-content.png);
 } 
  .demo-openhab-div                   { 
                 height: calc(99.99vh);
                 width: calc(99.99vw);
                 background-image: url(../img/demo-content/openhab/Portrait-806x479-PR=1-content.png);
 } 
 } 
</v>
      </c>
    </row>
    <row r="67" ht="15.75" customHeight="1">
      <c r="A67" s="72" t="str">
        <f>IF('All Devices (Portrait)'!X67 = "", "", (CONCATENATE((CHAR(10)
 &amp; "              /*  ----- ----- " &amp; 'All Devices (Portrait)'!C67 &amp; " : ( " &amp; 'All Devices (Portrait)'!K67  &amp;  " )   ------ ----*/  " &amp;  CHAR(10)
 &amp; "              /* ----- ----- " &amp;   " PHYSICAL RESOLUTION:  ( " &amp; 'All Devices (Portrait)'!H67 &amp; " x "  &amp; 'All Devices (Portrait)'!I67 &amp;   " ) " &amp; "  ------ ----*/ " ), CHAR(10)
 &amp; "           /* ----- ----- LOGICAL RESOLUTION:   ( "  &amp; CEILING('All Devices (Landscape)'!K67,0.01) &amp; " x "  &amp; CEILING('All Devices (Landscape)'!J67,0.01) &amp; " ) " &amp; "  ------ ----*/ ", CHAR(10),
 CHAR(10),
 "@media only screen", CHAR(10),
 "   and (min-device-width: ",CEILING('All Devices (Portrait)'!P67,0.01), "px)", 
 CHAR(10),
 "   and (max-device-width: ", CEILING('All Devices (Portrait)'!Q67,0.01), "px)", CHAR(10),
 "   and (min-device-height: ",CEILING('All Devices (Portrait)'!N67,0.01), "px)", CHAR(10),
 "   and (max-device-height: ", CEILING('All Devices (Portrait)'!O67,0.01), "px)", CHAR(10),
 IF('All Devices (Portrait)'!A67  = "", "",IF('All Devices (Portrait)'!D67 = FALSE,  "", Introduction!A$41 )),"   and (-webkit-device-pixel-ratio: ",CEILING('All Devices (Portrait)'!Y67,1), ")", CHAR(10),
 "   and (orientation: ", 'All Devices (Portrait)'!K67, ")   { ", CHAR(10),
 CHAR(10),
 "  .demo-iframe-container       { ", CHAR(10),
 "                " , " height: ", 'All Devices (Portrait)'!T67, ";", CHAR(10),
 "                " , " width: ", 'All Devices (Portrait)'!U67,";", CHAR(10),
 " } ", CHAR(10),
 CHAR(10),
 "  .demo-iframe                         {", CHAR(10),
 "                " , " height: ", 'All Devices (Portrait)'!T67, ";", CHAR(10),
 "                " , " width: ", 'All Devices (Portrait)'!U67,";", CHAR(10),
 "                " , " background-image: url(", 'awareness(portrait)'!C66,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 height: ", 'All Devices (Portrait)'!T67, ";", CHAR(10),
 "                " , " width: ", 'All Devices (Portrait)'!U67,";", CHAR(10),
 "                 background-image: url(../img/demo-content/emby/", 'All Devices (Portrait)'!A67, "-content.png);" , CHAR(10),
 " } ", CHAR(10),
  CHAR(10),
 "  .demo-motioneye-div                   { ", CHAR(10),
 "                " , " height: ", 'All Devices (Portrait)'!T67, ";", CHAR(10),
 "                " , " width: ", 'All Devices (Portrait)'!U67,";", CHAR(10),
 "                 background-image: url(../img/demo-content/motioneye/", 'All Devices (Portrait)'!A67, "-content.png);" , CHAR(10),
 " } ", CHAR(10),
  CHAR(10),
 "  .demo-solar-div                   { ", CHAR(10),
 "                " , " height: ", 'All Devices (Portrait)'!T67, ";", CHAR(10),
 "                " , " width: ", 'All Devices (Portrait)'!U67,";", CHAR(10),
 "                 background-image: url(../img/demo-content/emoncms/", 'All Devices (Portrait)'!A67, "-content.png);" , CHAR(10),
 " } ", CHAR(10),
  CHAR(10),
 "  .demo-netstats-div                   { ", CHAR(10),
 "                " , " height: ", 'All Devices (Portrait)'!T67, ";", CHAR(10),
 "                " , " width: ", 'All Devices (Portrait)'!U67,";", CHAR(10),
 "                 background-image: url(../img/demo-content/netstats/", 'All Devices (Portrait)'!A67, "-content.png);" , CHAR(10),
 " } ", CHAR(10),
  CHAR(10),
 "  .demo-openhab-div                   { ", CHAR(10),
 "                " , " height: ", 'All Devices (Portrait)'!T67, ";", CHAR(10),
 "                " , " width: ", 'All Devices (Portrait)'!U67,";", CHAR(10),
 "                 background-image: url(../img/demo-content/openhab/", 'All Devices (Portrait)'!A67, "-content.png);" , CHAR(10),
 " } ", CHAR(10),
 " } ", CHAR(10) )))</f>
        <v>
              /*  ----- ----- breakpoint filler-----00034 : ( portrait )   ------ ----*/  
              /* ----- -----  PHYSICAL RESOLUTION:  ( 799 x 449 )   ------ ----*/ 
           /* ----- ----- LOGICAL RESOLUTION:   ( 799 x 449 )   ------ ----*/ 
@media only screen
   and (min-device-width: 415.5px)
   and (max-device-width: 449.5px)
   and (min-device-height: 739px)
   and (max-device-height: 799.5px)
   and (-webkit-device-pixel-ratio: 1)
   and (orientation: portrait)   { 
  .demo-iframe-container       { 
                 height: calc(99.99vh);
                 width: calc(99.99vw);
 } 
  .demo-iframe                         {
                 height: calc(99.99vh);
                 width: calc(99.99vw);
                 background-image: url(https://docs.google.com/spreadsheets/d/e/2PACX-1vQQRpSkpCHUtlDlgB6JPpClF-SYXaXE4gk64_4J3iY8bfP3JXkKw4bE3yv_ctha-q0uBOj_Deij-R_Q/pubchart?oid=1252539382&amp;format=image);
                 filter: invert(100%); /* ----- see frames.css ----*/ 
                 -webkit-filter: invert(100%);   /* ----- see frames.css ----*/ 
 } 
  .demo-emby-div                   { 
                 height: calc(99.99vh);
                 width: calc(99.99vw);
                 background-image: url(../img/demo-content/emby/Portrait-799x449-PR=1-content.png);
 } 
  .demo-motioneye-div                   { 
                 height: calc(99.99vh);
                 width: calc(99.99vw);
                 background-image: url(../img/demo-content/motioneye/Portrait-799x449-PR=1-content.png);
 } 
  .demo-solar-div                   { 
                 height: calc(99.99vh);
                 width: calc(99.99vw);
                 background-image: url(../img/demo-content/emoncms/Portrait-799x449-PR=1-content.png);
 } 
  .demo-netstats-div                   { 
                 height: calc(99.99vh);
                 width: calc(99.99vw);
                 background-image: url(../img/demo-content/netstats/Portrait-799x449-PR=1-content.png);
 } 
  .demo-openhab-div                   { 
                 height: calc(99.99vh);
                 width: calc(99.99vw);
                 background-image: url(../img/demo-content/openhab/Portrait-799x449-PR=1-content.png);
 } 
 } 
</v>
      </c>
    </row>
    <row r="68" ht="15.75" customHeight="1">
      <c r="A68" s="72" t="str">
        <f>IF('All Devices (Portrait)'!X68 = "", "", (CONCATENATE((CHAR(10)
 &amp; "              /*  ----- ----- " &amp; 'All Devices (Portrait)'!C68 &amp; " : ( " &amp; 'All Devices (Portrait)'!K68  &amp;  " )   ------ ----*/  " &amp;  CHAR(10)
 &amp; "              /* ----- ----- " &amp;   " PHYSICAL RESOLUTION:  ( " &amp; 'All Devices (Portrait)'!H68 &amp; " x "  &amp; 'All Devices (Portrait)'!I68 &amp;   " ) " &amp; "  ------ ----*/ " ), CHAR(10)
 &amp; "           /* ----- ----- LOGICAL RESOLUTION:   ( "  &amp; CEILING('All Devices (Landscape)'!K68,0.01) &amp; " x "  &amp; CEILING('All Devices (Landscape)'!J68,0.01) &amp; " ) " &amp; "  ------ ----*/ ", CHAR(10),
 CHAR(10),
 "@media only screen", CHAR(10),
 "   and (min-device-width: ",CEILING('All Devices (Portrait)'!P68,0.01), "px)", 
 CHAR(10),
 "   and (max-device-width: ", CEILING('All Devices (Portrait)'!Q68,0.01), "px)", CHAR(10),
 "   and (min-device-height: ",CEILING('All Devices (Portrait)'!N68,0.01), "px)", CHAR(10),
 "   and (max-device-height: ", CEILING('All Devices (Portrait)'!O68,0.01), "px)", CHAR(10),
 IF('All Devices (Portrait)'!A68  = "", "",IF('All Devices (Portrait)'!D68 = FALSE,  "", Introduction!A$41 )),"   and (-webkit-device-pixel-ratio: ",CEILING('All Devices (Portrait)'!Y68,1), ")", CHAR(10),
 "   and (orientation: ", 'All Devices (Portrait)'!K68, ")   { ", CHAR(10),
 CHAR(10),
 "  .demo-iframe-container       { ", CHAR(10),
 "                " , " height: ", 'All Devices (Portrait)'!T68, ";", CHAR(10),
 "                " , " width: ", 'All Devices (Portrait)'!U68,";", CHAR(10),
 " } ", CHAR(10),
 CHAR(10),
 "  .demo-iframe                         {", CHAR(10),
 "                " , " height: ", 'All Devices (Portrait)'!T68, ";", CHAR(10),
 "                " , " width: ", 'All Devices (Portrait)'!U68,";", CHAR(10),
 "                " , " background-image: url(", 'awareness(portrait)'!C67,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 height: ", 'All Devices (Portrait)'!T68, ";", CHAR(10),
 "                " , " width: ", 'All Devices (Portrait)'!U68,";", CHAR(10),
 "                 background-image: url(../img/demo-content/emby/", 'All Devices (Portrait)'!A68, "-content.png);" , CHAR(10),
 " } ", CHAR(10),
  CHAR(10),
 "  .demo-motioneye-div                   { ", CHAR(10),
 "                " , " height: ", 'All Devices (Portrait)'!T68, ";", CHAR(10),
 "                " , " width: ", 'All Devices (Portrait)'!U68,";", CHAR(10),
 "                 background-image: url(../img/demo-content/motioneye/", 'All Devices (Portrait)'!A68, "-content.png);" , CHAR(10),
 " } ", CHAR(10),
  CHAR(10),
 "  .demo-solar-div                   { ", CHAR(10),
 "                " , " height: ", 'All Devices (Portrait)'!T68, ";", CHAR(10),
 "                " , " width: ", 'All Devices (Portrait)'!U68,";", CHAR(10),
 "                 background-image: url(../img/demo-content/emoncms/", 'All Devices (Portrait)'!A68, "-content.png);" , CHAR(10),
 " } ", CHAR(10),
  CHAR(10),
 "  .demo-netstats-div                   { ", CHAR(10),
 "                " , " height: ", 'All Devices (Portrait)'!T68, ";", CHAR(10),
 "                " , " width: ", 'All Devices (Portrait)'!U68,";", CHAR(10),
 "                 background-image: url(../img/demo-content/netstats/", 'All Devices (Portrait)'!A68, "-content.png);" , CHAR(10),
 " } ", CHAR(10),
  CHAR(10),
 "  .demo-openhab-div                   { ", CHAR(10),
 "                " , " height: ", 'All Devices (Portrait)'!T68, ";", CHAR(10),
 "                " , " width: ", 'All Devices (Portrait)'!U68,";", CHAR(10),
 "                 background-image: url(../img/demo-content/openhab/", 'All Devices (Portrait)'!A68, "-content.png);" , CHAR(10),
 " } ", CHAR(10),
 " } ", CHAR(10) )))</f>
        <v>
              /*  ----- ----- breakpoint filler-----00033 : ( portrait )   ------ ----*/  
              /* ----- -----  PHYSICAL RESOLUTION:  ( 738 x 415 )   ------ ----*/ 
           /* ----- ----- LOGICAL RESOLUTION:   ( 738 x 415 )   ------ ----*/ 
@media only screen
   and (min-device-width: 413.5px)
   and (max-device-width: 415.5px)
   and (min-device-height: 736px)
   and (max-device-height: 738.5px)
   and (-webkit-device-pixel-ratio: 1)
   and (orientation: portrait)   { 
  .demo-iframe-container       { 
                 height: calc(99.99vh);
                 width: calc(99.99vw);
 } 
  .demo-iframe                         {
                 height: calc(99.99vh);
                 width: calc(99.99vw);
                 background-image: url(https://docs.google.com/spreadsheets/d/e/2PACX-1vQQRpSkpCHUtlDlgB6JPpClF-SYXaXE4gk64_4J3iY8bfP3JXkKw4bE3yv_ctha-q0uBOj_Deij-R_Q/pubchart?oid=106662649&amp;format=image);
                 filter: invert(100%); /* ----- see frames.css ----*/ 
                 -webkit-filter: invert(100%);   /* ----- see frames.css ----*/ 
 } 
  .demo-emby-div                   { 
                 height: calc(99.99vh);
                 width: calc(99.99vw);
                 background-image: url(../img/demo-content/emby/Portrait-738x415-PR=1-content.png);
 } 
  .demo-motioneye-div                   { 
                 height: calc(99.99vh);
                 width: calc(99.99vw);
                 background-image: url(../img/demo-content/motioneye/Portrait-738x415-PR=1-content.png);
 } 
  .demo-solar-div                   { 
                 height: calc(99.99vh);
                 width: calc(99.99vw);
                 background-image: url(../img/demo-content/emoncms/Portrait-738x415-PR=1-content.png);
 } 
  .demo-netstats-div                   { 
                 height: calc(99.99vh);
                 width: calc(99.99vw);
                 background-image: url(../img/demo-content/netstats/Portrait-738x415-PR=1-content.png);
 } 
  .demo-openhab-div                   { 
                 height: calc(99.99vh);
                 width: calc(99.99vw);
                 background-image: url(../img/demo-content/openhab/Portrait-738x415-PR=1-content.png);
 } 
 } 
</v>
      </c>
    </row>
    <row r="69" ht="15.75" customHeight="1">
      <c r="A69" s="72" t="str">
        <f>IF('All Devices (Portrait)'!X69 = "", "", (CONCATENATE((CHAR(10)
 &amp; "              /*  ----- ----- " &amp; 'All Devices (Portrait)'!C69 &amp; " : ( " &amp; 'All Devices (Portrait)'!K69  &amp;  " )   ------ ----*/  " &amp;  CHAR(10)
 &amp; "              /* ----- ----- " &amp;   " PHYSICAL RESOLUTION:  ( " &amp; 'All Devices (Portrait)'!H69 &amp; " x "  &amp; 'All Devices (Portrait)'!I69 &amp;   " ) " &amp; "  ------ ----*/ " ), CHAR(10)
 &amp; "           /* ----- ----- LOGICAL RESOLUTION:   ( "  &amp; CEILING('All Devices (Landscape)'!K69,0.01) &amp; " x "  &amp; CEILING('All Devices (Landscape)'!J69,0.01) &amp; " ) " &amp; "  ------ ----*/ ", CHAR(10),
 CHAR(10),
 "@media only screen", CHAR(10),
 "   and (min-device-width: ",CEILING('All Devices (Portrait)'!P69,0.01), "px)", 
 CHAR(10),
 "   and (max-device-width: ", CEILING('All Devices (Portrait)'!Q69,0.01), "px)", CHAR(10),
 "   and (min-device-height: ",CEILING('All Devices (Portrait)'!N69,0.01), "px)", CHAR(10),
 "   and (max-device-height: ", CEILING('All Devices (Portrait)'!O69,0.01), "px)", CHAR(10),
 IF('All Devices (Portrait)'!A69  = "", "",IF('All Devices (Portrait)'!D69 = FALSE,  "", Introduction!A$41 )),"   and (-webkit-device-pixel-ratio: ",CEILING('All Devices (Portrait)'!Y69,1), ")", CHAR(10),
 "   and (orientation: ", 'All Devices (Portrait)'!K69, ")   { ", CHAR(10),
 CHAR(10),
 "  .demo-iframe-container       { ", CHAR(10),
 "                " , " height: ", 'All Devices (Portrait)'!T69, ";", CHAR(10),
 "                " , " width: ", 'All Devices (Portrait)'!U69,";", CHAR(10),
 " } ", CHAR(10),
 CHAR(10),
 "  .demo-iframe                         {", CHAR(10),
 "                " , " height: ", 'All Devices (Portrait)'!T69, ";", CHAR(10),
 "                " , " width: ", 'All Devices (Portrait)'!U69,";", CHAR(10),
 "                " , " background-image: url(", 'awareness(portrait)'!C68,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 height: ", 'All Devices (Portrait)'!T69, ";", CHAR(10),
 "                " , " width: ", 'All Devices (Portrait)'!U69,";", CHAR(10),
 "                 background-image: url(../img/demo-content/emby/", 'All Devices (Portrait)'!A69, "-content.png);" , CHAR(10),
 " } ", CHAR(10),
  CHAR(10),
 "  .demo-motioneye-div                   { ", CHAR(10),
 "                " , " height: ", 'All Devices (Portrait)'!T69, ";", CHAR(10),
 "                " , " width: ", 'All Devices (Portrait)'!U69,";", CHAR(10),
 "                 background-image: url(../img/demo-content/motioneye/", 'All Devices (Portrait)'!A69, "-content.png);" , CHAR(10),
 " } ", CHAR(10),
  CHAR(10),
 "  .demo-solar-div                   { ", CHAR(10),
 "                " , " height: ", 'All Devices (Portrait)'!T69, ";", CHAR(10),
 "                " , " width: ", 'All Devices (Portrait)'!U69,";", CHAR(10),
 "                 background-image: url(../img/demo-content/emoncms/", 'All Devices (Portrait)'!A69, "-content.png);" , CHAR(10),
 " } ", CHAR(10),
  CHAR(10),
 "  .demo-netstats-div                   { ", CHAR(10),
 "                " , " height: ", 'All Devices (Portrait)'!T69, ";", CHAR(10),
 "                " , " width: ", 'All Devices (Portrait)'!U69,";", CHAR(10),
 "                 background-image: url(../img/demo-content/netstats/", 'All Devices (Portrait)'!A69, "-content.png);" , CHAR(10),
 " } ", CHAR(10),
  CHAR(10),
 "  .demo-openhab-div                   { ", CHAR(10),
 "                " , " height: ", 'All Devices (Portrait)'!T69, ";", CHAR(10),
 "                " , " width: ", 'All Devices (Portrait)'!U69,";", CHAR(10),
 "                 background-image: url(../img/demo-content/openhab/", 'All Devices (Portrait)'!A69, "-content.png);" , CHAR(10),
 " } ", CHAR(10),
 " } ", CHAR(10) )))</f>
        <v>
              /*  ----- ----- breakpoint filler-----00032 : ( portrait )   ------ ----*/  
              /* ----- -----  PHYSICAL RESOLUTION:  ( 735 x 413 )   ------ ----*/ 
           /* ----- ----- LOGICAL RESOLUTION:   ( 735 x 413 )   ------ ----*/ 
@media only screen
   and (min-device-width: 411.5px)
   and (max-device-width: 413.5px)
   and (min-device-height: 732px)
   and (max-device-height: 735.5px)
   and (-webkit-device-pixel-ratio: 1)
   and (orientation: portrait)   { 
  .demo-iframe-container       { 
                 height: calc(99.99vh);
                 width: calc(99.99vw);
 } 
  .demo-iframe                         {
                 height: calc(99.99vh);
                 width: calc(99.99vw);
                 background-image: url(https://docs.google.com/spreadsheets/d/e/2PACX-1vQQRpSkpCHUtlDlgB6JPpClF-SYXaXE4gk64_4J3iY8bfP3JXkKw4bE3yv_ctha-q0uBOj_Deij-R_Q/pubchart?oid=999284679&amp;format=image);
                 filter: invert(100%); /* ----- see frames.css ----*/ 
                 -webkit-filter: invert(100%);   /* ----- see frames.css ----*/ 
 } 
  .demo-emby-div                   { 
                 height: calc(99.99vh);
                 width: calc(99.99vw);
                 background-image: url(../img/demo-content/emby/Portrait-735x413-PR=1-content.png);
 } 
  .demo-motioneye-div                   { 
                 height: calc(99.99vh);
                 width: calc(99.99vw);
                 background-image: url(../img/demo-content/motioneye/Portrait-735x413-PR=1-content.png);
 } 
  .demo-solar-div                   { 
                 height: calc(99.99vh);
                 width: calc(99.99vw);
                 background-image: url(../img/demo-content/emoncms/Portrait-735x413-PR=1-content.png);
 } 
  .demo-netstats-div                   { 
                 height: calc(99.99vh);
                 width: calc(99.99vw);
                 background-image: url(../img/demo-content/netstats/Portrait-735x413-PR=1-content.png);
 } 
  .demo-openhab-div                   { 
                 height: calc(99.99vh);
                 width: calc(99.99vw);
                 background-image: url(../img/demo-content/openhab/Portrait-735x413-PR=1-content.png);
 } 
 } 
</v>
      </c>
    </row>
    <row r="70" ht="15.75" customHeight="1">
      <c r="A70" s="72" t="str">
        <f>IF('All Devices (Portrait)'!X70 = "", "", (CONCATENATE((CHAR(10)
 &amp; "              /*  ----- ----- " &amp; 'All Devices (Portrait)'!C70 &amp; " : ( " &amp; 'All Devices (Portrait)'!K70  &amp;  " )   ------ ----*/  " &amp;  CHAR(10)
 &amp; "              /* ----- ----- " &amp;   " PHYSICAL RESOLUTION:  ( " &amp; 'All Devices (Portrait)'!H70 &amp; " x "  &amp; 'All Devices (Portrait)'!I70 &amp;   " ) " &amp; "  ------ ----*/ " ), CHAR(10)
 &amp; "           /* ----- ----- LOGICAL RESOLUTION:   ( "  &amp; CEILING('All Devices (Landscape)'!K70,0.01) &amp; " x "  &amp; CEILING('All Devices (Landscape)'!J70,0.01) &amp; " ) " &amp; "  ------ ----*/ ", CHAR(10),
 CHAR(10),
 "@media only screen", CHAR(10),
 "   and (min-device-width: ",CEILING('All Devices (Portrait)'!P70,0.01), "px)", 
 CHAR(10),
 "   and (max-device-width: ", CEILING('All Devices (Portrait)'!Q70,0.01), "px)", CHAR(10),
 "   and (min-device-height: ",CEILING('All Devices (Portrait)'!N70,0.01), "px)", CHAR(10),
 "   and (max-device-height: ", CEILING('All Devices (Portrait)'!O70,0.01), "px)", CHAR(10),
 IF('All Devices (Portrait)'!A70  = "", "",IF('All Devices (Portrait)'!D70 = FALSE,  "", Introduction!A$41 )),"   and (-webkit-device-pixel-ratio: ",CEILING('All Devices (Portrait)'!Y70,1), ")", CHAR(10),
 "   and (orientation: ", 'All Devices (Portrait)'!K70, ")   { ", CHAR(10),
 CHAR(10),
 "  .demo-iframe-container       { ", CHAR(10),
 "                " , " height: ", 'All Devices (Portrait)'!T70, ";", CHAR(10),
 "                " , " width: ", 'All Devices (Portrait)'!U70,";", CHAR(10),
 " } ", CHAR(10),
 CHAR(10),
 "  .demo-iframe                         {", CHAR(10),
 "                " , " height: ", 'All Devices (Portrait)'!T70, ";", CHAR(10),
 "                " , " width: ", 'All Devices (Portrait)'!U70,";", CHAR(10),
 "                " , " background-image: url(", 'awareness(portrait)'!C69,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 height: ", 'All Devices (Portrait)'!T70, ";", CHAR(10),
 "                " , " width: ", 'All Devices (Portrait)'!U70,";", CHAR(10),
 "                 background-image: url(../img/demo-content/emby/", 'All Devices (Portrait)'!A70, "-content.png);" , CHAR(10),
 " } ", CHAR(10),
  CHAR(10),
 "  .demo-motioneye-div                   { ", CHAR(10),
 "                " , " height: ", 'All Devices (Portrait)'!T70, ";", CHAR(10),
 "                " , " width: ", 'All Devices (Portrait)'!U70,";", CHAR(10),
 "                 background-image: url(../img/demo-content/motioneye/", 'All Devices (Portrait)'!A70, "-content.png);" , CHAR(10),
 " } ", CHAR(10),
  CHAR(10),
 "  .demo-solar-div                   { ", CHAR(10),
 "                " , " height: ", 'All Devices (Portrait)'!T70, ";", CHAR(10),
 "                " , " width: ", 'All Devices (Portrait)'!U70,";", CHAR(10),
 "                 background-image: url(../img/demo-content/emoncms/", 'All Devices (Portrait)'!A70, "-content.png);" , CHAR(10),
 " } ", CHAR(10),
  CHAR(10),
 "  .demo-netstats-div                   { ", CHAR(10),
 "                " , " height: ", 'All Devices (Portrait)'!T70, ";", CHAR(10),
 "                " , " width: ", 'All Devices (Portrait)'!U70,";", CHAR(10),
 "                 background-image: url(../img/demo-content/netstats/", 'All Devices (Portrait)'!A70, "-content.png);" , CHAR(10),
 " } ", CHAR(10),
  CHAR(10),
 "  .demo-openhab-div                   { ", CHAR(10),
 "                " , " height: ", 'All Devices (Portrait)'!T70, ";", CHAR(10),
 "                " , " width: ", 'All Devices (Portrait)'!U70,";", CHAR(10),
 "                 background-image: url(../img/demo-content/openhab/", 'All Devices (Portrait)'!A70, "-content.png);" , CHAR(10),
 " } ", CHAR(10),
 " } ", CHAR(10) )))</f>
        <v>
              /*  ----- ----- breakpoint filler-----00031 : ( portrait )   ------ ----*/  
              /* ----- -----  PHYSICAL RESOLUTION:  ( 731 x 411 )   ------ ----*/ 
           /* ----- ----- LOGICAL RESOLUTION:   ( 731 x 411 )   ------ ----*/ 
@media only screen
   and (min-device-width: 410.5px)
   and (max-device-width: 411.5px)
   and (min-device-height: 720px)
   and (max-device-height: 731.5px)
   and (-webkit-device-pixel-ratio: 1)
   and (orientation: portrait)   { 
  .demo-iframe-container       { 
                 height: calc(99.99vh);
                 width: calc(99.99vw);
 } 
  .demo-iframe                         {
                 height: calc(99.99vh);
                 width: calc(99.99vw);
                 background-image: url(https://docs.google.com/spreadsheets/d/e/2PACX-1vQQRpSkpCHUtlDlgB6JPpClF-SYXaXE4gk64_4J3iY8bfP3JXkKw4bE3yv_ctha-q0uBOj_Deij-R_Q/pubchart?oid=1718076855&amp;format=image);
                 filter: invert(100%); /* ----- see frames.css ----*/ 
                 -webkit-filter: invert(100%);   /* ----- see frames.css ----*/ 
 } 
  .demo-emby-div                   { 
                 height: calc(99.99vh);
                 width: calc(99.99vw);
                 background-image: url(../img/demo-content/emby/Portrait-731x411-PR=1-content.png);
 } 
  .demo-motioneye-div                   { 
                 height: calc(99.99vh);
                 width: calc(99.99vw);
                 background-image: url(../img/demo-content/motioneye/Portrait-731x411-PR=1-content.png);
 } 
  .demo-solar-div                   { 
                 height: calc(99.99vh);
                 width: calc(99.99vw);
                 background-image: url(../img/demo-content/emoncms/Portrait-731x411-PR=1-content.png);
 } 
  .demo-netstats-div                   { 
                 height: calc(99.99vh);
                 width: calc(99.99vw);
                 background-image: url(../img/demo-content/netstats/Portrait-731x411-PR=1-content.png);
 } 
  .demo-openhab-div                   { 
                 height: calc(99.99vh);
                 width: calc(99.99vw);
                 background-image: url(../img/demo-content/openhab/Portrait-731x411-PR=1-content.png);
 } 
 } 
</v>
      </c>
    </row>
    <row r="71" ht="15.75" customHeight="1">
      <c r="A71" s="72" t="str">
        <f>IF('All Devices (Portrait)'!X71 = "", "", (CONCATENATE((CHAR(10)
 &amp; "              /*  ----- ----- " &amp; 'All Devices (Portrait)'!C71 &amp; " : ( " &amp; 'All Devices (Portrait)'!K71  &amp;  " )   ------ ----*/  " &amp;  CHAR(10)
 &amp; "              /* ----- ----- " &amp;   " PHYSICAL RESOLUTION:  ( " &amp; 'All Devices (Portrait)'!H71 &amp; " x "  &amp; 'All Devices (Portrait)'!I71 &amp;   " ) " &amp; "  ------ ----*/ " ), CHAR(10)
 &amp; "           /* ----- ----- LOGICAL RESOLUTION:   ( "  &amp; CEILING('All Devices (Landscape)'!K71,0.01) &amp; " x "  &amp; CEILING('All Devices (Landscape)'!J71,0.01) &amp; " ) " &amp; "  ------ ----*/ ", CHAR(10),
 CHAR(10),
 "@media only screen", CHAR(10),
 "   and (min-device-width: ",CEILING('All Devices (Portrait)'!P71,0.01), "px)", 
 CHAR(10),
 "   and (max-device-width: ", CEILING('All Devices (Portrait)'!Q71,0.01), "px)", CHAR(10),
 "   and (min-device-height: ",CEILING('All Devices (Portrait)'!N71,0.01), "px)", CHAR(10),
 "   and (max-device-height: ", CEILING('All Devices (Portrait)'!O71,0.01), "px)", CHAR(10),
 IF('All Devices (Portrait)'!A71  = "", "",IF('All Devices (Portrait)'!D71 = FALSE,  "", Introduction!A$41 )),"   and (-webkit-device-pixel-ratio: ",CEILING('All Devices (Portrait)'!Y71,1), ")", CHAR(10),
 "   and (orientation: ", 'All Devices (Portrait)'!K71, ")   { ", CHAR(10),
 CHAR(10),
 "  .demo-iframe-container       { ", CHAR(10),
 "                " , " height: ", 'All Devices (Portrait)'!T71, ";", CHAR(10),
 "                " , " width: ", 'All Devices (Portrait)'!U71,";", CHAR(10),
 " } ", CHAR(10),
 CHAR(10),
 "  .demo-iframe                         {", CHAR(10),
 "                " , " height: ", 'All Devices (Portrait)'!T71, ";", CHAR(10),
 "                " , " width: ", 'All Devices (Portrait)'!U71,";", CHAR(10),
 "                " , " background-image: url(", 'awareness(portrait)'!C70,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 height: ", 'All Devices (Portrait)'!T71, ";", CHAR(10),
 "                " , " width: ", 'All Devices (Portrait)'!U71,";", CHAR(10),
 "                 background-image: url(../img/demo-content/emby/", 'All Devices (Portrait)'!A71, "-content.png);" , CHAR(10),
 " } ", CHAR(10),
  CHAR(10),
 "  .demo-motioneye-div                   { ", CHAR(10),
 "                " , " height: ", 'All Devices (Portrait)'!T71, ";", CHAR(10),
 "                " , " width: ", 'All Devices (Portrait)'!U71,";", CHAR(10),
 "                 background-image: url(../img/demo-content/motioneye/", 'All Devices (Portrait)'!A71, "-content.png);" , CHAR(10),
 " } ", CHAR(10),
  CHAR(10),
 "  .demo-solar-div                   { ", CHAR(10),
 "                " , " height: ", 'All Devices (Portrait)'!T71, ";", CHAR(10),
 "                " , " width: ", 'All Devices (Portrait)'!U71,";", CHAR(10),
 "                 background-image: url(../img/demo-content/emoncms/", 'All Devices (Portrait)'!A71, "-content.png);" , CHAR(10),
 " } ", CHAR(10),
  CHAR(10),
 "  .demo-netstats-div                   { ", CHAR(10),
 "                " , " height: ", 'All Devices (Portrait)'!T71, ";", CHAR(10),
 "                " , " width: ", 'All Devices (Portrait)'!U71,";", CHAR(10),
 "                 background-image: url(../img/demo-content/netstats/", 'All Devices (Portrait)'!A71, "-content.png);" , CHAR(10),
 " } ", CHAR(10),
  CHAR(10),
 "  .demo-openhab-div                   { ", CHAR(10),
 "                " , " height: ", 'All Devices (Portrait)'!T71, ";", CHAR(10),
 "                " , " width: ", 'All Devices (Portrait)'!U71,";", CHAR(10),
 "                 background-image: url(../img/demo-content/openhab/", 'All Devices (Portrait)'!A71, "-content.png);" , CHAR(10),
 " } ", CHAR(10),
 " } ", CHAR(10) )))</f>
        <v>
              /*  ----- ----- breakpoint filler-----00030 : ( portrait )   ------ ----*/  
              /* ----- -----  PHYSICAL RESOLUTION:  ( 719 x 410 )   ------ ----*/ 
           /* ----- ----- LOGICAL RESOLUTION:   ( 719 x 410 )   ------ ----*/ 
@media only screen
   and (min-device-width: 399.5px)
   and (max-device-width: 410.5px)
   and (min-device-height: 667px)
   and (max-device-height: 719.5px)
   and (-webkit-device-pixel-ratio: 1)
   and (orientation: portrait)   { 
  .demo-iframe-container       { 
                 height: calc(99.99vh);
                 width: calc(99.99vw);
 } 
  .demo-iframe                         {
                 height: calc(99.99vh);
                 width: calc(99.99vw);
                 background-image: url(https://docs.google.com/spreadsheets/d/e/2PACX-1vQQRpSkpCHUtlDlgB6JPpClF-SYXaXE4gk64_4J3iY8bfP3JXkKw4bE3yv_ctha-q0uBOj_Deij-R_Q/pubchart?oid=595438314&amp;format=image);
                 filter: invert(100%); /* ----- see frames.css ----*/ 
                 -webkit-filter: invert(100%);   /* ----- see frames.css ----*/ 
 } 
  .demo-emby-div                   { 
                 height: calc(99.99vh);
                 width: calc(99.99vw);
                 background-image: url(../img/demo-content/emby/Portrait-719x410-PR=1-content.png);
 } 
  .demo-motioneye-div                   { 
                 height: calc(99.99vh);
                 width: calc(99.99vw);
                 background-image: url(../img/demo-content/motioneye/Portrait-719x410-PR=1-content.png);
 } 
  .demo-solar-div                   { 
                 height: calc(99.99vh);
                 width: calc(99.99vw);
                 background-image: url(../img/demo-content/emoncms/Portrait-719x410-PR=1-content.png);
 } 
  .demo-netstats-div                   { 
                 height: calc(99.99vh);
                 width: calc(99.99vw);
                 background-image: url(../img/demo-content/netstats/Portrait-719x410-PR=1-content.png);
 } 
  .demo-openhab-div                   { 
                 height: calc(99.99vh);
                 width: calc(99.99vw);
                 background-image: url(../img/demo-content/openhab/Portrait-719x410-PR=1-content.png);
 } 
 } 
</v>
      </c>
    </row>
    <row r="72" ht="15.75" customHeight="1">
      <c r="A72" s="72" t="str">
        <f>IF('All Devices (Portrait)'!X72 = "", "", (CONCATENATE((CHAR(10)
 &amp; "              /*  ----- ----- " &amp; 'All Devices (Portrait)'!C72 &amp; " : ( " &amp; 'All Devices (Portrait)'!K72  &amp;  " )   ------ ----*/  " &amp;  CHAR(10)
 &amp; "              /* ----- ----- " &amp;   " PHYSICAL RESOLUTION:  ( " &amp; 'All Devices (Portrait)'!H72 &amp; " x "  &amp; 'All Devices (Portrait)'!I72 &amp;   " ) " &amp; "  ------ ----*/ " ), CHAR(10)
 &amp; "           /* ----- ----- LOGICAL RESOLUTION:   ( "  &amp; CEILING('All Devices (Landscape)'!K72,0.01) &amp; " x "  &amp; CEILING('All Devices (Landscape)'!J72,0.01) &amp; " ) " &amp; "  ------ ----*/ ", CHAR(10),
 CHAR(10),
 "@media only screen", CHAR(10),
 "   and (min-device-width: ",CEILING('All Devices (Portrait)'!P72,0.01), "px)", 
 CHAR(10),
 "   and (max-device-width: ", CEILING('All Devices (Portrait)'!Q72,0.01), "px)", CHAR(10),
 "   and (min-device-height: ",CEILING('All Devices (Portrait)'!N72,0.01), "px)", CHAR(10),
 "   and (max-device-height: ", CEILING('All Devices (Portrait)'!O72,0.01), "px)", CHAR(10),
 IF('All Devices (Portrait)'!A72  = "", "",IF('All Devices (Portrait)'!D72 = FALSE,  "", Introduction!A$41 )),"   and (-webkit-device-pixel-ratio: ",CEILING('All Devices (Portrait)'!Y72,1), ")", CHAR(10),
 "   and (orientation: ", 'All Devices (Portrait)'!K72, ")   { ", CHAR(10),
 CHAR(10),
 "  .demo-iframe-container       { ", CHAR(10),
 "                " , " height: ", 'All Devices (Portrait)'!T72, ";", CHAR(10),
 "                " , " width: ", 'All Devices (Portrait)'!U72,";", CHAR(10),
 " } ", CHAR(10),
 CHAR(10),
 "  .demo-iframe                         {", CHAR(10),
 "                " , " height: ", 'All Devices (Portrait)'!T72, ";", CHAR(10),
 "                " , " width: ", 'All Devices (Portrait)'!U72,";", CHAR(10),
 "                " , " background-image: url(", 'awareness(portrait)'!C71,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 height: ", 'All Devices (Portrait)'!T72, ";", CHAR(10),
 "                " , " width: ", 'All Devices (Portrait)'!U72,";", CHAR(10),
 "                 background-image: url(../img/demo-content/emby/", 'All Devices (Portrait)'!A72, "-content.png);" , CHAR(10),
 " } ", CHAR(10),
  CHAR(10),
 "  .demo-motioneye-div                   { ", CHAR(10),
 "                " , " height: ", 'All Devices (Portrait)'!T72, ";", CHAR(10),
 "                " , " width: ", 'All Devices (Portrait)'!U72,";", CHAR(10),
 "                 background-image: url(../img/demo-content/motioneye/", 'All Devices (Portrait)'!A72, "-content.png);" , CHAR(10),
 " } ", CHAR(10),
  CHAR(10),
 "  .demo-solar-div                   { ", CHAR(10),
 "                " , " height: ", 'All Devices (Portrait)'!T72, ";", CHAR(10),
 "                " , " width: ", 'All Devices (Portrait)'!U72,";", CHAR(10),
 "                 background-image: url(../img/demo-content/emoncms/", 'All Devices (Portrait)'!A72, "-content.png);" , CHAR(10),
 " } ", CHAR(10),
  CHAR(10),
 "  .demo-netstats-div                   { ", CHAR(10),
 "                " , " height: ", 'All Devices (Portrait)'!T72, ";", CHAR(10),
 "                " , " width: ", 'All Devices (Portrait)'!U72,";", CHAR(10),
 "                 background-image: url(../img/demo-content/netstats/", 'All Devices (Portrait)'!A72, "-content.png);" , CHAR(10),
 " } ", CHAR(10),
  CHAR(10),
 "  .demo-openhab-div                   { ", CHAR(10),
 "                " , " height: ", 'All Devices (Portrait)'!T72, ";", CHAR(10),
 "                " , " width: ", 'All Devices (Portrait)'!U72,";", CHAR(10),
 "                 background-image: url(../img/demo-content/openhab/", 'All Devices (Portrait)'!A72, "-content.png);" , CHAR(10),
 " } ", CHAR(10),
 " } ", CHAR(10) )))</f>
        <v>
              /*  ----- ----- breakpoint filler-----00029 : ( portrait )   ------ ----*/  
              /* ----- -----  PHYSICAL RESOLUTION:  ( 666 x 399 )   ------ ----*/ 
           /* ----- ----- LOGICAL RESOLUTION:   ( 666 x 399 )   ------ ----*/ 
@media only screen
   and (min-device-width: 383.5px)
   and (max-device-width: 399.5px)
   and (min-device-height: 640px)
   and (max-device-height: 666.5px)
   and (-webkit-device-pixel-ratio: 1)
   and (orientation: portrait)   { 
  .demo-iframe-container       { 
                 height: calc(99.99vh);
                 width: calc(99.99vw);
 } 
  .demo-iframe                         {
                 height: calc(99.99vh);
                 width: calc(99.99vw);
                 background-image: url(https://docs.google.com/spreadsheets/d/e/2PACX-1vQQRpSkpCHUtlDlgB6JPpClF-SYXaXE4gk64_4J3iY8bfP3JXkKw4bE3yv_ctha-q0uBOj_Deij-R_Q/pubchart?oid=1712398261&amp;format=image);
                 filter: invert(100%); /* ----- see frames.css ----*/ 
                 -webkit-filter: invert(100%);   /* ----- see frames.css ----*/ 
 } 
  .demo-emby-div                   { 
                 height: calc(99.99vh);
                 width: calc(99.99vw);
                 background-image: url(../img/demo-content/emby/Portrait-666x399-PR=1-content.png);
 } 
  .demo-motioneye-div                   { 
                 height: calc(99.99vh);
                 width: calc(99.99vw);
                 background-image: url(../img/demo-content/motioneye/Portrait-666x399-PR=1-content.png);
 } 
  .demo-solar-div                   { 
                 height: calc(99.99vh);
                 width: calc(99.99vw);
                 background-image: url(../img/demo-content/emoncms/Portrait-666x399-PR=1-content.png);
 } 
  .demo-netstats-div                   { 
                 height: calc(99.99vh);
                 width: calc(99.99vw);
                 background-image: url(../img/demo-content/netstats/Portrait-666x399-PR=1-content.png);
 } 
  .demo-openhab-div                   { 
                 height: calc(99.99vh);
                 width: calc(99.99vw);
                 background-image: url(../img/demo-content/openhab/Portrait-666x399-PR=1-content.png);
 } 
 } 
</v>
      </c>
    </row>
    <row r="73" ht="15.75" customHeight="1">
      <c r="A73" s="72" t="str">
        <f>IF('All Devices (Portrait)'!X73 = "", "", (CONCATENATE((CHAR(10)
 &amp; "              /*  ----- ----- " &amp; 'All Devices (Portrait)'!C73 &amp; " : ( " &amp; 'All Devices (Portrait)'!K73  &amp;  " )   ------ ----*/  " &amp;  CHAR(10)
 &amp; "              /* ----- ----- " &amp;   " PHYSICAL RESOLUTION:  ( " &amp; 'All Devices (Portrait)'!H73 &amp; " x "  &amp; 'All Devices (Portrait)'!I73 &amp;   " ) " &amp; "  ------ ----*/ " ), CHAR(10)
 &amp; "           /* ----- ----- LOGICAL RESOLUTION:   ( "  &amp; CEILING('All Devices (Landscape)'!K73,0.01) &amp; " x "  &amp; CEILING('All Devices (Landscape)'!J73,0.01) &amp; " ) " &amp; "  ------ ----*/ ", CHAR(10),
 CHAR(10),
 "@media only screen", CHAR(10),
 "   and (min-device-width: ",CEILING('All Devices (Portrait)'!P73,0.01), "px)", 
 CHAR(10),
 "   and (max-device-width: ", CEILING('All Devices (Portrait)'!Q73,0.01), "px)", CHAR(10),
 "   and (min-device-height: ",CEILING('All Devices (Portrait)'!N73,0.01), "px)", CHAR(10),
 "   and (max-device-height: ", CEILING('All Devices (Portrait)'!O73,0.01), "px)", CHAR(10),
 IF('All Devices (Portrait)'!A73  = "", "",IF('All Devices (Portrait)'!D73 = FALSE,  "", Introduction!A$41 )),"   and (-webkit-device-pixel-ratio: ",CEILING('All Devices (Portrait)'!Y73,1), ")", CHAR(10),
 "   and (orientation: ", 'All Devices (Portrait)'!K73, ")   { ", CHAR(10),
 CHAR(10),
 "  .demo-iframe-container       { ", CHAR(10),
 "                " , " height: ", 'All Devices (Portrait)'!T73, ";", CHAR(10),
 "                " , " width: ", 'All Devices (Portrait)'!U73,";", CHAR(10),
 " } ", CHAR(10),
 CHAR(10),
 "  .demo-iframe                         {", CHAR(10),
 "                " , " height: ", 'All Devices (Portrait)'!T73, ";", CHAR(10),
 "                " , " width: ", 'All Devices (Portrait)'!U73,";", CHAR(10),
 "                " , " background-image: url(", 'awareness(portrait)'!C72,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 height: ", 'All Devices (Portrait)'!T73, ";", CHAR(10),
 "                " , " width: ", 'All Devices (Portrait)'!U73,";", CHAR(10),
 "                 background-image: url(../img/demo-content/emby/", 'All Devices (Portrait)'!A73, "-content.png);" , CHAR(10),
 " } ", CHAR(10),
  CHAR(10),
 "  .demo-motioneye-div                   { ", CHAR(10),
 "                " , " height: ", 'All Devices (Portrait)'!T73, ";", CHAR(10),
 "                " , " width: ", 'All Devices (Portrait)'!U73,";", CHAR(10),
 "                 background-image: url(../img/demo-content/motioneye/", 'All Devices (Portrait)'!A73, "-content.png);" , CHAR(10),
 " } ", CHAR(10),
  CHAR(10),
 "  .demo-solar-div                   { ", CHAR(10),
 "                " , " height: ", 'All Devices (Portrait)'!T73, ";", CHAR(10),
 "                " , " width: ", 'All Devices (Portrait)'!U73,";", CHAR(10),
 "                 background-image: url(../img/demo-content/emoncms/", 'All Devices (Portrait)'!A73, "-content.png);" , CHAR(10),
 " } ", CHAR(10),
  CHAR(10),
 "  .demo-netstats-div                   { ", CHAR(10),
 "                " , " height: ", 'All Devices (Portrait)'!T73, ";", CHAR(10),
 "                " , " width: ", 'All Devices (Portrait)'!U73,";", CHAR(10),
 "                 background-image: url(../img/demo-content/netstats/", 'All Devices (Portrait)'!A73, "-content.png);" , CHAR(10),
 " } ", CHAR(10),
  CHAR(10),
 "  .demo-openhab-div                   { ", CHAR(10),
 "                " , " height: ", 'All Devices (Portrait)'!T73, ";", CHAR(10),
 "                " , " width: ", 'All Devices (Portrait)'!U73,";", CHAR(10),
 "                 background-image: url(../img/demo-content/openhab/", 'All Devices (Portrait)'!A73, "-content.png);" , CHAR(10),
 " } ", CHAR(10),
 " } ", CHAR(10) )))</f>
        <v>
              /*  ----- ----- breakpoint filler-----00030 : ( portrait )   ------ ----*/  
              /* ----- -----  PHYSICAL RESOLUTION:  ( 639 x 383 )   ------ ----*/ 
           /* ----- ----- LOGICAL RESOLUTION:   ( 639 x 383 )   ------ ----*/ 
@media only screen
   and (min-device-width: 374.5px)
   and (max-device-width: 383.5px)
   and (min-device-height: 576px)
   and (max-device-height: 639.5px)
   and (-webkit-device-pixel-ratio: 1)
   and (orientation: portrait)   { 
  .demo-iframe-container       { 
                 height: calc(99.99vh);
                 width: calc(99.99vw);
 } 
  .demo-iframe                         {
                 height: calc(99.99vh);
                 width: calc(99.99vw);
                 background-image: url(https://docs.google.com/spreadsheets/d/e/2PACX-1vQQRpSkpCHUtlDlgB6JPpClF-SYXaXE4gk64_4J3iY8bfP3JXkKw4bE3yv_ctha-q0uBOj_Deij-R_Q/pubchart?oid=908381109&amp;format=image);
                 filter: invert(100%); /* ----- see frames.css ----*/ 
                 -webkit-filter: invert(100%);   /* ----- see frames.css ----*/ 
 } 
  .demo-emby-div                   { 
                 height: calc(99.99vh);
                 width: calc(99.99vw);
                 background-image: url(../img/demo-content/emby/Portrait-639x383-PR=1-content.png);
 } 
  .demo-motioneye-div                   { 
                 height: calc(99.99vh);
                 width: calc(99.99vw);
                 background-image: url(../img/demo-content/motioneye/Portrait-639x383-PR=1-content.png);
 } 
  .demo-solar-div                   { 
                 height: calc(99.99vh);
                 width: calc(99.99vw);
                 background-image: url(../img/demo-content/emoncms/Portrait-639x383-PR=1-content.png);
 } 
  .demo-netstats-div                   { 
                 height: calc(99.99vh);
                 width: calc(99.99vw);
                 background-image: url(../img/demo-content/netstats/Portrait-639x383-PR=1-content.png);
 } 
  .demo-openhab-div                   { 
                 height: calc(99.99vh);
                 width: calc(99.99vw);
                 background-image: url(../img/demo-content/openhab/Portrait-639x383-PR=1-content.png);
 } 
 } 
</v>
      </c>
    </row>
    <row r="74" ht="72.0" customHeight="1">
      <c r="A74" s="72" t="str">
        <f>IF('All Devices (Portrait)'!X74 = "", "", (CONCATENATE((CHAR(10)
 &amp; "              /*  ----- ----- " &amp; 'All Devices (Portrait)'!C74 &amp; " : ( " &amp; 'All Devices (Portrait)'!K74  &amp;  " )   ------ ----*/  " &amp;  CHAR(10)
 &amp; "              /* ----- ----- " &amp;   " PHYSICAL RESOLUTION:  ( " &amp; 'All Devices (Portrait)'!H74 &amp; " x "  &amp; 'All Devices (Portrait)'!I74 &amp;   " ) " &amp; "  ------ ----*/ " ), CHAR(10)
 &amp; "           /* ----- ----- LOGICAL RESOLUTION:   ( "  &amp; CEILING('All Devices (Landscape)'!K74,0.01) &amp; " x "  &amp; CEILING('All Devices (Landscape)'!J74,0.01) &amp; " ) " &amp; "  ------ ----*/ ", CHAR(10),
 CHAR(10),
 "@media only screen", CHAR(10),
 "   and (min-device-width: ",CEILING('All Devices (Portrait)'!P74,0.01), "px)", 
 CHAR(10),
 "   and (max-device-width: ", CEILING('All Devices (Portrait)'!Q74,0.01), "px)", CHAR(10),
 "   and (min-device-height: ",CEILING('All Devices (Portrait)'!N74,0.01), "px)", CHAR(10),
 "   and (max-device-height: ", CEILING('All Devices (Portrait)'!O74,0.01), "px)", CHAR(10),
 IF('All Devices (Portrait)'!A74  = "", "",IF('All Devices (Portrait)'!D74 = FALSE,  "", Introduction!A$41 )),"   and (-webkit-device-pixel-ratio: ",CEILING('All Devices (Portrait)'!Y74,1), ")", CHAR(10),
 "   and (orientation: ", 'All Devices (Portrait)'!K74, ")   { ", CHAR(10),
 CHAR(10),
 "  .demo-iframe-container       { ", CHAR(10),
 "                " , " height: ", 'All Devices (Portrait)'!T74, ";", CHAR(10),
 "                " , " width: ", 'All Devices (Portrait)'!U74,";", CHAR(10),
 " } ", CHAR(10),
 CHAR(10),
 "  .demo-iframe                         {", CHAR(10),
 "                " , " height: ", 'All Devices (Portrait)'!T74, ";", CHAR(10),
 "                " , " width: ", 'All Devices (Portrait)'!U74,";", CHAR(10),
 "                " , " background-image: url(", 'awareness(portrait)'!C73, ");", CHAR(10),
 "                 filter: invert(100%); /* ----- see frames.css ----*/ ", CHAR(10),
 "                 -webkit-filter: invert(100%);   /* ----- see frames.css ----*/ ", CHAR(10),
 " } ", CHAR(10),
 CHAR(10),
 "  .demo-emby-div                   { ", CHAR(10),
 "                " , " height: ", 'All Devices (Portrait)'!T74, ";", CHAR(10),
 "                " , " width: ", 'All Devices (Portrait)'!U74,";", CHAR(10),
 "                 background-image: url(../img/demo-content/emby/", 'All Devices (Portrait)'!A74, "-content.png);" , CHAR(10),
 " } ", CHAR(10),
  CHAR(10),
 "  .demo-motioneye-div                   { ", CHAR(10),
 "                " , " height: ", 'All Devices (Portrait)'!T74, ";", CHAR(10),
 "                " , " width: ", 'All Devices (Portrait)'!U74,";", CHAR(10),
 "                 background-image: url(../img/demo-content/motioneye/", 'All Devices (Portrait)'!A74, "-content.png);" , CHAR(10),
 " } ", CHAR(10),
  CHAR(10),
 "  .demo-solar-div                   { ", CHAR(10),
 "                " , " height: ", 'All Devices (Portrait)'!T74, ";", CHAR(10),
 "                " , " width: ", 'All Devices (Portrait)'!U74,";", CHAR(10),
 "                 background-image: url(../img/demo-content/emoncms/", 'All Devices (Portrait)'!A74, "-content.png);" , CHAR(10),
 " } ", CHAR(10),
  CHAR(10),
 "  .demo-netstats-div                   { ", CHAR(10),
 "                " , " height: ", 'All Devices (Portrait)'!T74, ";", CHAR(10),
 "                " , " width: ", 'All Devices (Portrait)'!U74,";", CHAR(10),
 "                 background-image: url(../img/demo-content/netstats/", 'All Devices (Portrait)'!A74, "-content.png);" , CHAR(10),
 " } ", CHAR(10),
  CHAR(10),
 "  .demo-openhab-div                   { ", CHAR(10),
 "                " , " height: ", 'All Devices (Portrait)'!T74, ";", CHAR(10),
 "                " , " width: ", 'All Devices (Portrait)'!U74,";", CHAR(10),
 "                 background-image: url(../img/demo-content/openhab/", 'All Devices (Portrait)'!A74, "-content.png);" , CHAR(10),
 " } ", CHAR(10),
 " } ", CHAR(10) )))</f>
        <v/>
      </c>
    </row>
  </sheetData>
  <conditionalFormatting sqref="A2:A74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1.0"/>
    <col hidden="1" min="2" max="4" width="14.43"/>
    <col customWidth="1" hidden="1" min="5" max="26" width="36.57"/>
  </cols>
  <sheetData>
    <row r="1" ht="79.5" customHeight="1">
      <c r="A1" s="71" t="str">
        <f> CHAR(10) &amp; " /*--- " &amp; "Last Modified:  " &amp; Introduction!D1  &amp; " GMT"  &amp; "  ---*/ "&amp; CHAR(10)</f>
        <v>
 /*--- Last Modified:  October 25, 2018 - 4:27 GMT  ---*/ 
</v>
      </c>
    </row>
    <row r="2" ht="79.5" customHeight="1">
      <c r="A2" s="79" t="str">
        <f>IF('All Devices (Landscape)'!V2 = "", "", CHAR(10)
 &amp; (CONCATENATE(("              /*  ----- ----- " &amp; 'All Devices (Landscape)'!B2 &amp; " : ( " &amp; 'All Devices (Landscape)'!I2  &amp;  " )   ------ ----*/  " &amp;  CHAR(10)
 &amp; "              /* ----- ----- " &amp;   " PHYSICAL RESOLUTION  "  &amp; "( " &amp; CEILING('All Devices (Landscape)'!D2,1) &amp; " x "  &amp; CEILING('All Devices (Landscape)'!C2,1) &amp; " )" &amp; "  ------ ----*/ " ), CHAR(10)
 &amp; "              /*  ----- ----- LOGICAL RESOLUTION  "  &amp; "( "  &amp; CEILING('All Devices (Landscape)'!K2,0.01) &amp; " x "  &amp; CEILING('All Devices (Landscape)'!J2,0.01) &amp; " )" &amp; "  ------ ----*/ ", CHAR(10),
 CHAR(10),
 "@media only screen", CHAR(10),
 "   and (min-device-width: ",CEILING('All Devices (Landscape)'!N2,0.01), "px)", CHAR(10),
 "   and (max-device-width: ", CEILING('All Devices (Landscape)'!O2,0.01), "px)", CHAR(10),
 "   and (min-device-height: ",CEILING('All Devices (Landscape)'!L2,0.01), "px)", CHAR(10),
 "   and (max-device-height: ", CEILING('All Devices (Landscape)'!M2,0.01), "px)", CHAR(10),
 "   and (-webkit-device-pixel-ratio: ",CEILING('All Devices (Landscape)'!W2,1), ")", CHAR(10),
 "   and (orientation: ", 'All Devices (Landscape)'!I2, ")   { ", CHAR(10),CHAR(10),
 "  .demo-iframe-container       { ", CHAR(10),
 "        height: ", CEILING('All Devices (Landscape)'!P2,0.1),  "px;", CHAR(10),
 "        width: ", CEILING('All Devices (Landscape)'!Q2,0.1),"px;", CHAR(10),
 " } ", CHAR(10),
 CHAR(10),
 "  .demo-iframe                         {", CHAR(10),
 "        height: ", CEILING('All Devices (Landscape)'!R2,0.1),  "px;", CHAR(10),
 "        width: ", CEILING('All Devices (Landscape)'!S2,0.1),"px;", CHAR(10),
 "        background-image: url(" &amp; ('awareness(landscape)'!C1)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CEILING('All Devices (Landscape)'!P2,0.1),  "px;", CHAR(10),
 "        width: ", CEILING('All Devices (Landscape)'!Q2,0.1), "px;", CHAR(10),
 "        background-image: url(../img/demo-content/emby/", 'All Devices (Landscape)'!A2, "-content.png);" , CHAR(10),
 " } ", CHAR(10),
 CHAR(10),
 "  .demo-solar-div                       { ", CHAR(10),
 "        height: ", CEILING('All Devices (Landscape)'!P2,0.1),  "px;", CHAR(10),
 "        width: ", CEILING('All Devices (Landscape)'!Q2,0.1), "px;", CHAR(10),
 "        background-image: url(../img/demo-content/emoncms/", 'All Devices (Landscape)'!A2, "-content.png);" , CHAR(10),
 " } ", CHAR(10),
  CHAR(10),
 "  .demo-motioneye-div                       { ", CHAR(10),
 "        height: ", CEILING('All Devices (Landscape)'!P2,0.1),  "px;", CHAR(10),
 "        width: ", CEILING('All Devices (Landscape)'!Q2,0.1), "px;", CHAR(10),
 "        background-image: url(../img/demo-content/motioneye/", 'All Devices (Landscape)'!A2, "-content.png);" , CHAR(10),
 " } ", CHAR(10),
  CHAR(10),
 "  .demo-netstats-div                       { ", CHAR(10),
 "        height: ", CEILING('All Devices (Landscape)'!P2,0.1),  "px;", CHAR(10),
 "        width: ", CEILING('All Devices (Landscape)'!Q2,0.1), "px;", CHAR(10),
 "        background-image: url(../img/demo-content/netstats/", 'All Devices (Landscape)'!A2, "-content.png);" , CHAR(10),
 " } ", CHAR(10),
  CHAR(10),
 "  .demo-openhab-div                       { ", CHAR(10),
 "        height: ", CEILING('All Devices (Landscape)'!P2,0.1),  "px;", CHAR(10),
 "        width: ", CEILING('All Devices (Landscape)'!Q2,0.1), "px;", CHAR(10),
 "        background-image: url(../img/demo-content/openhab/", 'All Devices (Landscape)'!A2, "-content.png);" , CHAR(10),
 " } ", CHAR(10),
 " } ", CHAR(10),
 CHAR(10)
 )))</f>
        <v>
              /*  ----- ----- Iphone4 : ( landscape )   ------ ----*/  
              /* ----- -----  PHYSICAL RESOLUTION  ( 960 x 640 )  ------ ----*/ 
              /*  ----- ----- LOGICAL RESOLUTION  ( 480 x 320 )  ------ ----*/ 
@media only screen
   and (min-device-width: 479.5px)
   and (max-device-width: 480.5px)
   and (min-device-height: 319.5px)
   and (max-device-height: 320.5px)
   and (-webkit-device-pixel-ratio: 2)
   and (orientation: landscape)   { 
  .demo-iframe-container       { 
        height: 314.5px;
        width: 480px;
 } 
  .demo-iframe                         {
        height: 313.5px;
        width: 479px;
        background-image: url(https://docs.google.com/spreadsheets/d/e/2PACX-1vQQRpSkpCHUtlDlgB6JPpClF-SYXaXE4gk64_4J3iY8bfP3JXkKw4bE3yv_ctha-q0uBOj_Deij-R_Q/pubchart?oid=798668426&amp;format=image);
        filter: invert(100%); /* ----- see frames.css ----*/ 
        -webkit-filter: invert(100%);   /* ----- see frames.css ----*/ 
 } 
  .demo-emby-div                       { 
        height: 314.5px;
        width: 480px;
        background-image: url(../img/demo-content/emby/Landscape-480x320-PR=2-content.png);
 } 
  .demo-solar-div                       { 
        height: 314.5px;
        width: 480px;
        background-image: url(../img/demo-content/emoncms/Landscape-480x320-PR=2-content.png);
 } 
  .demo-motioneye-div                       { 
        height: 314.5px;
        width: 480px;
        background-image: url(../img/demo-content/motioneye/Landscape-480x320-PR=2-content.png);
 } 
  .demo-netstats-div                       { 
        height: 314.5px;
        width: 480px;
        background-image: url(../img/demo-content/netstats/Landscape-480x320-PR=2-content.png);
 } 
  .demo-openhab-div                       { 
        height: 314.5px;
        width: 480px;
        background-image: url(../img/demo-content/openhab/Landscape-480x320-PR=2-content.png);
 } 
 } 
</v>
      </c>
      <c r="I2" s="80"/>
      <c r="Y2" s="18" t="s">
        <v>149</v>
      </c>
      <c r="Z2" s="18" t="s">
        <v>150</v>
      </c>
    </row>
    <row r="3" ht="79.5" customHeight="1">
      <c r="A3" s="79" t="str">
        <f>IF('All Devices (Landscape)'!V3 = "", "", CHAR(10)
 &amp; (CONCATENATE(("              /*  ----- ----- " &amp; 'All Devices (Landscape)'!B3 &amp; " : ( " &amp; 'All Devices (Landscape)'!I3  &amp;  " )   ------ ----*/  " &amp;  CHAR(10)
 &amp; "              /* ----- ----- " &amp;   " PHYSICAL RESOLUTION  "  &amp; "( " &amp; CEILING('All Devices (Landscape)'!D3,1) &amp; " x "  &amp; CEILING('All Devices (Landscape)'!C3,1) &amp; " )" &amp; "  ------ ----*/ " ), CHAR(10)
 &amp; "              /*  ----- ----- LOGICAL RESOLUTION  "  &amp; "( "  &amp; CEILING('All Devices (Landscape)'!K3,0.01) &amp; " x "  &amp; CEILING('All Devices (Landscape)'!J3,0.01) &amp; " )" &amp; "  ------ ----*/ ", CHAR(10),
 CHAR(10),
 "@media only screen", CHAR(10),
 "   and (min-device-width: ",CEILING('All Devices (Landscape)'!N3,0.01), "px)", CHAR(10),
 "   and (max-device-width: ", CEILING('All Devices (Landscape)'!O3,0.01), "px)", CHAR(10),
 "   and (min-device-height: ",CEILING('All Devices (Landscape)'!L3,0.01), "px)", CHAR(10),
 "   and (max-device-height: ", CEILING('All Devices (Landscape)'!M3,0.01), "px)", CHAR(10),
 "   and (-webkit-device-pixel-ratio: ",CEILING('All Devices (Landscape)'!W3,1), ")", CHAR(10),
 "   and (orientation: ", 'All Devices (Landscape)'!I3, ")   { ", CHAR(10),CHAR(10),
 "  .demo-iframe-container       { ", CHAR(10),
 "        height: ", CEILING('All Devices (Landscape)'!P3,0.1),  "px;", CHAR(10),
 "        width: ", CEILING('All Devices (Landscape)'!Q3,0.1),"px;", CHAR(10),
 " } ", CHAR(10),
 CHAR(10),
 "  .demo-iframe                         {", CHAR(10),
 "        height: ", CEILING('All Devices (Landscape)'!R3,0.1),  "px;", CHAR(10),
 "        width: ", CEILING('All Devices (Landscape)'!S3,0.1),"px;", CHAR(10),
 "        background-image: url(" &amp; ('awareness(landscape)'!C2)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CEILING('All Devices (Landscape)'!P3,0.1),  "px;", CHAR(10),
 "        width: ", CEILING('All Devices (Landscape)'!Q3,0.1), "px;", CHAR(10),
 "        background-image: url(../img/demo-content/emby/", 'All Devices (Landscape)'!A3, "-content.png);" , CHAR(10),
 " } ", CHAR(10),
 CHAR(10),
 "  .demo-solar-div                       { ", CHAR(10),
 "        height: ", CEILING('All Devices (Landscape)'!P3,0.1),  "px;", CHAR(10),
 "        width: ", CEILING('All Devices (Landscape)'!Q3,0.1), "px;", CHAR(10),
 "        background-image: url(../img/demo-content/emoncms/", 'All Devices (Landscape)'!A3, "-content.png);" , CHAR(10),
 " } ", CHAR(10),
  CHAR(10),
 "  .demo-motioneye-div                       { ", CHAR(10),
 "        height: ", CEILING('All Devices (Landscape)'!P3,0.1),  "px;", CHAR(10),
 "        width: ", CEILING('All Devices (Landscape)'!Q3,0.1), "px;", CHAR(10),
 "        background-image: url(../img/demo-content/motioneye/", 'All Devices (Landscape)'!A3, "-content.png);" , CHAR(10),
 " } ", CHAR(10),
  CHAR(10),
 "  .demo-netstats-div                       { ", CHAR(10),
 "        height: ", CEILING('All Devices (Landscape)'!P3,0.1),  "px;", CHAR(10),
 "        width: ", CEILING('All Devices (Landscape)'!Q3,0.1), "px;", CHAR(10),
 "        background-image: url(../img/demo-content/netstats/", 'All Devices (Landscape)'!A3, "-content.png);" , CHAR(10),
 " } ", CHAR(10),
  CHAR(10),
 "  .demo-openhab-div                       { ", CHAR(10),
 "        height: ", CEILING('All Devices (Landscape)'!P3,0.1),  "px;", CHAR(10),
 "        width: ", CEILING('All Devices (Landscape)'!Q3,0.1), "px;", CHAR(10),
 "        background-image: url(../img/demo-content/openhab/", 'All Devices (Landscape)'!A3, "-content.png);" , CHAR(10),
 " } ", CHAR(10),
 " } ", CHAR(10),
 CHAR(10)
 )))</f>
        <v>
              /*  ----- ----- Iphone5 : ( landscape )   ------ ----*/  
              /* ----- -----  PHYSICAL RESOLUTION  ( 1136 x 640 )  ------ ----*/ 
              /*  ----- ----- LOGICAL RESOLUTION  ( 568 x 320 )  ------ ----*/ 
@media only screen
   and (min-device-width: 567.5px)
   and (max-device-width: 568.5px)
   and (min-device-height: 319.5px)
   and (max-device-height: 320.5px)
   and (-webkit-device-pixel-ratio: 2)
   and (orientation: landscape)   { 
  .demo-iframe-container       { 
        height: 314.5px;
        width: 568px;
 } 
  .demo-iframe                         {
        height: 313.5px;
        width: 567px;
        background-image: url(https://docs.google.com/spreadsheets/d/e/2PACX-1vQQRpSkpCHUtlDlgB6JPpClF-SYXaXE4gk64_4J3iY8bfP3JXkKw4bE3yv_ctha-q0uBOj_Deij-R_Q/pubchart?oid=414295832&amp;format=image);
        filter: invert(100%); /* ----- see frames.css ----*/ 
        -webkit-filter: invert(100%);   /* ----- see frames.css ----*/ 
 } 
  .demo-emby-div                       { 
        height: 314.5px;
        width: 568px;
        background-image: url(../img/demo-content/emby/Landscape-568x320-PR=2-content.png);
 } 
  .demo-solar-div                       { 
        height: 314.5px;
        width: 568px;
        background-image: url(../img/demo-content/emoncms/Landscape-568x320-PR=2-content.png);
 } 
  .demo-motioneye-div                       { 
        height: 314.5px;
        width: 568px;
        background-image: url(../img/demo-content/motioneye/Landscape-568x320-PR=2-content.png);
 } 
  .demo-netstats-div                       { 
        height: 314.5px;
        width: 568px;
        background-image: url(../img/demo-content/netstats/Landscape-568x320-PR=2-content.png);
 } 
  .demo-openhab-div                       { 
        height: 314.5px;
        width: 568px;
        background-image: url(../img/demo-content/openhab/Landscape-568x320-PR=2-content.png);
 } 
 } 
</v>
      </c>
      <c r="I3" s="80"/>
    </row>
    <row r="4" ht="79.5" customHeight="1">
      <c r="A4" s="79" t="str">
        <f>IF('All Devices (Landscape)'!V4 = "", "", CHAR(10)
 &amp; (CONCATENATE(("              /*  ----- ----- " &amp; 'All Devices (Landscape)'!B4 &amp; " : ( " &amp; 'All Devices (Landscape)'!I4  &amp;  " )   ------ ----*/  " &amp;  CHAR(10)
 &amp; "              /* ----- ----- " &amp;   " PHYSICAL RESOLUTION  "  &amp; "( " &amp; CEILING('All Devices (Landscape)'!D4,1) &amp; " x "  &amp; CEILING('All Devices (Landscape)'!C4,1) &amp; " )" &amp; "  ------ ----*/ " ), CHAR(10)
 &amp; "              /*  ----- ----- LOGICAL RESOLUTION  "  &amp; "( "  &amp; CEILING('All Devices (Landscape)'!K4,0.01) &amp; " x "  &amp; CEILING('All Devices (Landscape)'!J4,0.01) &amp; " )" &amp; "  ------ ----*/ ", CHAR(10),
 CHAR(10),
 "@media only screen", CHAR(10),
 "   and (min-device-width: ",CEILING('All Devices (Landscape)'!N4,0.01), "px)", CHAR(10),
 "   and (max-device-width: ", CEILING('All Devices (Landscape)'!O4,0.01), "px)", CHAR(10),
 "   and (min-device-height: ",CEILING('All Devices (Landscape)'!L4,0.01), "px)", CHAR(10),
 "   and (max-device-height: ", CEILING('All Devices (Landscape)'!M4,0.01), "px)", CHAR(10),
 "   and (-webkit-device-pixel-ratio: ",CEILING('All Devices (Landscape)'!W4,1), ")", CHAR(10),
 "   and (orientation: ", 'All Devices (Landscape)'!I4, ")   { ", CHAR(10),CHAR(10),
 "  .demo-iframe-container       { ", CHAR(10),
 "        height: ", CEILING('All Devices (Landscape)'!P4,0.1),  "px;", CHAR(10),
 "        width: ", CEILING('All Devices (Landscape)'!Q4,0.1),"px;", CHAR(10),
 " } ", CHAR(10),
 CHAR(10),
 "  .demo-iframe                         {", CHAR(10),
 "        height: ", CEILING('All Devices (Landscape)'!R4,0.1),  "px;", CHAR(10),
 "        width: ", CEILING('All Devices (Landscape)'!S4,0.1),"px;", CHAR(10),
 "        background-image: url(" &amp; ('awareness(landscape)'!C3)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CEILING('All Devices (Landscape)'!P4,0.1),  "px;", CHAR(10),
 "        width: ", CEILING('All Devices (Landscape)'!Q4,0.1), "px;", CHAR(10),
 "        background-image: url(../img/demo-content/emby/", 'All Devices (Landscape)'!A4, "-content.png);" , CHAR(10),
 " } ", CHAR(10),
 CHAR(10),
 "  .demo-solar-div                       { ", CHAR(10),
 "        height: ", CEILING('All Devices (Landscape)'!P4,0.1),  "px;", CHAR(10),
 "        width: ", CEILING('All Devices (Landscape)'!Q4,0.1), "px;", CHAR(10),
 "        background-image: url(../img/demo-content/emoncms/", 'All Devices (Landscape)'!A4, "-content.png);" , CHAR(10),
 " } ", CHAR(10),
  CHAR(10),
 "  .demo-motioneye-div                       { ", CHAR(10),
 "        height: ", CEILING('All Devices (Landscape)'!P4,0.1),  "px;", CHAR(10),
 "        width: ", CEILING('All Devices (Landscape)'!Q4,0.1), "px;", CHAR(10),
 "        background-image: url(../img/demo-content/motioneye/", 'All Devices (Landscape)'!A4, "-content.png);" , CHAR(10),
 " } ", CHAR(10),
  CHAR(10),
 "  .demo-netstats-div                       { ", CHAR(10),
 "        height: ", CEILING('All Devices (Landscape)'!P4,0.1),  "px;", CHAR(10),
 "        width: ", CEILING('All Devices (Landscape)'!Q4,0.1), "px;", CHAR(10),
 "        background-image: url(../img/demo-content/netstats/", 'All Devices (Landscape)'!A4, "-content.png);" , CHAR(10),
 " } ", CHAR(10),
  CHAR(10),
 "  .demo-openhab-div                       { ", CHAR(10),
 "        height: ", CEILING('All Devices (Landscape)'!P4,0.1),  "px;", CHAR(10),
 "        width: ", CEILING('All Devices (Landscape)'!Q4,0.1), "px;", CHAR(10),
 "        background-image: url(../img/demo-content/openhab/", 'All Devices (Landscape)'!A4, "-content.png);" , CHAR(10),
 " } ", CHAR(10),
 " } ", CHAR(10),
 CHAR(10)
 )))</f>
        <v>
              /*  ----- ----- PopularDevices2 : ( landscape )   ------ ----*/  
              /* ----- -----  PHYSICAL RESOLUTION  ( 2048 x 1280 )  ------ ----*/ 
              /*  ----- ----- LOGICAL RESOLUTION  ( 512 x 320 )  ------ ----*/ 
@media only screen
   and (min-device-width: 511.5px)
   and (max-device-width: 512.5px)
   and (min-device-height: 319.5px)
   and (max-device-height: 320.5px)
   and (-webkit-device-pixel-ratio: 4)
   and (orientation: landscape)   { 
  .demo-iframe-container       { 
        height: 314.5px;
        width: 512px;
 } 
  .demo-iframe                         {
        height: 313.5px;
        width: 511px;
        background-image: url(https://docs.google.com/spreadsheets/d/e/2PACX-1vQQRpSkpCHUtlDlgB6JPpClF-SYXaXE4gk64_4J3iY8bfP3JXkKw4bE3yv_ctha-q0uBOj_Deij-R_Q/pubchart?oid=1254557092&amp;format=image);
        filter: invert(100%); /* ----- see frames.css ----*/ 
        -webkit-filter: invert(100%);   /* ----- see frames.css ----*/ 
 } 
  .demo-emby-div                       { 
        height: 314.5px;
        width: 512px;
        background-image: url(../img/demo-content/emby/Landscape-512x320-PR=4-content.png);
 } 
  .demo-solar-div                       { 
        height: 314.5px;
        width: 512px;
        background-image: url(../img/demo-content/emoncms/Landscape-512x320-PR=4-content.png);
 } 
  .demo-motioneye-div                       { 
        height: 314.5px;
        width: 512px;
        background-image: url(../img/demo-content/motioneye/Landscape-512x320-PR=4-content.png);
 } 
  .demo-netstats-div                       { 
        height: 314.5px;
        width: 512px;
        background-image: url(../img/demo-content/netstats/Landscape-512x320-PR=4-content.png);
 } 
  .demo-openhab-div                       { 
        height: 314.5px;
        width: 512px;
        background-image: url(../img/demo-content/openhab/Landscape-512x320-PR=4-content.png);
 } 
 } 
</v>
      </c>
      <c r="I4" s="80"/>
    </row>
    <row r="5" ht="79.5" customHeight="1">
      <c r="A5" s="79" t="str">
        <f>IF('All Devices (Landscape)'!V5 = "", "", CHAR(10)
 &amp; (CONCATENATE(("              /*  ----- ----- " &amp; 'All Devices (Landscape)'!B5 &amp; " : ( " &amp; 'All Devices (Landscape)'!I5  &amp;  " )   ------ ----*/  " &amp;  CHAR(10)
 &amp; "              /* ----- ----- " &amp;   " PHYSICAL RESOLUTION  "  &amp; "( " &amp; CEILING('All Devices (Landscape)'!D5,1) &amp; " x "  &amp; CEILING('All Devices (Landscape)'!C5,1) &amp; " )" &amp; "  ------ ----*/ " ), CHAR(10)
 &amp; "              /*  ----- ----- LOGICAL RESOLUTION  "  &amp; "( "  &amp; CEILING('All Devices (Landscape)'!K5,0.01) &amp; " x "  &amp; CEILING('All Devices (Landscape)'!J5,0.01) &amp; " )" &amp; "  ------ ----*/ ", CHAR(10),
 CHAR(10),
 "@media only screen", CHAR(10),
 "   and (min-device-width: ",CEILING('All Devices (Landscape)'!N5,0.01), "px)", CHAR(10),
 "   and (max-device-width: ", CEILING('All Devices (Landscape)'!O5,0.01), "px)", CHAR(10),
 "   and (min-device-height: ",CEILING('All Devices (Landscape)'!L5,0.01), "px)", CHAR(10),
 "   and (max-device-height: ", CEILING('All Devices (Landscape)'!M5,0.01), "px)", CHAR(10),
 "   and (-webkit-device-pixel-ratio: ",CEILING('All Devices (Landscape)'!W5,1), ")", CHAR(10),
 "   and (orientation: ", 'All Devices (Landscape)'!I5, ")   { ", CHAR(10),CHAR(10),
 "  .demo-iframe-container       { ", CHAR(10),
 "        height: ", CEILING('All Devices (Landscape)'!P5,0.1),  "px;", CHAR(10),
 "        width: ", CEILING('All Devices (Landscape)'!Q5,0.1),"px;", CHAR(10),
 " } ", CHAR(10),
 CHAR(10),
 "  .demo-iframe                         {", CHAR(10),
 "        height: ", CEILING('All Devices (Landscape)'!R5,0.1),  "px;", CHAR(10),
 "        width: ", CEILING('All Devices (Landscape)'!S5,0.1),"px;", CHAR(10),
 "        background-image: url(" &amp; ('awareness(landscape)'!C4)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CEILING('All Devices (Landscape)'!P5,0.1),  "px;", CHAR(10),
 "        width: ", CEILING('All Devices (Landscape)'!Q5,0.1), "px;", CHAR(10),
 "        background-image: url(../img/demo-content/emby/", 'All Devices (Landscape)'!A5, "-content.png);" , CHAR(10),
 " } ", CHAR(10),
 CHAR(10),
 "  .demo-solar-div                       { ", CHAR(10),
 "        height: ", CEILING('All Devices (Landscape)'!P5,0.1),  "px;", CHAR(10),
 "        width: ", CEILING('All Devices (Landscape)'!Q5,0.1), "px;", CHAR(10),
 "        background-image: url(../img/demo-content/emoncms/", 'All Devices (Landscape)'!A5, "-content.png);" , CHAR(10),
 " } ", CHAR(10),
  CHAR(10),
 "  .demo-motioneye-div                       { ", CHAR(10),
 "        height: ", CEILING('All Devices (Landscape)'!P5,0.1),  "px;", CHAR(10),
 "        width: ", CEILING('All Devices (Landscape)'!Q5,0.1), "px;", CHAR(10),
 "        background-image: url(../img/demo-content/motioneye/", 'All Devices (Landscape)'!A5, "-content.png);" , CHAR(10),
 " } ", CHAR(10),
  CHAR(10),
 "  .demo-netstats-div                       { ", CHAR(10),
 "        height: ", CEILING('All Devices (Landscape)'!P5,0.1),  "px;", CHAR(10),
 "        width: ", CEILING('All Devices (Landscape)'!Q5,0.1), "px;", CHAR(10),
 "        background-image: url(../img/demo-content/netstats/", 'All Devices (Landscape)'!A5, "-content.png);" , CHAR(10),
 " } ", CHAR(10),
  CHAR(10),
 "  .demo-openhab-div                       { ", CHAR(10),
 "        height: ", CEILING('All Devices (Landscape)'!P5,0.1),  "px;", CHAR(10),
 "        width: ", CEILING('All Devices (Landscape)'!Q5,0.1), "px;", CHAR(10),
 "        background-image: url(../img/demo-content/openhab/", 'All Devices (Landscape)'!A5, "-content.png);" , CHAR(10),
 " } ", CHAR(10),
 " } ", CHAR(10),
 CHAR(10)
 )))</f>
        <v>
              /*  ----- ----- LenovoThinkpadX61 : ( landscape )   ------ ----*/  
              /* ----- -----  PHYSICAL RESOLUTION  ( 1400 x 1050 )  ------ ----*/ 
              /*  ----- ----- LOGICAL RESOLUTION  ( 467 x 350 )  ------ ----*/ 
@media only screen
   and (min-device-width: 466.5px)
   and (max-device-width: 467.5px)
   and (min-device-height: 349.5px)
   and (max-device-height: 350.5px)
   and (-webkit-device-pixel-ratio: 3)
   and (orientation: landscape)   { 
  .demo-iframe-container       { 
        height: 344.5px;
        width: 467px;
 } 
  .demo-iframe                         {
        height: 343.5px;
        width: 466px;
        background-image: url(https://docs.google.com/spreadsheets/d/e/2PACX-1vQQRpSkpCHUtlDlgB6JPpClF-SYXaXE4gk64_4J3iY8bfP3JXkKw4bE3yv_ctha-q0uBOj_Deij-R_Q/pubchart?oid=1706851829&amp;format=image);
        filter: invert(100%); /* ----- see frames.css ----*/ 
        -webkit-filter: invert(100%);   /* ----- see frames.css ----*/ 
 } 
  .demo-emby-div                       { 
        height: 344.5px;
        width: 467px;
        background-image: url(../img/demo-content/emby/Landscape-467x350-PR=3-content.png);
 } 
  .demo-solar-div                       { 
        height: 344.5px;
        width: 467px;
        background-image: url(../img/demo-content/emoncms/Landscape-467x350-PR=3-content.png);
 } 
  .demo-motioneye-div                       { 
        height: 344.5px;
        width: 467px;
        background-image: url(../img/demo-content/motioneye/Landscape-467x350-PR=3-content.png);
 } 
  .demo-netstats-div                       { 
        height: 344.5px;
        width: 467px;
        background-image: url(../img/demo-content/netstats/Landscape-467x350-PR=3-content.png);
 } 
  .demo-openhab-div                       { 
        height: 344.5px;
        width: 467px;
        background-image: url(../img/demo-content/openhab/Landscape-467x350-PR=3-content.png);
 } 
 } 
</v>
      </c>
      <c r="I5" s="80"/>
    </row>
    <row r="6" ht="79.5" customHeight="1">
      <c r="A6" s="79" t="str">
        <f>IF('All Devices (Landscape)'!V6 = "", "", CHAR(10)
 &amp; (CONCATENATE(("              /*  ----- ----- " &amp; 'All Devices (Landscape)'!B6 &amp; " : ( " &amp; 'All Devices (Landscape)'!I6  &amp;  " )   ------ ----*/  " &amp;  CHAR(10)
 &amp; "              /* ----- ----- " &amp;   " PHYSICAL RESOLUTION  "  &amp; "( " &amp; CEILING('All Devices (Landscape)'!D6,1) &amp; " x "  &amp; CEILING('All Devices (Landscape)'!C6,1) &amp; " )" &amp; "  ------ ----*/ " ), CHAR(10)
 &amp; "              /*  ----- ----- LOGICAL RESOLUTION  "  &amp; "( "  &amp; CEILING('All Devices (Landscape)'!K6,0.01) &amp; " x "  &amp; CEILING('All Devices (Landscape)'!J6,0.01) &amp; " )" &amp; "  ------ ----*/ ", CHAR(10),
 CHAR(10),
 "@media only screen", CHAR(10),
 "   and (min-device-width: ",CEILING('All Devices (Landscape)'!N6,0.01), "px)", CHAR(10),
 "   and (max-device-width: ", CEILING('All Devices (Landscape)'!O6,0.01), "px)", CHAR(10),
 "   and (min-device-height: ",CEILING('All Devices (Landscape)'!L6,0.01), "px)", CHAR(10),
 "   and (max-device-height: ", CEILING('All Devices (Landscape)'!M6,0.01), "px)", CHAR(10),
 "   and (-webkit-device-pixel-ratio: ",CEILING('All Devices (Landscape)'!W6,1), ")", CHAR(10),
 "   and (orientation: ", 'All Devices (Landscape)'!I6, ")   { ", CHAR(10),CHAR(10),
 "  .demo-iframe-container       { ", CHAR(10),
 "        height: ", CEILING('All Devices (Landscape)'!P6,0.1),  "px;", CHAR(10),
 "        width: ", CEILING('All Devices (Landscape)'!Q6,0.1),"px;", CHAR(10),
 " } ", CHAR(10),
 CHAR(10),
 "  .demo-iframe                         {", CHAR(10),
 "        height: ", CEILING('All Devices (Landscape)'!R6,0.1),  "px;", CHAR(10),
 "        width: ", CEILING('All Devices (Landscape)'!S6,0.1),"px;", CHAR(10),
 "        background-image: url(" &amp; ('awareness(landscape)'!C5)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CEILING('All Devices (Landscape)'!P6,0.1),  "px;", CHAR(10),
 "        width: ", CEILING('All Devices (Landscape)'!Q6,0.1), "px;", CHAR(10),
 "        background-image: url(../img/demo-content/emby/", 'All Devices (Landscape)'!A6, "-content.png);" , CHAR(10),
 " } ", CHAR(10),
 CHAR(10),
 "  .demo-solar-div                       { ", CHAR(10),
 "        height: ", CEILING('All Devices (Landscape)'!P6,0.1),  "px;", CHAR(10),
 "        width: ", CEILING('All Devices (Landscape)'!Q6,0.1), "px;", CHAR(10),
 "        background-image: url(../img/demo-content/emoncms/", 'All Devices (Landscape)'!A6, "-content.png);" , CHAR(10),
 " } ", CHAR(10),
  CHAR(10),
 "  .demo-motioneye-div                       { ", CHAR(10),
 "        height: ", CEILING('All Devices (Landscape)'!P6,0.1),  "px;", CHAR(10),
 "        width: ", CEILING('All Devices (Landscape)'!Q6,0.1), "px;", CHAR(10),
 "        background-image: url(../img/demo-content/motioneye/", 'All Devices (Landscape)'!A6, "-content.png);" , CHAR(10),
 " } ", CHAR(10),
  CHAR(10),
 "  .demo-netstats-div                       { ", CHAR(10),
 "        height: ", CEILING('All Devices (Landscape)'!P6,0.1),  "px;", CHAR(10),
 "        width: ", CEILING('All Devices (Landscape)'!Q6,0.1), "px;", CHAR(10),
 "        background-image: url(../img/demo-content/netstats/", 'All Devices (Landscape)'!A6, "-content.png);" , CHAR(10),
 " } ", CHAR(10),
  CHAR(10),
 "  .demo-openhab-div                       { ", CHAR(10),
 "        height: ", CEILING('All Devices (Landscape)'!P6,0.1),  "px;", CHAR(10),
 "        width: ", CEILING('All Devices (Landscape)'!Q6,0.1), "px;", CHAR(10),
 "        background-image: url(../img/demo-content/openhab/", 'All Devices (Landscape)'!A6, "-content.png);" , CHAR(10),
 " } ", CHAR(10),
 " } ", CHAR(10),
 CHAR(10)
 )))</f>
        <v>
              /*  ----- ----- 1080i : ( landscape )   ------ ----*/  
              /* ----- -----  PHYSICAL RESOLUTION  ( 1440 x 1080 )  ------ ----*/ 
              /*  ----- ----- LOGICAL RESOLUTION  ( 480 x 360 )  ------ ----*/ 
@media only screen
   and (min-device-width: 479.5px)
   and (max-device-width: 480.5px)
   and (min-device-height: 359.5px)
   and (max-device-height: 360.5px)
   and (-webkit-device-pixel-ratio: 3)
   and (orientation: landscape)   { 
  .demo-iframe-container       { 
        height: 354.5px;
        width: 480px;
 } 
  .demo-iframe                         {
        height: 353.5px;
        width: 479px;
        background-image: url(https://docs.google.com/spreadsheets/d/e/2PACX-1vQQRpSkpCHUtlDlgB6JPpClF-SYXaXE4gk64_4J3iY8bfP3JXkKw4bE3yv_ctha-q0uBOj_Deij-R_Q/pubchart?oid=322242121&amp;format=image);
        filter: invert(100%); /* ----- see frames.css ----*/ 
        -webkit-filter: invert(100%);   /* ----- see frames.css ----*/ 
 } 
  .demo-emby-div                       { 
        height: 354.5px;
        width: 480px;
        background-image: url(../img/demo-content/emby/Landscape-480x360-PR=3-content.png);
 } 
  .demo-solar-div                       { 
        height: 354.5px;
        width: 480px;
        background-image: url(../img/demo-content/emoncms/Landscape-480x360-PR=3-content.png);
 } 
  .demo-motioneye-div                       { 
        height: 354.5px;
        width: 480px;
        background-image: url(../img/demo-content/motioneye/Landscape-480x360-PR=3-content.png);
 } 
  .demo-netstats-div                       { 
        height: 354.5px;
        width: 480px;
        background-image: url(../img/demo-content/netstats/Landscape-480x360-PR=3-content.png);
 } 
  .demo-openhab-div                       { 
        height: 354.5px;
        width: 480px;
        background-image: url(../img/demo-content/openhab/Landscape-480x360-PR=3-content.png);
 } 
 } 
</v>
      </c>
      <c r="I6" s="80"/>
    </row>
    <row r="7" ht="79.5" customHeight="1">
      <c r="A7" s="79" t="str">
        <f>IF('All Devices (Landscape)'!V7 = "", "", CHAR(10)
 &amp; (CONCATENATE(("              /*  ----- ----- " &amp; 'All Devices (Landscape)'!B7 &amp; " : ( " &amp; 'All Devices (Landscape)'!I7  &amp;  " )   ------ ----*/  " &amp;  CHAR(10)
 &amp; "              /* ----- ----- " &amp;   " PHYSICAL RESOLUTION  "  &amp; "( " &amp; CEILING('All Devices (Landscape)'!D7,1) &amp; " x "  &amp; CEILING('All Devices (Landscape)'!C7,1) &amp; " )" &amp; "  ------ ----*/ " ), CHAR(10)
 &amp; "              /*  ----- ----- LOGICAL RESOLUTION  "  &amp; "( "  &amp; CEILING('All Devices (Landscape)'!K7,0.01) &amp; " x "  &amp; CEILING('All Devices (Landscape)'!J7,0.01) &amp; " )" &amp; "  ------ ----*/ ", CHAR(10),
 CHAR(10),
 "@media only screen", CHAR(10),
 "   and (min-device-width: ",CEILING('All Devices (Landscape)'!N7,0.01), "px)", CHAR(10),
 "   and (max-device-width: ", CEILING('All Devices (Landscape)'!O7,0.01), "px)", CHAR(10),
 "   and (min-device-height: ",CEILING('All Devices (Landscape)'!L7,0.01), "px)", CHAR(10),
 "   and (max-device-height: ", CEILING('All Devices (Landscape)'!M7,0.01), "px)", CHAR(10),
 "   and (-webkit-device-pixel-ratio: ",CEILING('All Devices (Landscape)'!W7,1), ")", CHAR(10),
 "   and (orientation: ", 'All Devices (Landscape)'!I7, ")   { ", CHAR(10),CHAR(10),
 "  .demo-iframe-container       { ", CHAR(10),
 "        height: ", CEILING('All Devices (Landscape)'!P7,0.1),  "px;", CHAR(10),
 "        width: ", CEILING('All Devices (Landscape)'!Q7,0.1),"px;", CHAR(10),
 " } ", CHAR(10),
 CHAR(10),
 "  .demo-iframe                         {", CHAR(10),
 "        height: ", CEILING('All Devices (Landscape)'!R7,0.1),  "px;", CHAR(10),
 "        width: ", CEILING('All Devices (Landscape)'!S7,0.1),"px;", CHAR(10),
 "        background-image: url(" &amp; ('awareness(landscape)'!C6)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CEILING('All Devices (Landscape)'!P7,0.1),  "px;", CHAR(10),
 "        width: ", CEILING('All Devices (Landscape)'!Q7,0.1), "px;", CHAR(10),
 "        background-image: url(../img/demo-content/emby/", 'All Devices (Landscape)'!A7, "-content.png);" , CHAR(10),
 " } ", CHAR(10),
 CHAR(10),
 "  .demo-solar-div                       { ", CHAR(10),
 "        height: ", CEILING('All Devices (Landscape)'!P7,0.1),  "px;", CHAR(10),
 "        width: ", CEILING('All Devices (Landscape)'!Q7,0.1), "px;", CHAR(10),
 "        background-image: url(../img/demo-content/emoncms/", 'All Devices (Landscape)'!A7, "-content.png);" , CHAR(10),
 " } ", CHAR(10),
  CHAR(10),
 "  .demo-motioneye-div                       { ", CHAR(10),
 "        height: ", CEILING('All Devices (Landscape)'!P7,0.1),  "px;", CHAR(10),
 "        width: ", CEILING('All Devices (Landscape)'!Q7,0.1), "px;", CHAR(10),
 "        background-image: url(../img/demo-content/motioneye/", 'All Devices (Landscape)'!A7, "-content.png);" , CHAR(10),
 " } ", CHAR(10),
  CHAR(10),
 "  .demo-netstats-div                       { ", CHAR(10),
 "        height: ", CEILING('All Devices (Landscape)'!P7,0.1),  "px;", CHAR(10),
 "        width: ", CEILING('All Devices (Landscape)'!Q7,0.1), "px;", CHAR(10),
 "        background-image: url(../img/demo-content/netstats/", 'All Devices (Landscape)'!A7, "-content.png);" , CHAR(10),
 " } ", CHAR(10),
  CHAR(10),
 "  .demo-openhab-div                       { ", CHAR(10),
 "        height: ", CEILING('All Devices (Landscape)'!P7,0.1),  "px;", CHAR(10),
 "        width: ", CEILING('All Devices (Landscape)'!Q7,0.1), "px;", CHAR(10),
 "        background-image: url(../img/demo-content/openhab/", 'All Devices (Landscape)'!A7, "-content.png);" , CHAR(10),
 " } ", CHAR(10),
 " } ", CHAR(10),
 CHAR(10)
 )))</f>
        <v>
              /*  ----- ----- GalaxyS3andNote2andHTC8XandWXGA-H : ( landscape )   ------ ----*/  
              /* ----- -----  PHYSICAL RESOLUTION  ( 1280 x 720 )  ------ ----*/ 
              /*  ----- ----- LOGICAL RESOLUTION  ( 640 x 360 )  ------ ----*/ 
@media only screen
   and (min-device-width: 639.5px)
   and (max-device-width: 640.5px)
   and (min-device-height: 359.5px)
   and (max-device-height: 360.5px)
   and (-webkit-device-pixel-ratio: 2)
   and (orientation: landscape)   { 
  .demo-iframe-container       { 
        height: 354.5px;
        width: 640px;
 } 
  .demo-iframe                         {
        height: 353.5px;
        width: 639px;
        background-image: url(https://docs.google.com/spreadsheets/d/e/2PACX-1vQQRpSkpCHUtlDlgB6JPpClF-SYXaXE4gk64_4J3iY8bfP3JXkKw4bE3yv_ctha-q0uBOj_Deij-R_Q/pubchart?oid=1284096244&amp;format=image);
        filter: invert(100%); /* ----- see frames.css ----*/ 
        -webkit-filter: invert(100%);   /* ----- see frames.css ----*/ 
 } 
  .demo-emby-div                       { 
        height: 354.5px;
        width: 640px;
        background-image: url(../img/demo-content/emby/Landscape-640x360-PR=2-content.png);
 } 
  .demo-solar-div                       { 
        height: 354.5px;
        width: 640px;
        background-image: url(../img/demo-content/emoncms/Landscape-640x360-PR=2-content.png);
 } 
  .demo-motioneye-div                       { 
        height: 354.5px;
        width: 640px;
        background-image: url(../img/demo-content/motioneye/Landscape-640x360-PR=2-content.png);
 } 
  .demo-netstats-div                       { 
        height: 354.5px;
        width: 640px;
        background-image: url(../img/demo-content/netstats/Landscape-640x360-PR=2-content.png);
 } 
  .demo-openhab-div                       { 
        height: 354.5px;
        width: 640px;
        background-image: url(../img/demo-content/openhab/Landscape-640x360-PR=2-content.png);
 } 
 } 
</v>
      </c>
      <c r="I7" s="80"/>
    </row>
    <row r="8" ht="79.5" customHeight="1">
      <c r="A8" s="79" t="str">
        <f>IF('All Devices (Landscape)'!V8 = "", "", CHAR(10)
 &amp; (CONCATENATE(("              /*  ----- ----- " &amp; 'All Devices (Landscape)'!B8 &amp; " : ( " &amp; 'All Devices (Landscape)'!I8  &amp;  " )   ------ ----*/  " &amp;  CHAR(10)
 &amp; "              /* ----- ----- " &amp;   " PHYSICAL RESOLUTION  "  &amp; "( " &amp; CEILING('All Devices (Landscape)'!D8,1) &amp; " x "  &amp; CEILING('All Devices (Landscape)'!C8,1) &amp; " )" &amp; "  ------ ----*/ " ), CHAR(10)
 &amp; "              /*  ----- ----- LOGICAL RESOLUTION  "  &amp; "( "  &amp; CEILING('All Devices (Landscape)'!K8,0.01) &amp; " x "  &amp; CEILING('All Devices (Landscape)'!J8,0.01) &amp; " )" &amp; "  ------ ----*/ ", CHAR(10),
 CHAR(10),
 "@media only screen", CHAR(10),
 "   and (min-device-width: ",CEILING('All Devices (Landscape)'!N8,0.01), "px)", CHAR(10),
 "   and (max-device-width: ", CEILING('All Devices (Landscape)'!O8,0.01), "px)", CHAR(10),
 "   and (min-device-height: ",CEILING('All Devices (Landscape)'!L8,0.01), "px)", CHAR(10),
 "   and (max-device-height: ", CEILING('All Devices (Landscape)'!M8,0.01), "px)", CHAR(10),
 "   and (-webkit-device-pixel-ratio: ",CEILING('All Devices (Landscape)'!W8,1), ")", CHAR(10),
 "   and (orientation: ", 'All Devices (Landscape)'!I8, ")   { ", CHAR(10),CHAR(10),
 "  .demo-iframe-container       { ", CHAR(10),
 "        height: ", CEILING('All Devices (Landscape)'!P8,0.1),  "px;", CHAR(10),
 "        width: ", CEILING('All Devices (Landscape)'!Q8,0.1),"px;", CHAR(10),
 " } ", CHAR(10),
 CHAR(10),
 "  .demo-iframe                         {", CHAR(10),
 "        height: ", CEILING('All Devices (Landscape)'!R8,0.1),  "px;", CHAR(10),
 "        width: ", CEILING('All Devices (Landscape)'!S8,0.1),"px;", CHAR(10),
 "        background-image: url(" &amp; ('awareness(landscape)'!C7)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CEILING('All Devices (Landscape)'!P8,0.1),  "px;", CHAR(10),
 "        width: ", CEILING('All Devices (Landscape)'!Q8,0.1), "px;", CHAR(10),
 "        background-image: url(../img/demo-content/emby/", 'All Devices (Landscape)'!A8, "-content.png);" , CHAR(10),
 " } ", CHAR(10),
 CHAR(10),
 "  .demo-solar-div                       { ", CHAR(10),
 "        height: ", CEILING('All Devices (Landscape)'!P8,0.1),  "px;", CHAR(10),
 "        width: ", CEILING('All Devices (Landscape)'!Q8,0.1), "px;", CHAR(10),
 "        background-image: url(../img/demo-content/emoncms/", 'All Devices (Landscape)'!A8, "-content.png);" , CHAR(10),
 " } ", CHAR(10),
  CHAR(10),
 "  .demo-motioneye-div                       { ", CHAR(10),
 "        height: ", CEILING('All Devices (Landscape)'!P8,0.1),  "px;", CHAR(10),
 "        width: ", CEILING('All Devices (Landscape)'!Q8,0.1), "px;", CHAR(10),
 "        background-image: url(../img/demo-content/motioneye/", 'All Devices (Landscape)'!A8, "-content.png);" , CHAR(10),
 " } ", CHAR(10),
  CHAR(10),
 "  .demo-netstats-div                       { ", CHAR(10),
 "        height: ", CEILING('All Devices (Landscape)'!P8,0.1),  "px;", CHAR(10),
 "        width: ", CEILING('All Devices (Landscape)'!Q8,0.1), "px;", CHAR(10),
 "        background-image: url(../img/demo-content/netstats/", 'All Devices (Landscape)'!A8, "-content.png);" , CHAR(10),
 " } ", CHAR(10),
  CHAR(10),
 "  .demo-openhab-div                       { ", CHAR(10),
 "        height: ", CEILING('All Devices (Landscape)'!P8,0.1),  "px;", CHAR(10),
 "        width: ", CEILING('All Devices (Landscape)'!Q8,0.1), "px;", CHAR(10),
 "        background-image: url(../img/demo-content/openhab/", 'All Devices (Landscape)'!A8, "-content.png);" , CHAR(10),
 " } ", CHAR(10),
 " } ", CHAR(10),
 CHAR(10)
 )))</f>
        <v>
              /*  ----- ----- GalaxyS45andNote3andZTEBladeV580 : ( landscape )   ------ ----*/  
              /* ----- -----  PHYSICAL RESOLUTION  ( 1920 x 1080 )  ------ ----*/ 
              /*  ----- ----- LOGICAL RESOLUTION  ( 640 x 360 )  ------ ----*/ 
@media only screen
   and (min-device-width: 639.5px)
   and (max-device-width: 640.5px)
   and (min-device-height: 359.5px)
   and (max-device-height: 360.5px)
   and (-webkit-device-pixel-ratio: 3)
   and (orientation: landscape)   { 
  .demo-iframe-container       { 
        height: 354.5px;
        width: 640px;
 } 
  .demo-iframe                         {
        height: 353.5px;
        width: 639px;
        background-image: url(https://docs.google.com/spreadsheets/d/e/2PACX-1vQQRpSkpCHUtlDlgB6JPpClF-SYXaXE4gk64_4J3iY8bfP3JXkKw4bE3yv_ctha-q0uBOj_Deij-R_Q/pubchart?oid=1589418195&amp;format=image);
        filter: invert(100%); /* ----- see frames.css ----*/ 
        -webkit-filter: invert(100%);   /* ----- see frames.css ----*/ 
 } 
  .demo-emby-div                       { 
        height: 354.5px;
        width: 640px;
        background-image: url(../img/demo-content/emby/Landscape-640x360-PR=3-content.png);
 } 
  .demo-solar-div                       { 
        height: 354.5px;
        width: 640px;
        background-image: url(../img/demo-content/emoncms/Landscape-640x360-PR=3-content.png);
 } 
  .demo-motioneye-div                       { 
        height: 354.5px;
        width: 640px;
        background-image: url(../img/demo-content/motioneye/Landscape-640x360-PR=3-content.png);
 } 
  .demo-netstats-div                       { 
        height: 354.5px;
        width: 640px;
        background-image: url(../img/demo-content/netstats/Landscape-640x360-PR=3-content.png);
 } 
  .demo-openhab-div                       { 
        height: 354.5px;
        width: 640px;
        background-image: url(../img/demo-content/openhab/Landscape-640x360-PR=3-content.png);
 } 
 } 
</v>
      </c>
      <c r="I8" s="80"/>
    </row>
    <row r="9" ht="79.5" customHeight="1">
      <c r="A9" s="79" t="str">
        <f>IF('All Devices (Landscape)'!V9 = "", "", CHAR(10)
 &amp; (CONCATENATE(("              /*  ----- ----- " &amp; 'All Devices (Landscape)'!B9 &amp; " : ( " &amp; 'All Devices (Landscape)'!I9  &amp;  " )   ------ ----*/  " &amp;  CHAR(10)
 &amp; "              /* ----- ----- " &amp;   " PHYSICAL RESOLUTION  "  &amp; "( " &amp; CEILING('All Devices (Landscape)'!D9,1) &amp; " x "  &amp; CEILING('All Devices (Landscape)'!C9,1) &amp; " )" &amp; "  ------ ----*/ " ), CHAR(10)
 &amp; "              /*  ----- ----- LOGICAL RESOLUTION  "  &amp; "( "  &amp; CEILING('All Devices (Landscape)'!K9,0.01) &amp; " x "  &amp; CEILING('All Devices (Landscape)'!J9,0.01) &amp; " )" &amp; "  ------ ----*/ ", CHAR(10),
 CHAR(10),
 "@media only screen", CHAR(10),
 "   and (min-device-width: ",CEILING('All Devices (Landscape)'!N9,0.01), "px)", CHAR(10),
 "   and (max-device-width: ", CEILING('All Devices (Landscape)'!O9,0.01), "px)", CHAR(10),
 "   and (min-device-height: ",CEILING('All Devices (Landscape)'!L9,0.01), "px)", CHAR(10),
 "   and (max-device-height: ", CEILING('All Devices (Landscape)'!M9,0.01), "px)", CHAR(10),
 "   and (-webkit-device-pixel-ratio: ",CEILING('All Devices (Landscape)'!W9,1), ")", CHAR(10),
 "   and (orientation: ", 'All Devices (Landscape)'!I9, ")   { ", CHAR(10),CHAR(10),
 "  .demo-iframe-container       { ", CHAR(10),
 "        height: ", CEILING('All Devices (Landscape)'!P9,0.1),  "px;", CHAR(10),
 "        width: ", CEILING('All Devices (Landscape)'!Q9,0.1),"px;", CHAR(10),
 " } ", CHAR(10),
 CHAR(10),
 "  .demo-iframe                         {", CHAR(10),
 "        height: ", CEILING('All Devices (Landscape)'!R9,0.1),  "px;", CHAR(10),
 "        width: ", CEILING('All Devices (Landscape)'!S9,0.1),"px;", CHAR(10),
 "        background-image: url(" &amp; ('awareness(landscape)'!C8)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CEILING('All Devices (Landscape)'!P9,0.1),  "px;", CHAR(10),
 "        width: ", CEILING('All Devices (Landscape)'!Q9,0.1), "px;", CHAR(10),
 "        background-image: url(../img/demo-content/emby/", 'All Devices (Landscape)'!A9, "-content.png);" , CHAR(10),
 " } ", CHAR(10),
 CHAR(10),
 "  .demo-solar-div                       { ", CHAR(10),
 "        height: ", CEILING('All Devices (Landscape)'!P9,0.1),  "px;", CHAR(10),
 "        width: ", CEILING('All Devices (Landscape)'!Q9,0.1), "px;", CHAR(10),
 "        background-image: url(../img/demo-content/emoncms/", 'All Devices (Landscape)'!A9, "-content.png);" , CHAR(10),
 " } ", CHAR(10),
  CHAR(10),
 "  .demo-motioneye-div                       { ", CHAR(10),
 "        height: ", CEILING('All Devices (Landscape)'!P9,0.1),  "px;", CHAR(10),
 "        width: ", CEILING('All Devices (Landscape)'!Q9,0.1), "px;", CHAR(10),
 "        background-image: url(../img/demo-content/motioneye/", 'All Devices (Landscape)'!A9, "-content.png);" , CHAR(10),
 " } ", CHAR(10),
  CHAR(10),
 "  .demo-netstats-div                       { ", CHAR(10),
 "        height: ", CEILING('All Devices (Landscape)'!P9,0.1),  "px;", CHAR(10),
 "        width: ", CEILING('All Devices (Landscape)'!Q9,0.1), "px;", CHAR(10),
 "        background-image: url(../img/demo-content/netstats/", 'All Devices (Landscape)'!A9, "-content.png);" , CHAR(10),
 " } ", CHAR(10),
  CHAR(10),
 "  .demo-openhab-div                       { ", CHAR(10),
 "        height: ", CEILING('All Devices (Landscape)'!P9,0.1),  "px;", CHAR(10),
 "        width: ", CEILING('All Devices (Landscape)'!Q9,0.1), "px;", CHAR(10),
 "        background-image: url(../img/demo-content/openhab/", 'All Devices (Landscape)'!A9, "-content.png);" , CHAR(10),
 " } ", CHAR(10),
 " } ", CHAR(10),
 CHAR(10)
 )))</f>
        <v>
              /*  ----- ----- GalaxyS6and7andEdge : ( landscape )   ------ ----*/  
              /* ----- -----  PHYSICAL RESOLUTION  ( 2560 x 1440 )  ------ ----*/ 
              /*  ----- ----- LOGICAL RESOLUTION  ( 640 x 360 )  ------ ----*/ 
@media only screen
   and (min-device-width: 639.5px)
   and (max-device-width: 640.5px)
   and (min-device-height: 359.5px)
   and (max-device-height: 360.5px)
   and (-webkit-device-pixel-ratio: 4)
   and (orientation: landscape)   { 
  .demo-iframe-container       { 
        height: 354.5px;
        width: 640px;
 } 
  .demo-iframe                         {
        height: 353.5px;
        width: 639px;
        background-image: url(https://docs.google.com/spreadsheets/d/e/2PACX-1vQQRpSkpCHUtlDlgB6JPpClF-SYXaXE4gk64_4J3iY8bfP3JXkKw4bE3yv_ctha-q0uBOj_Deij-R_Q/pubchart?oid=1657580286&amp;format=image);
        filter: invert(100%); /* ----- see frames.css ----*/ 
        -webkit-filter: invert(100%);   /* ----- see frames.css ----*/ 
 } 
  .demo-emby-div                       { 
        height: 354.5px;
        width: 640px;
        background-image: url(../img/demo-content/emby/Landscape-640x360-PR=4-content.png);
 } 
  .demo-solar-div                       { 
        height: 354.5px;
        width: 640px;
        background-image: url(../img/demo-content/emoncms/Landscape-640x360-PR=4-content.png);
 } 
  .demo-motioneye-div                       { 
        height: 354.5px;
        width: 640px;
        background-image: url(../img/demo-content/motioneye/Landscape-640x360-PR=4-content.png);
 } 
  .demo-netstats-div                       { 
        height: 354.5px;
        width: 640px;
        background-image: url(../img/demo-content/netstats/Landscape-640x360-PR=4-content.png);
 } 
  .demo-openhab-div                       { 
        height: 354.5px;
        width: 640px;
        background-image: url(../img/demo-content/openhab/Landscape-640x360-PR=4-content.png);
 } 
 } 
</v>
      </c>
      <c r="I9" s="80"/>
    </row>
    <row r="10" ht="79.5" customHeight="1">
      <c r="A10" s="79" t="str">
        <f>IF('All Devices (Landscape)'!V10 = "", "", CHAR(10)
 &amp; (CONCATENATE(("              /*  ----- ----- " &amp; 'All Devices (Landscape)'!B10 &amp; " : ( " &amp; 'All Devices (Landscape)'!I10  &amp;  " )   ------ ----*/  " &amp;  CHAR(10)
 &amp; "              /* ----- ----- " &amp;   " PHYSICAL RESOLUTION  "  &amp; "( " &amp; CEILING('All Devices (Landscape)'!D10,1) &amp; " x "  &amp; CEILING('All Devices (Landscape)'!C10,1) &amp; " )" &amp; "  ------ ----*/ " ), CHAR(10)
 &amp; "              /*  ----- ----- LOGICAL RESOLUTION  "  &amp; "( "  &amp; CEILING('All Devices (Landscape)'!K10,0.01) &amp; " x "  &amp; CEILING('All Devices (Landscape)'!J10,0.01) &amp; " )" &amp; "  ------ ----*/ ", CHAR(10),
 CHAR(10),
 "@media only screen", CHAR(10),
 "   and (min-device-width: ",CEILING('All Devices (Landscape)'!N10,0.01), "px)", CHAR(10),
 "   and (max-device-width: ", CEILING('All Devices (Landscape)'!O10,0.01), "px)", CHAR(10),
 "   and (min-device-height: ",CEILING('All Devices (Landscape)'!L10,0.01), "px)", CHAR(10),
 "   and (max-device-height: ", CEILING('All Devices (Landscape)'!M10,0.01), "px)", CHAR(10),
 "   and (-webkit-device-pixel-ratio: ",CEILING('All Devices (Landscape)'!W10,1), ")", CHAR(10),
 "   and (orientation: ", 'All Devices (Landscape)'!I10, ")   { ", CHAR(10),CHAR(10),
 "  .demo-iframe-container       { ", CHAR(10),
 "        height: ", CEILING('All Devices (Landscape)'!P10,0.1),  "px;", CHAR(10),
 "        width: ", CEILING('All Devices (Landscape)'!Q10,0.1),"px;", CHAR(10),
 " } ", CHAR(10),
 CHAR(10),
 "  .demo-iframe                         {", CHAR(10),
 "        height: ", CEILING('All Devices (Landscape)'!R10,0.1),  "px;", CHAR(10),
 "        width: ", CEILING('All Devices (Landscape)'!S10,0.1),"px;", CHAR(10),
 "        background-image: url(" &amp; ('awareness(landscape)'!C9)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CEILING('All Devices (Landscape)'!P10,0.1),  "px;", CHAR(10),
 "        width: ", CEILING('All Devices (Landscape)'!Q10,0.1), "px;", CHAR(10),
 "        background-image: url(../img/demo-content/emby/", 'All Devices (Landscape)'!A10, "-content.png);" , CHAR(10),
 " } ", CHAR(10),
 CHAR(10),
 "  .demo-solar-div                       { ", CHAR(10),
 "        height: ", CEILING('All Devices (Landscape)'!P10,0.1),  "px;", CHAR(10),
 "        width: ", CEILING('All Devices (Landscape)'!Q10,0.1), "px;", CHAR(10),
 "        background-image: url(../img/demo-content/emoncms/", 'All Devices (Landscape)'!A10, "-content.png);" , CHAR(10),
 " } ", CHAR(10),
  CHAR(10),
 "  .demo-motioneye-div                       { ", CHAR(10),
 "        height: ", CEILING('All Devices (Landscape)'!P10,0.1),  "px;", CHAR(10),
 "        width: ", CEILING('All Devices (Landscape)'!Q10,0.1), "px;", CHAR(10),
 "        background-image: url(../img/demo-content/motioneye/", 'All Devices (Landscape)'!A10, "-content.png);" , CHAR(10),
 " } ", CHAR(10),
  CHAR(10),
 "  .demo-netstats-div                       { ", CHAR(10),
 "        height: ", CEILING('All Devices (Landscape)'!P10,0.1),  "px;", CHAR(10),
 "        width: ", CEILING('All Devices (Landscape)'!Q10,0.1), "px;", CHAR(10),
 "        background-image: url(../img/demo-content/netstats/", 'All Devices (Landscape)'!A10, "-content.png);" , CHAR(10),
 " } ", CHAR(10),
  CHAR(10),
 "  .demo-openhab-div                       { ", CHAR(10),
 "        height: ", CEILING('All Devices (Landscape)'!P10,0.1),  "px;", CHAR(10),
 "        width: ", CEILING('All Devices (Landscape)'!Q10,0.1), "px;", CHAR(10),
 "        background-image: url(../img/demo-content/openhab/", 'All Devices (Landscape)'!A10, "-content.png);" , CHAR(10),
 " } ", CHAR(10),
 " } ", CHAR(10),
 CHAR(10)
 )))</f>
        <v>
              /*  ----- ----- HTCVive : ( landscape )   ------ ----*/  
              /* ----- -----  PHYSICAL RESOLUTION  ( 1200 x 1080 )  ------ ----*/ 
              /*  ----- ----- LOGICAL RESOLUTION  ( 400 x 360 )  ------ ----*/ 
@media only screen
   and (min-device-width: 399.5px)
   and (max-device-width: 400.5px)
   and (min-device-height: 359.5px)
   and (max-device-height: 360.5px)
   and (-webkit-device-pixel-ratio: 3)
   and (orientation: landscape)   { 
  .demo-iframe-container       { 
        height: 354.5px;
        width: 400px;
 } 
  .demo-iframe                         {
        height: 353.5px;
        width: 399px;
        background-image: url(https://docs.google.com/spreadsheets/d/e/2PACX-1vQQRpSkpCHUtlDlgB6JPpClF-SYXaXE4gk64_4J3iY8bfP3JXkKw4bE3yv_ctha-q0uBOj_Deij-R_Q/pubchart?oid=1799500021&amp;format=image);
        filter: invert(100%); /* ----- see frames.css ----*/ 
        -webkit-filter: invert(100%);   /* ----- see frames.css ----*/ 
 } 
  .demo-emby-div                       { 
        height: 354.5px;
        width: 400px;
        background-image: url(../img/demo-content/emby/Landscape-400x360-PR=3-content.png);
 } 
  .demo-solar-div                       { 
        height: 354.5px;
        width: 400px;
        background-image: url(../img/demo-content/emoncms/Landscape-400x360-PR=3-content.png);
 } 
  .demo-motioneye-div                       { 
        height: 354.5px;
        width: 400px;
        background-image: url(../img/demo-content/motioneye/Landscape-400x360-PR=3-content.png);
 } 
  .demo-netstats-div                       { 
        height: 354.5px;
        width: 400px;
        background-image: url(../img/demo-content/netstats/Landscape-400x360-PR=3-content.png);
 } 
  .demo-openhab-div                       { 
        height: 354.5px;
        width: 400px;
        background-image: url(../img/demo-content/openhab/Landscape-400x360-PR=3-content.png);
 } 
 } 
</v>
      </c>
      <c r="I10" s="80"/>
    </row>
    <row r="11" ht="79.5" customHeight="1">
      <c r="A11" s="79" t="str">
        <f>IF('All Devices (Landscape)'!V11 = "", "", CHAR(10)
 &amp; (CONCATENATE(("              /*  ----- ----- " &amp; 'All Devices (Landscape)'!B11 &amp; " : ( " &amp; 'All Devices (Landscape)'!I11  &amp;  " )   ------ ----*/  " &amp;  CHAR(10)
 &amp; "              /* ----- ----- " &amp;   " PHYSICAL RESOLUTION  "  &amp; "( " &amp; CEILING('All Devices (Landscape)'!D11,1) &amp; " x "  &amp; CEILING('All Devices (Landscape)'!C11,1) &amp; " )" &amp; "  ------ ----*/ " ), CHAR(10)
 &amp; "              /*  ----- ----- LOGICAL RESOLUTION  "  &amp; "( "  &amp; CEILING('All Devices (Landscape)'!K11,0.01) &amp; " x "  &amp; CEILING('All Devices (Landscape)'!J11,0.01) &amp; " )" &amp; "  ------ ----*/ ", CHAR(10),
 CHAR(10),
 "@media only screen", CHAR(10),
 "   and (min-device-width: ",CEILING('All Devices (Landscape)'!N11,0.01), "px)", CHAR(10),
 "   and (max-device-width: ", CEILING('All Devices (Landscape)'!O11,0.01), "px)", CHAR(10),
 "   and (min-device-height: ",CEILING('All Devices (Landscape)'!L11,0.01), "px)", CHAR(10),
 "   and (max-device-height: ", CEILING('All Devices (Landscape)'!M11,0.01), "px)", CHAR(10),
 "   and (-webkit-device-pixel-ratio: ",CEILING('All Devices (Landscape)'!W11,1), ")", CHAR(10),
 "   and (orientation: ", 'All Devices (Landscape)'!I11, ")   { ", CHAR(10),CHAR(10),
 "  .demo-iframe-container       { ", CHAR(10),
 "        height: ", CEILING('All Devices (Landscape)'!P11,0.1),  "px;", CHAR(10),
 "        width: ", CEILING('All Devices (Landscape)'!Q11,0.1),"px;", CHAR(10),
 " } ", CHAR(10),
 CHAR(10),
 "  .demo-iframe                         {", CHAR(10),
 "        height: ", CEILING('All Devices (Landscape)'!R11,0.1),  "px;", CHAR(10),
 "        width: ", CEILING('All Devices (Landscape)'!S11,0.1),"px;", CHAR(10),
 "        background-image: url(" &amp; ('awareness(landscape)'!C10)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CEILING('All Devices (Landscape)'!P11,0.1),  "px;", CHAR(10),
 "        width: ", CEILING('All Devices (Landscape)'!Q11,0.1), "px;", CHAR(10),
 "        background-image: url(../img/demo-content/emby/", 'All Devices (Landscape)'!A11, "-content.png);" , CHAR(10),
 " } ", CHAR(10),
 CHAR(10),
 "  .demo-solar-div                       { ", CHAR(10),
 "        height: ", CEILING('All Devices (Landscape)'!P11,0.1),  "px;", CHAR(10),
 "        width: ", CEILING('All Devices (Landscape)'!Q11,0.1), "px;", CHAR(10),
 "        background-image: url(../img/demo-content/emoncms/", 'All Devices (Landscape)'!A11, "-content.png);" , CHAR(10),
 " } ", CHAR(10),
  CHAR(10),
 "  .demo-motioneye-div                       { ", CHAR(10),
 "        height: ", CEILING('All Devices (Landscape)'!P11,0.1),  "px;", CHAR(10),
 "        width: ", CEILING('All Devices (Landscape)'!Q11,0.1), "px;", CHAR(10),
 "        background-image: url(../img/demo-content/motioneye/", 'All Devices (Landscape)'!A11, "-content.png);" , CHAR(10),
 " } ", CHAR(10),
  CHAR(10),
 "  .demo-netstats-div                       { ", CHAR(10),
 "        height: ", CEILING('All Devices (Landscape)'!P11,0.1),  "px;", CHAR(10),
 "        width: ", CEILING('All Devices (Landscape)'!Q11,0.1), "px;", CHAR(10),
 "        background-image: url(../img/demo-content/netstats/", 'All Devices (Landscape)'!A11, "-content.png);" , CHAR(10),
 " } ", CHAR(10),
  CHAR(10),
 "  .demo-openhab-div                       { ", CHAR(10),
 "        height: ", CEILING('All Devices (Landscape)'!P11,0.1),  "px;", CHAR(10),
 "        width: ", CEILING('All Devices (Landscape)'!Q11,0.1), "px;", CHAR(10),
 "        background-image: url(../img/demo-content/openhab/", 'All Devices (Landscape)'!A11, "-content.png);" , CHAR(10),
 " } ", CHAR(10),
 " } ", CHAR(10),
 CHAR(10)
 )))</f>
        <v>
              /*  ----- ----- Nokia5230 : ( landscape )   ------ ----*/  
              /* ----- -----  PHYSICAL RESOLUTION  ( 640 x 360 )  ------ ----*/ 
              /*  ----- ----- LOGICAL RESOLUTION  ( 640 x 360 )  ------ ----*/ 
@media only screen
   and (min-device-width: 639.5px)
   and (max-device-width: 640.5px)
   and (min-device-height: 359.5px)
   and (max-device-height: 360.5px)
   and (-webkit-device-pixel-ratio: 1)
   and (orientation: landscape)   { 
  .demo-iframe-container       { 
        height: 354.5px;
        width: 640px;
 } 
  .demo-iframe                         {
        height: 353.5px;
        width: 639px;
        background-image: url(https://docs.google.com/spreadsheets/d/e/2PACX-1vQQRpSkpCHUtlDlgB6JPpClF-SYXaXE4gk64_4J3iY8bfP3JXkKw4bE3yv_ctha-q0uBOj_Deij-R_Q/pubchart?oid=897807454&amp;format=image);
        filter: invert(100%); /* ----- see frames.css ----*/ 
        -webkit-filter: invert(100%);   /* ----- see frames.css ----*/ 
 } 
  .demo-emby-div                       { 
        height: 354.5px;
        width: 640px;
        background-image: url(../img/demo-content/emby/Landscape-640x360-PR=1-content.png);
 } 
  .demo-solar-div                       { 
        height: 354.5px;
        width: 640px;
        background-image: url(../img/demo-content/emoncms/Landscape-640x360-PR=1-content.png);
 } 
  .demo-motioneye-div                       { 
        height: 354.5px;
        width: 640px;
        background-image: url(../img/demo-content/motioneye/Landscape-640x360-PR=1-content.png);
 } 
  .demo-netstats-div                       { 
        height: 354.5px;
        width: 640px;
        background-image: url(../img/demo-content/netstats/Landscape-640x360-PR=1-content.png);
 } 
  .demo-openhab-div                       { 
        height: 354.5px;
        width: 640px;
        background-image: url(../img/demo-content/openhab/Landscape-640x360-PR=1-content.png);
 } 
 } 
</v>
      </c>
      <c r="I11" s="80"/>
    </row>
    <row r="12" ht="79.5" customHeight="1">
      <c r="A12" s="79" t="str">
        <f>IF('All Devices (Landscape)'!V12 = "", "", CHAR(10)
 &amp; (CONCATENATE(("              /*  ----- ----- " &amp; 'All Devices (Landscape)'!B12 &amp; " : ( " &amp; 'All Devices (Landscape)'!I12  &amp;  " )   ------ ----*/  " &amp;  CHAR(10)
 &amp; "              /* ----- ----- " &amp;   " PHYSICAL RESOLUTION  "  &amp; "( " &amp; CEILING('All Devices (Landscape)'!D12,1) &amp; " x "  &amp; CEILING('All Devices (Landscape)'!C12,1) &amp; " )" &amp; "  ------ ----*/ " ), CHAR(10)
 &amp; "              /*  ----- ----- LOGICAL RESOLUTION  "  &amp; "( "  &amp; CEILING('All Devices (Landscape)'!K12,0.01) &amp; " x "  &amp; CEILING('All Devices (Landscape)'!J12,0.01) &amp; " )" &amp; "  ------ ----*/ ", CHAR(10),
 CHAR(10),
 "@media only screen", CHAR(10),
 "   and (min-device-width: ",CEILING('All Devices (Landscape)'!N12,0.01), "px)", CHAR(10),
 "   and (max-device-width: ", CEILING('All Devices (Landscape)'!O12,0.01), "px)", CHAR(10),
 "   and (min-device-height: ",CEILING('All Devices (Landscape)'!L12,0.01), "px)", CHAR(10),
 "   and (max-device-height: ", CEILING('All Devices (Landscape)'!M12,0.01), "px)", CHAR(10),
 "   and (-webkit-device-pixel-ratio: ",CEILING('All Devices (Landscape)'!W12,1), ")", CHAR(10),
 "   and (orientation: ", 'All Devices (Landscape)'!I12, ")   { ", CHAR(10),CHAR(10),
 "  .demo-iframe-container       { ", CHAR(10),
 "        height: ", CEILING('All Devices (Landscape)'!P12,0.1),  "px;", CHAR(10),
 "        width: ", CEILING('All Devices (Landscape)'!Q12,0.1),"px;", CHAR(10),
 " } ", CHAR(10),
 CHAR(10),
 "  .demo-iframe                         {", CHAR(10),
 "        height: ", CEILING('All Devices (Landscape)'!R12,0.1),  "px;", CHAR(10),
 "        width: ", CEILING('All Devices (Landscape)'!S12,0.1),"px;", CHAR(10),
 "        background-image: url(" &amp; ('awareness(landscape)'!C11)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CEILING('All Devices (Landscape)'!P12,0.1),  "px;", CHAR(10),
 "        width: ", CEILING('All Devices (Landscape)'!Q12,0.1), "px;", CHAR(10),
 "        background-image: url(../img/demo-content/emby/", 'All Devices (Landscape)'!A12, "-content.png);" , CHAR(10),
 " } ", CHAR(10),
 CHAR(10),
 "  .demo-solar-div                       { ", CHAR(10),
 "        height: ", CEILING('All Devices (Landscape)'!P12,0.1),  "px;", CHAR(10),
 "        width: ", CEILING('All Devices (Landscape)'!Q12,0.1), "px;", CHAR(10),
 "        background-image: url(../img/demo-content/emoncms/", 'All Devices (Landscape)'!A12, "-content.png);" , CHAR(10),
 " } ", CHAR(10),
  CHAR(10),
 "  .demo-motioneye-div                       { ", CHAR(10),
 "        height: ", CEILING('All Devices (Landscape)'!P12,0.1),  "px;", CHAR(10),
 "        width: ", CEILING('All Devices (Landscape)'!Q12,0.1), "px;", CHAR(10),
 "        background-image: url(../img/demo-content/motioneye/", 'All Devices (Landscape)'!A12, "-content.png);" , CHAR(10),
 " } ", CHAR(10),
  CHAR(10),
 "  .demo-netstats-div                       { ", CHAR(10),
 "        height: ", CEILING('All Devices (Landscape)'!P12,0.1),  "px;", CHAR(10),
 "        width: ", CEILING('All Devices (Landscape)'!Q12,0.1), "px;", CHAR(10),
 "        background-image: url(../img/demo-content/netstats/", 'All Devices (Landscape)'!A12, "-content.png);" , CHAR(10),
 " } ", CHAR(10),
  CHAR(10),
 "  .demo-openhab-div                       { ", CHAR(10),
 "        height: ", CEILING('All Devices (Landscape)'!P12,0.1),  "px;", CHAR(10),
 "        width: ", CEILING('All Devices (Landscape)'!Q12,0.1), "px;", CHAR(10),
 "        background-image: url(../img/demo-content/openhab/", 'All Devices (Landscape)'!A12, "-content.png);" , CHAR(10),
 " } ", CHAR(10),
 " } ", CHAR(10),
 CHAR(10)
 )))</f>
        <v>
              /*  ----- ----- SunWorkstation : ( landscape )   ------ ----*/  
              /* ----- -----  PHYSICAL RESOLUTION  ( 1152 x 720 )  ------ ----*/ 
              /*  ----- ----- LOGICAL RESOLUTION  ( 576 x 360 )  ------ ----*/ 
@media only screen
   and (min-device-width: 575.5px)
   and (max-device-width: 576.5px)
   and (min-device-height: 359.5px)
   and (max-device-height: 360.5px)
   and (-webkit-device-pixel-ratio: 2)
   and (orientation: landscape)   { 
  .demo-iframe-container       { 
        height: 354.5px;
        width: 576px;
 } 
  .demo-iframe                         {
        height: 353.5px;
        width: 575px;
        background-image: url(https://docs.google.com/spreadsheets/d/e/2PACX-1vQQRpSkpCHUtlDlgB6JPpClF-SYXaXE4gk64_4J3iY8bfP3JXkKw4bE3yv_ctha-q0uBOj_Deij-R_Q/pubchart?oid=1814278078&amp;format=image);
        filter: invert(100%); /* ----- see frames.css ----*/ 
        -webkit-filter: invert(100%);   /* ----- see frames.css ----*/ 
 } 
  .demo-emby-div                       { 
        height: 354.5px;
        width: 576px;
        background-image: url(../img/demo-content/emby/Landscape-576x360-PR=2-content.png);
 } 
  .demo-solar-div                       { 
        height: 354.5px;
        width: 576px;
        background-image: url(../img/demo-content/emoncms/Landscape-576x360-PR=2-content.png);
 } 
  .demo-motioneye-div                       { 
        height: 354.5px;
        width: 576px;
        background-image: url(../img/demo-content/motioneye/Landscape-576x360-PR=2-content.png);
 } 
  .demo-netstats-div                       { 
        height: 354.5px;
        width: 576px;
        background-image: url(../img/demo-content/netstats/Landscape-576x360-PR=2-content.png);
 } 
  .demo-openhab-div                       { 
        height: 354.5px;
        width: 576px;
        background-image: url(../img/demo-content/openhab/Landscape-576x360-PR=2-content.png);
 } 
 } 
</v>
      </c>
      <c r="I12" s="80"/>
    </row>
    <row r="13" ht="79.5" customHeight="1">
      <c r="A13" s="79" t="str">
        <f>IF('All Devices (Landscape)'!V13 = "", "", CHAR(10)
 &amp; (CONCATENATE(("              /*  ----- ----- " &amp; 'All Devices (Landscape)'!B13 &amp; " : ( " &amp; 'All Devices (Landscape)'!I13  &amp;  " )   ------ ----*/  " &amp;  CHAR(10)
 &amp; "              /* ----- ----- " &amp;   " PHYSICAL RESOLUTION  "  &amp; "( " &amp; CEILING('All Devices (Landscape)'!D13,1) &amp; " x "  &amp; CEILING('All Devices (Landscape)'!C13,1) &amp; " )" &amp; "  ------ ----*/ " ), CHAR(10)
 &amp; "              /*  ----- ----- LOGICAL RESOLUTION  "  &amp; "( "  &amp; CEILING('All Devices (Landscape)'!K13,0.01) &amp; " x "  &amp; CEILING('All Devices (Landscape)'!J13,0.01) &amp; " )" &amp; "  ------ ----*/ ", CHAR(10),
 CHAR(10),
 "@media only screen", CHAR(10),
 "   and (min-device-width: ",CEILING('All Devices (Landscape)'!N13,0.01), "px)", CHAR(10),
 "   and (max-device-width: ", CEILING('All Devices (Landscape)'!O13,0.01), "px)", CHAR(10),
 "   and (min-device-height: ",CEILING('All Devices (Landscape)'!L13,0.01), "px)", CHAR(10),
 "   and (max-device-height: ", CEILING('All Devices (Landscape)'!M13,0.01), "px)", CHAR(10),
 "   and (-webkit-device-pixel-ratio: ",CEILING('All Devices (Landscape)'!W13,1), ")", CHAR(10),
 "   and (orientation: ", 'All Devices (Landscape)'!I13, ")   { ", CHAR(10),CHAR(10),
 "  .demo-iframe-container       { ", CHAR(10),
 "        height: ", CEILING('All Devices (Landscape)'!P13,0.1),  "px;", CHAR(10),
 "        width: ", CEILING('All Devices (Landscape)'!Q13,0.1),"px;", CHAR(10),
 " } ", CHAR(10),
 CHAR(10),
 "  .demo-iframe                         {", CHAR(10),
 "        height: ", CEILING('All Devices (Landscape)'!R13,0.1),  "px;", CHAR(10),
 "        width: ", CEILING('All Devices (Landscape)'!S13,0.1),"px;", CHAR(10),
 "        background-image: url(" &amp; ('awareness(landscape)'!C12)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CEILING('All Devices (Landscape)'!P13,0.1),  "px;", CHAR(10),
 "        width: ", CEILING('All Devices (Landscape)'!Q13,0.1), "px;", CHAR(10),
 "        background-image: url(../img/demo-content/emby/", 'All Devices (Landscape)'!A13, "-content.png);" , CHAR(10),
 " } ", CHAR(10),
 CHAR(10),
 "  .demo-solar-div                       { ", CHAR(10),
 "        height: ", CEILING('All Devices (Landscape)'!P13,0.1),  "px;", CHAR(10),
 "        width: ", CEILING('All Devices (Landscape)'!Q13,0.1), "px;", CHAR(10),
 "        background-image: url(../img/demo-content/emoncms/", 'All Devices (Landscape)'!A13, "-content.png);" , CHAR(10),
 " } ", CHAR(10),
  CHAR(10),
 "  .demo-motioneye-div                       { ", CHAR(10),
 "        height: ", CEILING('All Devices (Landscape)'!P13,0.1),  "px;", CHAR(10),
 "        width: ", CEILING('All Devices (Landscape)'!Q13,0.1), "px;", CHAR(10),
 "        background-image: url(../img/demo-content/motioneye/", 'All Devices (Landscape)'!A13, "-content.png);" , CHAR(10),
 " } ", CHAR(10),
  CHAR(10),
 "  .demo-netstats-div                       { ", CHAR(10),
 "        height: ", CEILING('All Devices (Landscape)'!P13,0.1),  "px;", CHAR(10),
 "        width: ", CEILING('All Devices (Landscape)'!Q13,0.1), "px;", CHAR(10),
 "        background-image: url(../img/demo-content/netstats/", 'All Devices (Landscape)'!A13, "-content.png);" , CHAR(10),
 " } ", CHAR(10),
  CHAR(10),
 "  .demo-openhab-div                       { ", CHAR(10),
 "        height: ", CEILING('All Devices (Landscape)'!P13,0.1),  "px;", CHAR(10),
 "        width: ", CEILING('All Devices (Landscape)'!Q13,0.1), "px;", CHAR(10),
 "        background-image: url(../img/demo-content/openhab/", 'All Devices (Landscape)'!A13, "-content.png);" , CHAR(10),
 " } ", CHAR(10),
 " } ", CHAR(10),
 CHAR(10)
 )))</f>
        <v>
              /*  ----- ----- XiaomiMiMIX2 : ( landscape )   ------ ----*/  
              /* ----- -----  PHYSICAL RESOLUTION  ( 2160 x 1080 )  ------ ----*/ 
              /*  ----- ----- LOGICAL RESOLUTION  ( 720 x 360 )  ------ ----*/ 
@media only screen
   and (min-device-width: 719.5px)
   and (max-device-width: 720.5px)
   and (min-device-height: 359.5px)
   and (max-device-height: 360.5px)
   and (-webkit-device-pixel-ratio: 3)
   and (orientation: landscape)   { 
  .demo-iframe-container       { 
        height: 354.5px;
        width: 720px;
 } 
  .demo-iframe                         {
        height: 353.5px;
        width: 719px;
        background-image: url(https://docs.google.com/spreadsheets/d/e/2PACX-1vQQRpSkpCHUtlDlgB6JPpClF-SYXaXE4gk64_4J3iY8bfP3JXkKw4bE3yv_ctha-q0uBOj_Deij-R_Q/pubchart?oid=329507226&amp;format=image);
        filter: invert(100%); /* ----- see frames.css ----*/ 
        -webkit-filter: invert(100%);   /* ----- see frames.css ----*/ 
 } 
  .demo-emby-div                       { 
        height: 354.5px;
        width: 720px;
        background-image: url(../img/demo-content/emby/Landscape-720x360-PR=3-content.png);
 } 
  .demo-solar-div                       { 
        height: 354.5px;
        width: 720px;
        background-image: url(../img/demo-content/emoncms/Landscape-720x360-PR=3-content.png);
 } 
  .demo-motioneye-div                       { 
        height: 354.5px;
        width: 720px;
        background-image: url(../img/demo-content/motioneye/Landscape-720x360-PR=3-content.png);
 } 
  .demo-netstats-div                       { 
        height: 354.5px;
        width: 720px;
        background-image: url(../img/demo-content/netstats/Landscape-720x360-PR=3-content.png);
 } 
  .demo-openhab-div                       { 
        height: 354.5px;
        width: 720px;
        background-image: url(../img/demo-content/openhab/Landscape-720x360-PR=3-content.png);
 } 
 } 
</v>
      </c>
      <c r="I13" s="80"/>
    </row>
    <row r="14" ht="79.5" customHeight="1">
      <c r="A14" s="79" t="str">
        <f>IF('All Devices (Landscape)'!V14 = "", "", CHAR(10)
 &amp; (CONCATENATE(("              /*  ----- ----- " &amp; 'All Devices (Landscape)'!B14 &amp; " : ( " &amp; 'All Devices (Landscape)'!I14  &amp;  " )   ------ ----*/  " &amp;  CHAR(10)
 &amp; "              /* ----- ----- " &amp;   " PHYSICAL RESOLUTION  "  &amp; "( " &amp; CEILING('All Devices (Landscape)'!D14,1) &amp; " x "  &amp; CEILING('All Devices (Landscape)'!C14,1) &amp; " )" &amp; "  ------ ----*/ " ), CHAR(10)
 &amp; "              /*  ----- ----- LOGICAL RESOLUTION  "  &amp; "( "  &amp; CEILING('All Devices (Landscape)'!K14,0.01) &amp; " x "  &amp; CEILING('All Devices (Landscape)'!J14,0.01) &amp; " )" &amp; "  ------ ----*/ ", CHAR(10),
 CHAR(10),
 "@media only screen", CHAR(10),
 "   and (min-device-width: ",CEILING('All Devices (Landscape)'!N14,0.01), "px)", CHAR(10),
 "   and (max-device-width: ", CEILING('All Devices (Landscape)'!O14,0.01), "px)", CHAR(10),
 "   and (min-device-height: ",CEILING('All Devices (Landscape)'!L14,0.01), "px)", CHAR(10),
 "   and (max-device-height: ", CEILING('All Devices (Landscape)'!M14,0.01), "px)", CHAR(10),
 "   and (-webkit-device-pixel-ratio: ",CEILING('All Devices (Landscape)'!W14,1), ")", CHAR(10),
 "   and (orientation: ", 'All Devices (Landscape)'!I14, ")   { ", CHAR(10),CHAR(10),
 "  .demo-iframe-container       { ", CHAR(10),
 "        height: ", CEILING('All Devices (Landscape)'!P14,0.1),  "px;", CHAR(10),
 "        width: ", CEILING('All Devices (Landscape)'!Q14,0.1),"px;", CHAR(10),
 " } ", CHAR(10),
 CHAR(10),
 "  .demo-iframe                         {", CHAR(10),
 "        height: ", CEILING('All Devices (Landscape)'!R14,0.1),  "px;", CHAR(10),
 "        width: ", CEILING('All Devices (Landscape)'!S14,0.1),"px;", CHAR(10),
 "        background-image: url(" &amp; ('awareness(landscape)'!C13)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CEILING('All Devices (Landscape)'!P14,0.1),  "px;", CHAR(10),
 "        width: ", CEILING('All Devices (Landscape)'!Q14,0.1), "px;", CHAR(10),
 "        background-image: url(../img/demo-content/emby/", 'All Devices (Landscape)'!A14, "-content.png);" , CHAR(10),
 " } ", CHAR(10),
 CHAR(10),
 "  .demo-solar-div                       { ", CHAR(10),
 "        height: ", CEILING('All Devices (Landscape)'!P14,0.1),  "px;", CHAR(10),
 "        width: ", CEILING('All Devices (Landscape)'!Q14,0.1), "px;", CHAR(10),
 "        background-image: url(../img/demo-content/emoncms/", 'All Devices (Landscape)'!A14, "-content.png);" , CHAR(10),
 " } ", CHAR(10),
  CHAR(10),
 "  .demo-motioneye-div                       { ", CHAR(10),
 "        height: ", CEILING('All Devices (Landscape)'!P14,0.1),  "px;", CHAR(10),
 "        width: ", CEILING('All Devices (Landscape)'!Q14,0.1), "px;", CHAR(10),
 "        background-image: url(../img/demo-content/motioneye/", 'All Devices (Landscape)'!A14, "-content.png);" , CHAR(10),
 " } ", CHAR(10),
  CHAR(10),
 "  .demo-netstats-div                       { ", CHAR(10),
 "        height: ", CEILING('All Devices (Landscape)'!P14,0.1),  "px;", CHAR(10),
 "        width: ", CEILING('All Devices (Landscape)'!Q14,0.1), "px;", CHAR(10),
 "        background-image: url(../img/demo-content/netstats/", 'All Devices (Landscape)'!A14, "-content.png);" , CHAR(10),
 " } ", CHAR(10),
  CHAR(10),
 "  .demo-openhab-div                       { ", CHAR(10),
 "        height: ", CEILING('All Devices (Landscape)'!P14,0.1),  "px;", CHAR(10),
 "        width: ", CEILING('All Devices (Landscape)'!Q14,0.1), "px;", CHAR(10),
 "        background-image: url(../img/demo-content/openhab/", 'All Devices (Landscape)'!A14, "-content.png);" , CHAR(10),
 " } ", CHAR(10),
 " } ", CHAR(10),
 CHAR(10)
 )))</f>
        <v>
              /*  ----- ----- Iphone6and6Sand7and8 : ( landscape )   ------ ----*/  
              /* ----- -----  PHYSICAL RESOLUTION  ( 1334 x 750 )  ------ ----*/ 
              /*  ----- ----- LOGICAL RESOLUTION  ( 667 x 375 )  ------ ----*/ 
@media only screen
   and (min-device-width: 666.5px)
   and (max-device-width: 667.5px)
   and (min-device-height: 374.5px)
   and (max-device-height: 375.5px)
   and (-webkit-device-pixel-ratio: 2)
   and (orientation: landscape)   { 
  .demo-iframe-container       { 
        height: 369.5px;
        width: 667px;
 } 
  .demo-iframe                         {
        height: 368.5px;
        width: 666px;
        background-image: url(https://docs.google.com/spreadsheets/d/e/2PACX-1vQQRpSkpCHUtlDlgB6JPpClF-SYXaXE4gk64_4J3iY8bfP3JXkKw4bE3yv_ctha-q0uBOj_Deij-R_Q/pubchart?oid=2107687406&amp;format=image);
        filter: invert(100%); /* ----- see frames.css ----*/ 
        -webkit-filter: invert(100%);   /* ----- see frames.css ----*/ 
 } 
  .demo-emby-div                       { 
        height: 369.5px;
        width: 667px;
        background-image: url(../img/demo-content/emby/Landscape-667x375-PR=2-content.png);
 } 
  .demo-solar-div                       { 
        height: 369.5px;
        width: 667px;
        background-image: url(../img/demo-content/emoncms/Landscape-667x375-PR=2-content.png);
 } 
  .demo-motioneye-div                       { 
        height: 369.5px;
        width: 667px;
        background-image: url(../img/demo-content/motioneye/Landscape-667x375-PR=2-content.png);
 } 
  .demo-netstats-div                       { 
        height: 369.5px;
        width: 667px;
        background-image: url(../img/demo-content/netstats/Landscape-667x375-PR=2-content.png);
 } 
  .demo-openhab-div                       { 
        height: 369.5px;
        width: 667px;
        background-image: url(../img/demo-content/openhab/Landscape-667x375-PR=2-content.png);
 } 
 } 
</v>
      </c>
      <c r="I14" s="80"/>
    </row>
    <row r="15" ht="79.5" customHeight="1">
      <c r="A15" s="79" t="str">
        <f>IF('All Devices (Landscape)'!V15 = "", "", CHAR(10)
 &amp; (CONCATENATE(("              /*  ----- ----- " &amp; 'All Devices (Landscape)'!B15 &amp; " : ( " &amp; 'All Devices (Landscape)'!I15  &amp;  " )   ------ ----*/  " &amp;  CHAR(10)
 &amp; "              /* ----- ----- " &amp;   " PHYSICAL RESOLUTION  "  &amp; "( " &amp; CEILING('All Devices (Landscape)'!D15,1) &amp; " x "  &amp; CEILING('All Devices (Landscape)'!C15,1) &amp; " )" &amp; "  ------ ----*/ " ), CHAR(10)
 &amp; "              /*  ----- ----- LOGICAL RESOLUTION  "  &amp; "( "  &amp; CEILING('All Devices (Landscape)'!K15,0.01) &amp; " x "  &amp; CEILING('All Devices (Landscape)'!J15,0.01) &amp; " )" &amp; "  ------ ----*/ ", CHAR(10),
 CHAR(10),
 "@media only screen", CHAR(10),
 "   and (min-device-width: ",CEILING('All Devices (Landscape)'!N15,0.01), "px)", CHAR(10),
 "   and (max-device-width: ", CEILING('All Devices (Landscape)'!O15,0.01), "px)", CHAR(10),
 "   and (min-device-height: ",CEILING('All Devices (Landscape)'!L15,0.01), "px)", CHAR(10),
 "   and (max-device-height: ", CEILING('All Devices (Landscape)'!M15,0.01), "px)", CHAR(10),
 "   and (-webkit-device-pixel-ratio: ",CEILING('All Devices (Landscape)'!W15,1), ")", CHAR(10),
 "   and (orientation: ", 'All Devices (Landscape)'!I15, ")   { ", CHAR(10),CHAR(10),
 "  .demo-iframe-container       { ", CHAR(10),
 "        height: ", CEILING('All Devices (Landscape)'!P15,0.1),  "px;", CHAR(10),
 "        width: ", CEILING('All Devices (Landscape)'!Q15,0.1),"px;", CHAR(10),
 " } ", CHAR(10),
 CHAR(10),
 "  .demo-iframe                         {", CHAR(10),
 "        height: ", CEILING('All Devices (Landscape)'!R15,0.1),  "px;", CHAR(10),
 "        width: ", CEILING('All Devices (Landscape)'!S15,0.1),"px;", CHAR(10),
 "        background-image: url(" &amp; ('awareness(landscape)'!C14)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CEILING('All Devices (Landscape)'!P15,0.1),  "px;", CHAR(10),
 "        width: ", CEILING('All Devices (Landscape)'!Q15,0.1), "px;", CHAR(10),
 "        background-image: url(../img/demo-content/emby/", 'All Devices (Landscape)'!A15, "-content.png);" , CHAR(10),
 " } ", CHAR(10),
 CHAR(10),
 "  .demo-solar-div                       { ", CHAR(10),
 "        height: ", CEILING('All Devices (Landscape)'!P15,0.1),  "px;", CHAR(10),
 "        width: ", CEILING('All Devices (Landscape)'!Q15,0.1), "px;", CHAR(10),
 "        background-image: url(../img/demo-content/emoncms/", 'All Devices (Landscape)'!A15, "-content.png);" , CHAR(10),
 " } ", CHAR(10),
  CHAR(10),
 "  .demo-motioneye-div                       { ", CHAR(10),
 "        height: ", CEILING('All Devices (Landscape)'!P15,0.1),  "px;", CHAR(10),
 "        width: ", CEILING('All Devices (Landscape)'!Q15,0.1), "px;", CHAR(10),
 "        background-image: url(../img/demo-content/motioneye/", 'All Devices (Landscape)'!A15, "-content.png);" , CHAR(10),
 " } ", CHAR(10),
  CHAR(10),
 "  .demo-netstats-div                       { ", CHAR(10),
 "        height: ", CEILING('All Devices (Landscape)'!P15,0.1),  "px;", CHAR(10),
 "        width: ", CEILING('All Devices (Landscape)'!Q15,0.1), "px;", CHAR(10),
 "        background-image: url(../img/demo-content/netstats/", 'All Devices (Landscape)'!A15, "-content.png);" , CHAR(10),
 " } ", CHAR(10),
  CHAR(10),
 "  .demo-openhab-div                       { ", CHAR(10),
 "        height: ", CEILING('All Devices (Landscape)'!P15,0.1),  "px;", CHAR(10),
 "        width: ", CEILING('All Devices (Landscape)'!Q15,0.1), "px;", CHAR(10),
 "        background-image: url(../img/demo-content/openhab/", 'All Devices (Landscape)'!A15, "-content.png);" , CHAR(10),
 " } ", CHAR(10),
 " } ", CHAR(10),
 CHAR(10)
 )))</f>
        <v>
              /*  ----- ----- IphoneX : ( landscape )   ------ ----*/  
              /* ----- -----  PHYSICAL RESOLUTION  ( 2436 x 1125 )  ------ ----*/ 
              /*  ----- ----- LOGICAL RESOLUTION  ( 812 x 375 )  ------ ----*/ 
@media only screen
   and (min-device-width: 811.5px)
   and (max-device-width: 812.5px)
   and (min-device-height: 374.5px)
   and (max-device-height: 375.5px)
   and (-webkit-device-pixel-ratio: 3)
   and (orientation: landscape)   { 
  .demo-iframe-container       { 
        height: 369.5px;
        width: 812px;
 } 
  .demo-iframe                         {
        height: 368.5px;
        width: 811px;
        background-image: url(https://docs.google.com/spreadsheets/d/e/2PACX-1vQQRpSkpCHUtlDlgB6JPpClF-SYXaXE4gk64_4J3iY8bfP3JXkKw4bE3yv_ctha-q0uBOj_Deij-R_Q/pubchart?oid=1599514306&amp;format=image);
        filter: invert(100%); /* ----- see frames.css ----*/ 
        -webkit-filter: invert(100%);   /* ----- see frames.css ----*/ 
 } 
  .demo-emby-div                       { 
        height: 369.5px;
        width: 812px;
        background-image: url(../img/demo-content/emby/Landscape-812x375-PR=3-content.png);
 } 
  .demo-solar-div                       { 
        height: 369.5px;
        width: 812px;
        background-image: url(../img/demo-content/emoncms/Landscape-812x375-PR=3-content.png);
 } 
  .demo-motioneye-div                       { 
        height: 369.5px;
        width: 812px;
        background-image: url(../img/demo-content/motioneye/Landscape-812x375-PR=3-content.png);
 } 
  .demo-netstats-div                       { 
        height: 369.5px;
        width: 812px;
        background-image: url(../img/demo-content/netstats/Landscape-812x375-PR=3-content.png);
 } 
  .demo-openhab-div                       { 
        height: 369.5px;
        width: 812px;
        background-image: url(../img/demo-content/openhab/Landscape-812x375-PR=3-content.png);
 } 
 } 
</v>
      </c>
      <c r="I15" s="80"/>
    </row>
    <row r="16" ht="79.5" customHeight="1">
      <c r="A16" s="79" t="str">
        <f>IF('All Devices (Landscape)'!V16 = "", "", CHAR(10)
 &amp; (CONCATENATE(("              /*  ----- ----- " &amp; 'All Devices (Landscape)'!B16 &amp; " : ( " &amp; 'All Devices (Landscape)'!I16  &amp;  " )   ------ ----*/  " &amp;  CHAR(10)
 &amp; "              /* ----- ----- " &amp;   " PHYSICAL RESOLUTION  "  &amp; "( " &amp; CEILING('All Devices (Landscape)'!D16,1) &amp; " x "  &amp; CEILING('All Devices (Landscape)'!C16,1) &amp; " )" &amp; "  ------ ----*/ " ), CHAR(10)
 &amp; "              /*  ----- ----- LOGICAL RESOLUTION  "  &amp; "( "  &amp; CEILING('All Devices (Landscape)'!K16,0.01) &amp; " x "  &amp; CEILING('All Devices (Landscape)'!J16,0.01) &amp; " )" &amp; "  ------ ----*/ ", CHAR(10),
 CHAR(10),
 "@media only screen", CHAR(10),
 "   and (min-device-width: ",CEILING('All Devices (Landscape)'!N16,0.01), "px)", CHAR(10),
 "   and (max-device-width: ", CEILING('All Devices (Landscape)'!O16,0.01), "px)", CHAR(10),
 "   and (min-device-height: ",CEILING('All Devices (Landscape)'!L16,0.01), "px)", CHAR(10),
 "   and (max-device-height: ", CEILING('All Devices (Landscape)'!M16,0.01), "px)", CHAR(10),
 "   and (-webkit-device-pixel-ratio: ",CEILING('All Devices (Landscape)'!W16,1), ")", CHAR(10),
 "   and (orientation: ", 'All Devices (Landscape)'!I16, ")   { ", CHAR(10),CHAR(10),
 "  .demo-iframe-container       { ", CHAR(10),
 "        height: ", CEILING('All Devices (Landscape)'!P16,0.1),  "px;", CHAR(10),
 "        width: ", CEILING('All Devices (Landscape)'!Q16,0.1),"px;", CHAR(10),
 " } ", CHAR(10),
 CHAR(10),
 "  .demo-iframe                         {", CHAR(10),
 "        height: ", CEILING('All Devices (Landscape)'!R16,0.1),  "px;", CHAR(10),
 "        width: ", CEILING('All Devices (Landscape)'!S16,0.1),"px;", CHAR(10),
 "        background-image: url(" &amp; ('awareness(landscape)'!C15)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CEILING('All Devices (Landscape)'!P16,0.1),  "px;", CHAR(10),
 "        width: ", CEILING('All Devices (Landscape)'!Q16,0.1), "px;", CHAR(10),
 "        background-image: url(../img/demo-content/emby/", 'All Devices (Landscape)'!A16, "-content.png);" , CHAR(10),
 " } ", CHAR(10),
 CHAR(10),
 "  .demo-solar-div                       { ", CHAR(10),
 "        height: ", CEILING('All Devices (Landscape)'!P16,0.1),  "px;", CHAR(10),
 "        width: ", CEILING('All Devices (Landscape)'!Q16,0.1), "px;", CHAR(10),
 "        background-image: url(../img/demo-content/emoncms/", 'All Devices (Landscape)'!A16, "-content.png);" , CHAR(10),
 " } ", CHAR(10),
  CHAR(10),
 "  .demo-motioneye-div                       { ", CHAR(10),
 "        height: ", CEILING('All Devices (Landscape)'!P16,0.1),  "px;", CHAR(10),
 "        width: ", CEILING('All Devices (Landscape)'!Q16,0.1), "px;", CHAR(10),
 "        background-image: url(../img/demo-content/motioneye/", 'All Devices (Landscape)'!A16, "-content.png);" , CHAR(10),
 " } ", CHAR(10),
  CHAR(10),
 "  .demo-netstats-div                       { ", CHAR(10),
 "        height: ", CEILING('All Devices (Landscape)'!P16,0.1),  "px;", CHAR(10),
 "        width: ", CEILING('All Devices (Landscape)'!Q16,0.1), "px;", CHAR(10),
 "        background-image: url(../img/demo-content/netstats/", 'All Devices (Landscape)'!A16, "-content.png);" , CHAR(10),
 " } ", CHAR(10),
  CHAR(10),
 "  .demo-openhab-div                       { ", CHAR(10),
 "        height: ", CEILING('All Devices (Landscape)'!P16,0.1),  "px;", CHAR(10),
 "        width: ", CEILING('All Devices (Landscape)'!Q16,0.1), "px;", CHAR(10),
 "        background-image: url(../img/demo-content/openhab/", 'All Devices (Landscape)'!A16, "-content.png);" , CHAR(10),
 " } ", CHAR(10),
 " } ", CHAR(10),
 CHAR(10)
 )))</f>
        <v>
              /*  ----- ----- IpadandTFT : ( landscape )   ------ ----*/  
              /* ----- -----  PHYSICAL RESOLUTION  ( 1024 x 768 )  ------ ----*/ 
              /*  ----- ----- LOGICAL RESOLUTION  ( 512 x 384 )  ------ ----*/ 
@media only screen
   and (min-device-width: 1023.5px)
   and (max-device-width: 1024.5px)
   and (min-device-height: 767.5px)
   and (max-device-height: 768.5px)
   and (-webkit-device-pixel-ratio: 2)
   and (orientation: landscape)   { 
  .demo-iframe-container       { 
        height: 762.5px;
        width: 1024px;
 } 
  .demo-iframe                         {
        height: 377.5px;
        width: 1023px;
        background-image: url(https://docs.google.com/spreadsheets/d/e/2PACX-1vQQRpSkpCHUtlDlgB6JPpClF-SYXaXE4gk64_4J3iY8bfP3JXkKw4bE3yv_ctha-q0uBOj_Deij-R_Q/pubchart?oid=1351124604&amp;format=image);
        filter: invert(100%); /* ----- see frames.css ----*/ 
        -webkit-filter: invert(100%);   /* ----- see frames.css ----*/ 
 } 
  .demo-emby-div                       { 
        height: 762.5px;
        width: 1024px;
        background-image: url(../img/demo-content/emby/Landscape-512x384-PR=2-content.png);
 } 
  .demo-solar-div                       { 
        height: 762.5px;
        width: 1024px;
        background-image: url(../img/demo-content/emoncms/Landscape-512x384-PR=2-content.png);
 } 
  .demo-motioneye-div                       { 
        height: 762.5px;
        width: 1024px;
        background-image: url(../img/demo-content/motioneye/Landscape-512x384-PR=2-content.png);
 } 
  .demo-netstats-div                       { 
        height: 762.5px;
        width: 1024px;
        background-image: url(../img/demo-content/netstats/Landscape-512x384-PR=2-content.png);
 } 
  .demo-openhab-div                       { 
        height: 762.5px;
        width: 1024px;
        background-image: url(../img/demo-content/openhab/Landscape-512x384-PR=2-content.png);
 } 
 } 
</v>
      </c>
      <c r="I16" s="80"/>
    </row>
    <row r="17" ht="79.5" customHeight="1">
      <c r="A17" s="79" t="str">
        <f>IF('All Devices (Landscape)'!V17 = "", "", CHAR(10)
 &amp; (CONCATENATE(("              /*  ----- ----- " &amp; 'All Devices (Landscape)'!B17 &amp; " : ( " &amp; 'All Devices (Landscape)'!I17  &amp;  " )   ------ ----*/  " &amp;  CHAR(10)
 &amp; "              /* ----- ----- " &amp;   " PHYSICAL RESOLUTION  "  &amp; "( " &amp; CEILING('All Devices (Landscape)'!D17,1) &amp; " x "  &amp; CEILING('All Devices (Landscape)'!C17,1) &amp; " )" &amp; "  ------ ----*/ " ), CHAR(10)
 &amp; "              /*  ----- ----- LOGICAL RESOLUTION  "  &amp; "( "  &amp; CEILING('All Devices (Landscape)'!K17,0.01) &amp; " x "  &amp; CEILING('All Devices (Landscape)'!J17,0.01) &amp; " )" &amp; "  ------ ----*/ ", CHAR(10),
 CHAR(10),
 "@media only screen", CHAR(10),
 "   and (min-device-width: ",CEILING('All Devices (Landscape)'!N17,0.01), "px)", CHAR(10),
 "   and (max-device-width: ", CEILING('All Devices (Landscape)'!O17,0.01), "px)", CHAR(10),
 "   and (min-device-height: ",CEILING('All Devices (Landscape)'!L17,0.01), "px)", CHAR(10),
 "   and (max-device-height: ", CEILING('All Devices (Landscape)'!M17,0.01), "px)", CHAR(10),
 "   and (-webkit-device-pixel-ratio: ",CEILING('All Devices (Landscape)'!W17,1), ")", CHAR(10),
 "   and (orientation: ", 'All Devices (Landscape)'!I17, ")   { ", CHAR(10),CHAR(10),
 "  .demo-iframe-container       { ", CHAR(10),
 "        height: ", CEILING('All Devices (Landscape)'!P17,0.1),  "px;", CHAR(10),
 "        width: ", CEILING('All Devices (Landscape)'!Q17,0.1),"px;", CHAR(10),
 " } ", CHAR(10),
 CHAR(10),
 "  .demo-iframe                         {", CHAR(10),
 "        height: ", CEILING('All Devices (Landscape)'!R17,0.1),  "px;", CHAR(10),
 "        width: ", CEILING('All Devices (Landscape)'!S17,0.1),"px;", CHAR(10),
 "        background-image: url(" &amp; ('awareness(landscape)'!C16)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CEILING('All Devices (Landscape)'!P17,0.1),  "px;", CHAR(10),
 "        width: ", CEILING('All Devices (Landscape)'!Q17,0.1), "px;", CHAR(10),
 "        background-image: url(../img/demo-content/emby/", 'All Devices (Landscape)'!A17, "-content.png);" , CHAR(10),
 " } ", CHAR(10),
 CHAR(10),
 "  .demo-solar-div                       { ", CHAR(10),
 "        height: ", CEILING('All Devices (Landscape)'!P17,0.1),  "px;", CHAR(10),
 "        width: ", CEILING('All Devices (Landscape)'!Q17,0.1), "px;", CHAR(10),
 "        background-image: url(../img/demo-content/emoncms/", 'All Devices (Landscape)'!A17, "-content.png);" , CHAR(10),
 " } ", CHAR(10),
  CHAR(10),
 "  .demo-motioneye-div                       { ", CHAR(10),
 "        height: ", CEILING('All Devices (Landscape)'!P17,0.1),  "px;", CHAR(10),
 "        width: ", CEILING('All Devices (Landscape)'!Q17,0.1), "px;", CHAR(10),
 "        background-image: url(../img/demo-content/motioneye/", 'All Devices (Landscape)'!A17, "-content.png);" , CHAR(10),
 " } ", CHAR(10),
  CHAR(10),
 "  .demo-netstats-div                       { ", CHAR(10),
 "        height: ", CEILING('All Devices (Landscape)'!P17,0.1),  "px;", CHAR(10),
 "        width: ", CEILING('All Devices (Landscape)'!Q17,0.1), "px;", CHAR(10),
 "        background-image: url(../img/demo-content/netstats/", 'All Devices (Landscape)'!A17, "-content.png);" , CHAR(10),
 " } ", CHAR(10),
  CHAR(10),
 "  .demo-openhab-div                       { ", CHAR(10),
 "        height: ", CEILING('All Devices (Landscape)'!P17,0.1),  "px;", CHAR(10),
 "        width: ", CEILING('All Devices (Landscape)'!Q17,0.1), "px;", CHAR(10),
 "        background-image: url(../img/demo-content/openhab/", 'All Devices (Landscape)'!A17, "-content.png);" , CHAR(10),
 " } ", CHAR(10),
 " } ", CHAR(10),
 CHAR(10)
 )))</f>
        <v>
              /*  ----- ----- SonyVAIO-P : ( landscape )   ------ ----*/  
              /* ----- -----  PHYSICAL RESOLUTION  ( 1600 x 768 )  ------ ----*/ 
              /*  ----- ----- LOGICAL RESOLUTION  ( 800 x 384 )  ------ ----*/ 
@media only screen
   and (min-device-width: 799.5px)
   and (max-device-width: 800.5px)
   and (min-device-height: 383.5px)
   and (max-device-height: 384.5px)
   and (-webkit-device-pixel-ratio: 2)
   and (orientation: landscape)   { 
  .demo-iframe-container       { 
        height: 378.5px;
        width: 800px;
 } 
  .demo-iframe                         {
        height: 377.5px;
        width: 799px;
        background-image: url(https://docs.google.com/spreadsheets/d/e/2PACX-1vQQRpSkpCHUtlDlgB6JPpClF-SYXaXE4gk64_4J3iY8bfP3JXkKw4bE3yv_ctha-q0uBOj_Deij-R_Q/pubchart?oid=498391350&amp;format=image);
        filter: invert(100%); /* ----- see frames.css ----*/ 
        -webkit-filter: invert(100%);   /* ----- see frames.css ----*/ 
 } 
  .demo-emby-div                       { 
        height: 378.5px;
        width: 800px;
        background-image: url(../img/demo-content/emby/Landscape-800x384-PR=2-content.png);
 } 
  .demo-solar-div                       { 
        height: 378.5px;
        width: 800px;
        background-image: url(../img/demo-content/emoncms/Landscape-800x384-PR=2-content.png);
 } 
  .demo-motioneye-div                       { 
        height: 378.5px;
        width: 800px;
        background-image: url(../img/demo-content/motioneye/Landscape-800x384-PR=2-content.png);
 } 
  .demo-netstats-div                       { 
        height: 378.5px;
        width: 800px;
        background-image: url(../img/demo-content/netstats/Landscape-800x384-PR=2-content.png);
 } 
  .demo-openhab-div                       { 
        height: 378.5px;
        width: 800px;
        background-image: url(../img/demo-content/openhab/Landscape-800x384-PR=2-content.png);
 } 
 } 
</v>
      </c>
      <c r="I17" s="80"/>
    </row>
    <row r="18" ht="79.5" customHeight="1">
      <c r="A18" s="79" t="str">
        <f>IF('All Devices (Landscape)'!V18 = "", "", CHAR(10)
 &amp; (CONCATENATE(("              /*  ----- ----- " &amp; 'All Devices (Landscape)'!B18 &amp; " : ( " &amp; 'All Devices (Landscape)'!I18  &amp;  " )   ------ ----*/  " &amp;  CHAR(10)
 &amp; "              /* ----- ----- " &amp;   " PHYSICAL RESOLUTION  "  &amp; "( " &amp; CEILING('All Devices (Landscape)'!D18,1) &amp; " x "  &amp; CEILING('All Devices (Landscape)'!C18,1) &amp; " )" &amp; "  ------ ----*/ " ), CHAR(10)
 &amp; "              /*  ----- ----- LOGICAL RESOLUTION  "  &amp; "( "  &amp; CEILING('All Devices (Landscape)'!K18,0.01) &amp; " x "  &amp; CEILING('All Devices (Landscape)'!J18,0.01) &amp; " )" &amp; "  ------ ----*/ ", CHAR(10),
 CHAR(10),
 "@media only screen", CHAR(10),
 "   and (min-device-width: ",CEILING('All Devices (Landscape)'!N18,0.01), "px)", CHAR(10),
 "   and (max-device-width: ", CEILING('All Devices (Landscape)'!O18,0.01), "px)", CHAR(10),
 "   and (min-device-height: ",CEILING('All Devices (Landscape)'!L18,0.01), "px)", CHAR(10),
 "   and (max-device-height: ", CEILING('All Devices (Landscape)'!M18,0.01), "px)", CHAR(10),
 "   and (-webkit-device-pixel-ratio: ",CEILING('All Devices (Landscape)'!W18,1), ")", CHAR(10),
 "   and (orientation: ", 'All Devices (Landscape)'!I18, ")   { ", CHAR(10),CHAR(10),
 "  .demo-iframe-container       { ", CHAR(10),
 "        height: ", CEILING('All Devices (Landscape)'!P18,0.1),  "px;", CHAR(10),
 "        width: ", CEILING('All Devices (Landscape)'!Q18,0.1),"px;", CHAR(10),
 " } ", CHAR(10),
 CHAR(10),
 "  .demo-iframe                         {", CHAR(10),
 "        height: ", CEILING('All Devices (Landscape)'!R18,0.1),  "px;", CHAR(10),
 "        width: ", CEILING('All Devices (Landscape)'!S18,0.1),"px;", CHAR(10),
 "        background-image: url(" &amp; ('awareness(landscape)'!C17)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CEILING('All Devices (Landscape)'!P18,0.1),  "px;", CHAR(10),
 "        width: ", CEILING('All Devices (Landscape)'!Q18,0.1), "px;", CHAR(10),
 "        background-image: url(../img/demo-content/emby/", 'All Devices (Landscape)'!A18, "-content.png);" , CHAR(10),
 " } ", CHAR(10),
 CHAR(10),
 "  .demo-solar-div                       { ", CHAR(10),
 "        height: ", CEILING('All Devices (Landscape)'!P18,0.1),  "px;", CHAR(10),
 "        width: ", CEILING('All Devices (Landscape)'!Q18,0.1), "px;", CHAR(10),
 "        background-image: url(../img/demo-content/emoncms/", 'All Devices (Landscape)'!A18, "-content.png);" , CHAR(10),
 " } ", CHAR(10),
  CHAR(10),
 "  .demo-motioneye-div                       { ", CHAR(10),
 "        height: ", CEILING('All Devices (Landscape)'!P18,0.1),  "px;", CHAR(10),
 "        width: ", CEILING('All Devices (Landscape)'!Q18,0.1), "px;", CHAR(10),
 "        background-image: url(../img/demo-content/motioneye/", 'All Devices (Landscape)'!A18, "-content.png);" , CHAR(10),
 " } ", CHAR(10),
  CHAR(10),
 "  .demo-netstats-div                       { ", CHAR(10),
 "        height: ", CEILING('All Devices (Landscape)'!P18,0.1),  "px;", CHAR(10),
 "        width: ", CEILING('All Devices (Landscape)'!Q18,0.1), "px;", CHAR(10),
 "        background-image: url(../img/demo-content/netstats/", 'All Devices (Landscape)'!A18, "-content.png);" , CHAR(10),
 " } ", CHAR(10),
  CHAR(10),
 "  .demo-openhab-div                       { ", CHAR(10),
 "        height: ", CEILING('All Devices (Landscape)'!P18,0.1),  "px;", CHAR(10),
 "        width: ", CEILING('All Devices (Landscape)'!Q18,0.1), "px;", CHAR(10),
 "        background-image: url(../img/demo-content/openhab/", 'All Devices (Landscape)'!A18, "-content.png);" , CHAR(10),
 " } ", CHAR(10),
 " } ", CHAR(10),
 CHAR(10)
 )))</f>
        <v>
              /*  ----- ----- LenovoThinkpadT60 : ( landscape )   ------ ----*/  
              /* ----- -----  PHYSICAL RESOLUTION  ( 1600 x 1200 )  ------ ----*/ 
              /*  ----- ----- LOGICAL RESOLUTION  ( 534 x 400 )  ------ ----*/ 
@media only screen
   and (min-device-width: 533.5px)
   and (max-device-width: 534.5px)
   and (min-device-height: 399.5px)
   and (max-device-height: 400.5px)
   and (-webkit-device-pixel-ratio: 3)
   and (orientation: landscape)   { 
  .demo-iframe-container       { 
        height: 394.5px;
        width: 534px;
 } 
  .demo-iframe                         {
        height: 393.5px;
        width: 533px;
        background-image: url(https://docs.google.com/spreadsheets/d/e/2PACX-1vQQRpSkpCHUtlDlgB6JPpClF-SYXaXE4gk64_4J3iY8bfP3JXkKw4bE3yv_ctha-q0uBOj_Deij-R_Q/pubchart?oid=497488756&amp;format=image);
        filter: invert(100%); /* ----- see frames.css ----*/ 
        -webkit-filter: invert(100%);   /* ----- see frames.css ----*/ 
 } 
  .demo-emby-div                       { 
        height: 394.5px;
        width: 534px;
        background-image: url(../img/demo-content/emby/Landscape-534x400-PR=3-content.png);
 } 
  .demo-solar-div                       { 
        height: 394.5px;
        width: 534px;
        background-image: url(../img/demo-content/emoncms/Landscape-534x400-PR=3-content.png);
 } 
  .demo-motioneye-div                       { 
        height: 394.5px;
        width: 534px;
        background-image: url(../img/demo-content/motioneye/Landscape-534x400-PR=3-content.png);
 } 
  .demo-netstats-div                       { 
        height: 394.5px;
        width: 534px;
        background-image: url(../img/demo-content/netstats/Landscape-534x400-PR=3-content.png);
 } 
  .demo-openhab-div                       { 
        height: 394.5px;
        width: 534px;
        background-image: url(../img/demo-content/openhab/Landscape-534x400-PR=3-content.png);
 } 
 } 
</v>
      </c>
      <c r="I18" s="80"/>
    </row>
    <row r="19" ht="79.5" customHeight="1">
      <c r="A19" s="79" t="str">
        <f>IF('All Devices (Landscape)'!V19 = "", "", CHAR(10)
 &amp; (CONCATENATE(("              /*  ----- ----- " &amp; 'All Devices (Landscape)'!B19 &amp; " : ( " &amp; 'All Devices (Landscape)'!I19  &amp;  " )   ------ ----*/  " &amp;  CHAR(10)
 &amp; "              /* ----- ----- " &amp;   " PHYSICAL RESOLUTION  "  &amp; "( " &amp; CEILING('All Devices (Landscape)'!D19,1) &amp; " x "  &amp; CEILING('All Devices (Landscape)'!C19,1) &amp; " )" &amp; "  ------ ----*/ " ), CHAR(10)
 &amp; "              /*  ----- ----- LOGICAL RESOLUTION  "  &amp; "( "  &amp; CEILING('All Devices (Landscape)'!K19,0.01) &amp; " x "  &amp; CEILING('All Devices (Landscape)'!J19,0.01) &amp; " )" &amp; "  ------ ----*/ ", CHAR(10),
 CHAR(10),
 "@media only screen", CHAR(10),
 "   and (min-device-width: ",CEILING('All Devices (Landscape)'!N19,0.01), "px)", CHAR(10),
 "   and (max-device-width: ", CEILING('All Devices (Landscape)'!O19,0.01), "px)", CHAR(10),
 "   and (min-device-height: ",CEILING('All Devices (Landscape)'!L19,0.01), "px)", CHAR(10),
 "   and (max-device-height: ", CEILING('All Devices (Landscape)'!M19,0.01), "px)", CHAR(10),
 "   and (-webkit-device-pixel-ratio: ",CEILING('All Devices (Landscape)'!W19,1), ")", CHAR(10),
 "   and (orientation: ", 'All Devices (Landscape)'!I19, ")   { ", CHAR(10),CHAR(10),
 "  .demo-iframe-container       { ", CHAR(10),
 "        height: ", CEILING('All Devices (Landscape)'!P19,0.1),  "px;", CHAR(10),
 "        width: ", CEILING('All Devices (Landscape)'!Q19,0.1),"px;", CHAR(10),
 " } ", CHAR(10),
 CHAR(10),
 "  .demo-iframe                         {", CHAR(10),
 "        height: ", CEILING('All Devices (Landscape)'!R19,0.1),  "px;", CHAR(10),
 "        width: ", CEILING('All Devices (Landscape)'!S19,0.1),"px;", CHAR(10),
 "        background-image: url(" &amp; ('awareness(landscape)'!C18)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CEILING('All Devices (Landscape)'!P19,0.1),  "px;", CHAR(10),
 "        width: ", CEILING('All Devices (Landscape)'!Q19,0.1), "px;", CHAR(10),
 "        background-image: url(../img/demo-content/emby/", 'All Devices (Landscape)'!A19, "-content.png);" , CHAR(10),
 " } ", CHAR(10),
 CHAR(10),
 "  .demo-solar-div                       { ", CHAR(10),
 "        height: ", CEILING('All Devices (Landscape)'!P19,0.1),  "px;", CHAR(10),
 "        width: ", CEILING('All Devices (Landscape)'!Q19,0.1), "px;", CHAR(10),
 "        background-image: url(../img/demo-content/emoncms/", 'All Devices (Landscape)'!A19, "-content.png);" , CHAR(10),
 " } ", CHAR(10),
  CHAR(10),
 "  .demo-motioneye-div                       { ", CHAR(10),
 "        height: ", CEILING('All Devices (Landscape)'!P19,0.1),  "px;", CHAR(10),
 "        width: ", CEILING('All Devices (Landscape)'!Q19,0.1), "px;", CHAR(10),
 "        background-image: url(../img/demo-content/motioneye/", 'All Devices (Landscape)'!A19, "-content.png);" , CHAR(10),
 " } ", CHAR(10),
  CHAR(10),
 "  .demo-netstats-div                       { ", CHAR(10),
 "        height: ", CEILING('All Devices (Landscape)'!P19,0.1),  "px;", CHAR(10),
 "        width: ", CEILING('All Devices (Landscape)'!Q19,0.1), "px;", CHAR(10),
 "        background-image: url(../img/demo-content/netstats/", 'All Devices (Landscape)'!A19, "-content.png);" , CHAR(10),
 " } ", CHAR(10),
  CHAR(10),
 "  .demo-openhab-div                       { ", CHAR(10),
 "        height: ", CEILING('All Devices (Landscape)'!P19,0.1),  "px;", CHAR(10),
 "        width: ", CEILING('All Devices (Landscape)'!Q19,0.1), "px;", CHAR(10),
 "        background-image: url(../img/demo-content/openhab/", 'All Devices (Landscape)'!A19, "-content.png);" , CHAR(10),
 " } ", CHAR(10),
 " } ", CHAR(10),
 CHAR(10)
 )))</f>
        <v>
              /*  ----- ----- WUXGA : ( landscape )   ------ ----*/  
              /* ----- -----  PHYSICAL RESOLUTION  ( 1920 x 1200 )  ------ ----*/ 
              /*  ----- ----- LOGICAL RESOLUTION  ( 640 x 400 )  ------ ----*/ 
@media only screen
   and (min-device-width: 639.5px)
   and (max-device-width: 640.5px)
   and (min-device-height: 399.5px)
   and (max-device-height: 400.5px)
   and (-webkit-device-pixel-ratio: 3)
   and (orientation: landscape)   { 
  .demo-iframe-container       { 
        height: 394.5px;
        width: 640px;
 } 
  .demo-iframe                         {
        height: 393.5px;
        width: 639px;
        background-image: url(https://docs.google.com/spreadsheets/d/e/2PACX-1vQQRpSkpCHUtlDlgB6JPpClF-SYXaXE4gk64_4J3iY8bfP3JXkKw4bE3yv_ctha-q0uBOj_Deij-R_Q/pubchart?oid=1108797684&amp;format=image);
        filter: invert(100%); /* ----- see frames.css ----*/ 
        -webkit-filter: invert(100%);   /* ----- see frames.css ----*/ 
 } 
  .demo-emby-div                       { 
        height: 394.5px;
        width: 640px;
        background-image: url(../img/demo-content/emby/Landscape-640x400-PR=3-content.png);
 } 
  .demo-solar-div                       { 
        height: 394.5px;
        width: 640px;
        background-image: url(../img/demo-content/emoncms/Landscape-640x400-PR=3-content.png);
 } 
  .demo-motioneye-div                       { 
        height: 394.5px;
        width: 640px;
        background-image: url(../img/demo-content/motioneye/Landscape-640x400-PR=3-content.png);
 } 
  .demo-netstats-div                       { 
        height: 394.5px;
        width: 640px;
        background-image: url(../img/demo-content/netstats/Landscape-640x400-PR=3-content.png);
 } 
  .demo-openhab-div                       { 
        height: 394.5px;
        width: 640px;
        background-image: url(../img/demo-content/openhab/Landscape-640x400-PR=3-content.png);
 } 
 } 
</v>
      </c>
      <c r="I19" s="80"/>
    </row>
    <row r="20" ht="79.5" customHeight="1">
      <c r="A20" s="79" t="str">
        <f>IF('All Devices (Landscape)'!V20 = "", "", CHAR(10)
 &amp; (CONCATENATE(("              /*  ----- ----- " &amp; 'All Devices (Landscape)'!B20 &amp; " : ( " &amp; 'All Devices (Landscape)'!I20  &amp;  " )   ------ ----*/  " &amp;  CHAR(10)
 &amp; "              /* ----- ----- " &amp;   " PHYSICAL RESOLUTION  "  &amp; "( " &amp; CEILING('All Devices (Landscape)'!D20,1) &amp; " x "  &amp; CEILING('All Devices (Landscape)'!C20,1) &amp; " )" &amp; "  ------ ----*/ " ), CHAR(10)
 &amp; "              /*  ----- ----- LOGICAL RESOLUTION  "  &amp; "( "  &amp; CEILING('All Devices (Landscape)'!K20,0.01) &amp; " x "  &amp; CEILING('All Devices (Landscape)'!J20,0.01) &amp; " )" &amp; "  ------ ----*/ ", CHAR(10),
 CHAR(10),
 "@media only screen", CHAR(10),
 "   and (min-device-width: ",CEILING('All Devices (Landscape)'!N20,0.01), "px)", CHAR(10),
 "   and (max-device-width: ", CEILING('All Devices (Landscape)'!O20,0.01), "px)", CHAR(10),
 "   and (min-device-height: ",CEILING('All Devices (Landscape)'!L20,0.01), "px)", CHAR(10),
 "   and (max-device-height: ", CEILING('All Devices (Landscape)'!M20,0.01), "px)", CHAR(10),
 "   and (-webkit-device-pixel-ratio: ",CEILING('All Devices (Landscape)'!W20,1), ")", CHAR(10),
 "   and (orientation: ", 'All Devices (Landscape)'!I20, ")   { ", CHAR(10),CHAR(10),
 "  .demo-iframe-container       { ", CHAR(10),
 "        height: ", CEILING('All Devices (Landscape)'!P20,0.1),  "px;", CHAR(10),
 "        width: ", CEILING('All Devices (Landscape)'!Q20,0.1),"px;", CHAR(10),
 " } ", CHAR(10),
 CHAR(10),
 "  .demo-iframe                         {", CHAR(10),
 "        height: ", CEILING('All Devices (Landscape)'!R20,0.1),  "px;", CHAR(10),
 "        width: ", CEILING('All Devices (Landscape)'!S20,0.1),"px;", CHAR(10),
 "        background-image: url(" &amp; ('awareness(landscape)'!C19)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CEILING('All Devices (Landscape)'!P20,0.1),  "px;", CHAR(10),
 "        width: ", CEILING('All Devices (Landscape)'!Q20,0.1), "px;", CHAR(10),
 "        background-image: url(../img/demo-content/emby/", 'All Devices (Landscape)'!A20, "-content.png);" , CHAR(10),
 " } ", CHAR(10),
 CHAR(10),
 "  .demo-solar-div                       { ", CHAR(10),
 "        height: ", CEILING('All Devices (Landscape)'!P20,0.1),  "px;", CHAR(10),
 "        width: ", CEILING('All Devices (Landscape)'!Q20,0.1), "px;", CHAR(10),
 "        background-image: url(../img/demo-content/emoncms/", 'All Devices (Landscape)'!A20, "-content.png);" , CHAR(10),
 " } ", CHAR(10),
  CHAR(10),
 "  .demo-motioneye-div                       { ", CHAR(10),
 "        height: ", CEILING('All Devices (Landscape)'!P20,0.1),  "px;", CHAR(10),
 "        width: ", CEILING('All Devices (Landscape)'!Q20,0.1), "px;", CHAR(10),
 "        background-image: url(../img/demo-content/motioneye/", 'All Devices (Landscape)'!A20, "-content.png);" , CHAR(10),
 " } ", CHAR(10),
  CHAR(10),
 "  .demo-netstats-div                       { ", CHAR(10),
 "        height: ", CEILING('All Devices (Landscape)'!P20,0.1),  "px;", CHAR(10),
 "        width: ", CEILING('All Devices (Landscape)'!Q20,0.1), "px;", CHAR(10),
 "        background-image: url(../img/demo-content/netstats/", 'All Devices (Landscape)'!A20, "-content.png);" , CHAR(10),
 " } ", CHAR(10),
  CHAR(10),
 "  .demo-openhab-div                       { ", CHAR(10),
 "        height: ", CEILING('All Devices (Landscape)'!P20,0.1),  "px;", CHAR(10),
 "        width: ", CEILING('All Devices (Landscape)'!Q20,0.1), "px;", CHAR(10),
 "        background-image: url(../img/demo-content/openhab/", 'All Devices (Landscape)'!A20, "-content.png);" , CHAR(10),
 " } ", CHAR(10),
 " } ", CHAR(10),
 CHAR(10)
 )))</f>
        <v>
              /*  ----- ----- PixelXL : ( landscape )   ------ ----*/  
              /* ----- -----  PHYSICAL RESOLUTION  ( 2560 x 1440 )  ------ ----*/ 
              /*  ----- ----- LOGICAL RESOLUTION  ( 732 x 412 )  ------ ----*/ 
@media only screen
   and (min-device-width: 731.5px)
   and (max-device-width: 732.5px)
   and (min-device-height: 411.5px)
   and (max-device-height: 412.5px)
   and (-webkit-device-pixel-ratio: 4)
   and (orientation: landscape)   { 
  .demo-iframe-container       { 
        height: 406.5px;
        width: 732px;
 } 
  .demo-iframe                         {
        height: 405.5px;
        width: 731px;
        background-image: url(https://docs.google.com/spreadsheets/d/e/2PACX-1vQQRpSkpCHUtlDlgB6JPpClF-SYXaXE4gk64_4J3iY8bfP3JXkKw4bE3yv_ctha-q0uBOj_Deij-R_Q/pubchart?oid=1402828582&amp;format=image);
        filter: invert(100%); /* ----- see frames.css ----*/ 
        -webkit-filter: invert(100%);   /* ----- see frames.css ----*/ 
 } 
  .demo-emby-div                       { 
        height: 406.5px;
        width: 732px;
        background-image: url(../img/demo-content/emby/Landscape-732x412-PR=3.5-content.png);
 } 
  .demo-solar-div                       { 
        height: 406.5px;
        width: 732px;
        background-image: url(../img/demo-content/emoncms/Landscape-732x412-PR=3.5-content.png);
 } 
  .demo-motioneye-div                       { 
        height: 406.5px;
        width: 732px;
        background-image: url(../img/demo-content/motioneye/Landscape-732x412-PR=3.5-content.png);
 } 
  .demo-netstats-div                       { 
        height: 406.5px;
        width: 732px;
        background-image: url(../img/demo-content/netstats/Landscape-732x412-PR=3.5-content.png);
 } 
  .demo-openhab-div                       { 
        height: 406.5px;
        width: 732px;
        background-image: url(../img/demo-content/openhab/Landscape-732x412-PR=3.5-content.png);
 } 
 } 
</v>
      </c>
      <c r="I20" s="80"/>
    </row>
    <row r="21" ht="79.5" customHeight="1">
      <c r="A21" s="79" t="str">
        <f>IF('All Devices (Landscape)'!V21 = "", "", CHAR(10)
 &amp; (CONCATENATE(("              /*  ----- ----- " &amp; 'All Devices (Landscape)'!B21 &amp; " : ( " &amp; 'All Devices (Landscape)'!I21  &amp;  " )   ------ ----*/  " &amp;  CHAR(10)
 &amp; "              /* ----- ----- " &amp;   " PHYSICAL RESOLUTION  "  &amp; "( " &amp; CEILING('All Devices (Landscape)'!D21,1) &amp; " x "  &amp; CEILING('All Devices (Landscape)'!C21,1) &amp; " )" &amp; "  ------ ----*/ " ), CHAR(10)
 &amp; "              /*  ----- ----- LOGICAL RESOLUTION  "  &amp; "( "  &amp; CEILING('All Devices (Landscape)'!K21,0.01) &amp; " x "  &amp; CEILING('All Devices (Landscape)'!J21,0.01) &amp; " )" &amp; "  ------ ----*/ ", CHAR(10),
 CHAR(10),
 "@media only screen", CHAR(10),
 "   and (min-device-width: ",CEILING('All Devices (Landscape)'!N21,0.01), "px)", CHAR(10),
 "   and (max-device-width: ", CEILING('All Devices (Landscape)'!O21,0.01), "px)", CHAR(10),
 "   and (min-device-height: ",CEILING('All Devices (Landscape)'!L21,0.01), "px)", CHAR(10),
 "   and (max-device-height: ", CEILING('All Devices (Landscape)'!M21,0.01), "px)", CHAR(10),
 "   and (-webkit-device-pixel-ratio: ",CEILING('All Devices (Landscape)'!W21,1), ")", CHAR(10),
 "   and (orientation: ", 'All Devices (Landscape)'!I21, ")   { ", CHAR(10),CHAR(10),
 "  .demo-iframe-container       { ", CHAR(10),
 "        height: ", CEILING('All Devices (Landscape)'!P21,0.1),  "px;", CHAR(10),
 "        width: ", CEILING('All Devices (Landscape)'!Q21,0.1),"px;", CHAR(10),
 " } ", CHAR(10),
 CHAR(10),
 "  .demo-iframe                         {", CHAR(10),
 "        height: ", CEILING('All Devices (Landscape)'!R21,0.1),  "px;", CHAR(10),
 "        width: ", CEILING('All Devices (Landscape)'!S21,0.1),"px;", CHAR(10),
 "        background-image: url(" &amp; ('awareness(landscape)'!C20)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CEILING('All Devices (Landscape)'!P21,0.1),  "px;", CHAR(10),
 "        width: ", CEILING('All Devices (Landscape)'!Q21,0.1), "px;", CHAR(10),
 "        background-image: url(../img/demo-content/emby/", 'All Devices (Landscape)'!A21, "-content.png);" , CHAR(10),
 " } ", CHAR(10),
 CHAR(10),
 "  .demo-solar-div                       { ", CHAR(10),
 "        height: ", CEILING('All Devices (Landscape)'!P21,0.1),  "px;", CHAR(10),
 "        width: ", CEILING('All Devices (Landscape)'!Q21,0.1), "px;", CHAR(10),
 "        background-image: url(../img/demo-content/emoncms/", 'All Devices (Landscape)'!A21, "-content.png);" , CHAR(10),
 " } ", CHAR(10),
  CHAR(10),
 "  .demo-motioneye-div                       { ", CHAR(10),
 "        height: ", CEILING('All Devices (Landscape)'!P21,0.1),  "px;", CHAR(10),
 "        width: ", CEILING('All Devices (Landscape)'!Q21,0.1), "px;", CHAR(10),
 "        background-image: url(../img/demo-content/motioneye/", 'All Devices (Landscape)'!A21, "-content.png);" , CHAR(10),
 " } ", CHAR(10),
  CHAR(10),
 "  .demo-netstats-div                       { ", CHAR(10),
 "        height: ", CEILING('All Devices (Landscape)'!P21,0.1),  "px;", CHAR(10),
 "        width: ", CEILING('All Devices (Landscape)'!Q21,0.1), "px;", CHAR(10),
 "        background-image: url(../img/demo-content/netstats/", 'All Devices (Landscape)'!A21, "-content.png);" , CHAR(10),
 " } ", CHAR(10),
  CHAR(10),
 "  .demo-openhab-div                       { ", CHAR(10),
 "        height: ", CEILING('All Devices (Landscape)'!P21,0.1),  "px;", CHAR(10),
 "        width: ", CEILING('All Devices (Landscape)'!Q21,0.1), "px;", CHAR(10),
 "        background-image: url(../img/demo-content/openhab/", 'All Devices (Landscape)'!A21, "-content.png);" , CHAR(10),
 " } ", CHAR(10),
 " } ", CHAR(10),
 CHAR(10)
 )))</f>
        <v>
              /*  ----- ----- Iphone6-8+andHTC1andFullHD : ( landscape )   ------ ----*/  
              /* ----- -----  PHYSICAL RESOLUTION  ( 1920 x 1080 )  ------ ----*/ 
              /*  ----- ----- LOGICAL RESOLUTION  ( 736 x 414 )  ------ ----*/ 
@media only screen
   and (min-device-width: 735.5px)
   and (max-device-width: 736.5px)
   and (min-device-height: 413.5px)
   and (max-device-height: 414.5px)
   and (-webkit-device-pixel-ratio: 3)
   and (orientation: landscape)   { 
  .demo-iframe-container       { 
        height: 408.5px;
        width: 736px;
 } 
  .demo-iframe                         {
        height: 407.5px;
        width: 735px;
        background-image: url(https://docs.google.com/spreadsheets/d/e/2PACX-1vQQRpSkpCHUtlDlgB6JPpClF-SYXaXE4gk64_4J3iY8bfP3JXkKw4bE3yv_ctha-q0uBOj_Deij-R_Q/pubchart?oid=1037413988&amp;format=image);
        filter: invert(100%); /* ----- see frames.css ----*/ 
        -webkit-filter: invert(100%);   /* ----- see frames.css ----*/ 
 } 
  .demo-emby-div                       { 
        height: 408.5px;
        width: 736px;
        background-image: url(../img/demo-content/emby/Landscape-736x414-PR=2.7-content.png);
 } 
  .demo-solar-div                       { 
        height: 408.5px;
        width: 736px;
        background-image: url(../img/demo-content/emoncms/Landscape-736x414-PR=2.7-content.png);
 } 
  .demo-motioneye-div                       { 
        height: 408.5px;
        width: 736px;
        background-image: url(../img/demo-content/motioneye/Landscape-736x414-PR=2.7-content.png);
 } 
  .demo-netstats-div                       { 
        height: 408.5px;
        width: 736px;
        background-image: url(../img/demo-content/netstats/Landscape-736x414-PR=2.7-content.png);
 } 
  .demo-openhab-div                       { 
        height: 408.5px;
        width: 736px;
        background-image: url(../img/demo-content/openhab/Landscape-736x414-PR=2.7-content.png);
 } 
 } 
</v>
      </c>
      <c r="I21" s="80"/>
    </row>
    <row r="22" ht="79.5" customHeight="1">
      <c r="A22" s="79" t="str">
        <f>IF('All Devices (Landscape)'!V22 = "", "", CHAR(10)
 &amp; (CONCATENATE(("              /*  ----- ----- " &amp; 'All Devices (Landscape)'!B22 &amp; " : ( " &amp; 'All Devices (Landscape)'!I22  &amp;  " )   ------ ----*/  " &amp;  CHAR(10)
 &amp; "              /* ----- ----- " &amp;   " PHYSICAL RESOLUTION  "  &amp; "( " &amp; CEILING('All Devices (Landscape)'!D22,1) &amp; " x "  &amp; CEILING('All Devices (Landscape)'!C22,1) &amp; " )" &amp; "  ------ ----*/ " ), CHAR(10)
 &amp; "              /*  ----- ----- LOGICAL RESOLUTION  "  &amp; "( "  &amp; CEILING('All Devices (Landscape)'!K22,0.01) &amp; " x "  &amp; CEILING('All Devices (Landscape)'!J22,0.01) &amp; " )" &amp; "  ------ ----*/ ", CHAR(10),
 CHAR(10),
 "@media only screen", CHAR(10),
 "   and (min-device-width: ",CEILING('All Devices (Landscape)'!N22,0.01), "px)", CHAR(10),
 "   and (max-device-width: ", CEILING('All Devices (Landscape)'!O22,0.01), "px)", CHAR(10),
 "   and (min-device-height: ",CEILING('All Devices (Landscape)'!L22,0.01), "px)", CHAR(10),
 "   and (max-device-height: ", CEILING('All Devices (Landscape)'!M22,0.01), "px)", CHAR(10),
 "   and (-webkit-device-pixel-ratio: ",CEILING('All Devices (Landscape)'!W22,1), ")", CHAR(10),
 "   and (orientation: ", 'All Devices (Landscape)'!I22, ")   { ", CHAR(10),CHAR(10),
 "  .demo-iframe-container       { ", CHAR(10),
 "        height: ", CEILING('All Devices (Landscape)'!P22,0.1),  "px;", CHAR(10),
 "        width: ", CEILING('All Devices (Landscape)'!Q22,0.1),"px;", CHAR(10),
 " } ", CHAR(10),
 CHAR(10),
 "  .demo-iframe                         {", CHAR(10),
 "        height: ", CEILING('All Devices (Landscape)'!R22,0.1),  "px;", CHAR(10),
 "        width: ", CEILING('All Devices (Landscape)'!S22,0.1),"px;", CHAR(10),
 "        background-image: url(" &amp; ('awareness(landscape)'!C21)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CEILING('All Devices (Landscape)'!P22,0.1),  "px;", CHAR(10),
 "        width: ", CEILING('All Devices (Landscape)'!Q22,0.1), "px;", CHAR(10),
 "        background-image: url(../img/demo-content/emby/", 'All Devices (Landscape)'!A22, "-content.png);" , CHAR(10),
 " } ", CHAR(10),
 CHAR(10),
 "  .demo-solar-div                       { ", CHAR(10),
 "        height: ", CEILING('All Devices (Landscape)'!P22,0.1),  "px;", CHAR(10),
 "        width: ", CEILING('All Devices (Landscape)'!Q22,0.1), "px;", CHAR(10),
 "        background-image: url(../img/demo-content/emoncms/", 'All Devices (Landscape)'!A22, "-content.png);" , CHAR(10),
 " } ", CHAR(10),
  CHAR(10),
 "  .demo-motioneye-div                       { ", CHAR(10),
 "        height: ", CEILING('All Devices (Landscape)'!P22,0.1),  "px;", CHAR(10),
 "        width: ", CEILING('All Devices (Landscape)'!Q22,0.1), "px;", CHAR(10),
 "        background-image: url(../img/demo-content/motioneye/", 'All Devices (Landscape)'!A22, "-content.png);" , CHAR(10),
 " } ", CHAR(10),
  CHAR(10),
 "  .demo-netstats-div                       { ", CHAR(10),
 "        height: ", CEILING('All Devices (Landscape)'!P22,0.1),  "px;", CHAR(10),
 "        width: ", CEILING('All Devices (Landscape)'!Q22,0.1), "px;", CHAR(10),
 "        background-image: url(../img/demo-content/netstats/", 'All Devices (Landscape)'!A22, "-content.png);" , CHAR(10),
 " } ", CHAR(10),
  CHAR(10),
 "  .demo-openhab-div                       { ", CHAR(10),
 "        height: ", CEILING('All Devices (Landscape)'!P22,0.1),  "px;", CHAR(10),
 "        width: ", CEILING('All Devices (Landscape)'!Q22,0.1), "px;", CHAR(10),
 "        background-image: url(../img/demo-content/openhab/", 'All Devices (Landscape)'!A22, "-content.png);" , CHAR(10),
 " } ", CHAR(10),
 " } ", CHAR(10),
 CHAR(10)
 )))</f>
        <v>
              /*  ----- ----- Pixel : ( landscape )   ------ ----*/  
              /* ----- -----  PHYSICAL RESOLUTION  ( 1920 x 1080 )  ------ ----*/ 
              /*  ----- ----- LOGICAL RESOLUTION  ( 739 x 416 )  ------ ----*/ 
@media only screen
   and (min-device-width: 738.5px)
   and (max-device-width: 739.5px)
   and (min-device-height: 415.5px)
   and (max-device-height: 416.5px)
   and (-webkit-device-pixel-ratio: 3)
   and (orientation: landscape)   { 
  .demo-iframe-container       { 
        height: 410.5px;
        width: 739px;
 } 
  .demo-iframe                         {
        height: 409.5px;
        width: 738px;
        background-image: url(https://docs.google.com/spreadsheets/d/e/2PACX-1vQQRpSkpCHUtlDlgB6JPpClF-SYXaXE4gk64_4J3iY8bfP3JXkKw4bE3yv_ctha-q0uBOj_Deij-R_Q/pubchart?oid=1115357496&amp;format=image);
        filter: invert(100%); /* ----- see frames.css ----*/ 
        -webkit-filter: invert(100%);   /* ----- see frames.css ----*/ 
 } 
  .demo-emby-div                       { 
        height: 410.5px;
        width: 739px;
        background-image: url(../img/demo-content/emby/Landscape-739x416-PR=2.6-content.png);
 } 
  .demo-solar-div                       { 
        height: 410.5px;
        width: 739px;
        background-image: url(../img/demo-content/emoncms/Landscape-739x416-PR=2.6-content.png);
 } 
  .demo-motioneye-div                       { 
        height: 410.5px;
        width: 739px;
        background-image: url(../img/demo-content/motioneye/Landscape-739x416-PR=2.6-content.png);
 } 
  .demo-netstats-div                       { 
        height: 410.5px;
        width: 739px;
        background-image: url(../img/demo-content/netstats/Landscape-739x416-PR=2.6-content.png);
 } 
  .demo-openhab-div                       { 
        height: 410.5px;
        width: 739px;
        background-image: url(../img/demo-content/openhab/Landscape-739x416-PR=2.6-content.png);
 } 
 } 
</v>
      </c>
      <c r="I22" s="80"/>
    </row>
    <row r="23" ht="79.5" customHeight="1">
      <c r="A23" s="79" t="str">
        <f>IF('All Devices (Landscape)'!V23 = "", "", CHAR(10)
 &amp; (CONCATENATE(("              /*  ----- ----- " &amp; 'All Devices (Landscape)'!B23 &amp; " : ( " &amp; 'All Devices (Landscape)'!I23  &amp;  " )   ------ ----*/  " &amp;  CHAR(10)
 &amp; "              /* ----- ----- " &amp;   " PHYSICAL RESOLUTION  "  &amp; "( " &amp; CEILING('All Devices (Landscape)'!D23,1) &amp; " x "  &amp; CEILING('All Devices (Landscape)'!C23,1) &amp; " )" &amp; "  ------ ----*/ " ), CHAR(10)
 &amp; "              /*  ----- ----- LOGICAL RESOLUTION  "  &amp; "( "  &amp; CEILING('All Devices (Landscape)'!K23,0.01) &amp; " x "  &amp; CEILING('All Devices (Landscape)'!J23,0.01) &amp; " )" &amp; "  ------ ----*/ ", CHAR(10),
 CHAR(10),
 "@media only screen", CHAR(10),
 "   and (min-device-width: ",CEILING('All Devices (Landscape)'!N23,0.01), "px)", CHAR(10),
 "   and (max-device-width: ", CEILING('All Devices (Landscape)'!O23,0.01), "px)", CHAR(10),
 "   and (min-device-height: ",CEILING('All Devices (Landscape)'!L23,0.01), "px)", CHAR(10),
 "   and (max-device-height: ", CEILING('All Devices (Landscape)'!M23,0.01), "px)", CHAR(10),
 "   and (-webkit-device-pixel-ratio: ",CEILING('All Devices (Landscape)'!W23,1), ")", CHAR(10),
 "   and (orientation: ", 'All Devices (Landscape)'!I23, ")   { ", CHAR(10),CHAR(10),
 "  .demo-iframe-container       { ", CHAR(10),
 "        height: ", CEILING('All Devices (Landscape)'!P23,0.1),  "px;", CHAR(10),
 "        width: ", CEILING('All Devices (Landscape)'!Q23,0.1),"px;", CHAR(10),
 " } ", CHAR(10),
 CHAR(10),
 "  .demo-iframe                         {", CHAR(10),
 "        height: ", CEILING('All Devices (Landscape)'!R23,0.1),  "px;", CHAR(10),
 "        width: ", CEILING('All Devices (Landscape)'!S23,0.1),"px;", CHAR(10),
 "        background-image: url(" &amp; ('awareness(landscape)'!C22)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CEILING('All Devices (Landscape)'!P23,0.1),  "px;", CHAR(10),
 "        width: ", CEILING('All Devices (Landscape)'!Q23,0.1), "px;", CHAR(10),
 "        background-image: url(../img/demo-content/emby/", 'All Devices (Landscape)'!A23, "-content.png);" , CHAR(10),
 " } ", CHAR(10),
 CHAR(10),
 "  .demo-solar-div                       { ", CHAR(10),
 "        height: ", CEILING('All Devices (Landscape)'!P23,0.1),  "px;", CHAR(10),
 "        width: ", CEILING('All Devices (Landscape)'!Q23,0.1), "px;", CHAR(10),
 "        background-image: url(../img/demo-content/emoncms/", 'All Devices (Landscape)'!A23, "-content.png);" , CHAR(10),
 " } ", CHAR(10),
  CHAR(10),
 "  .demo-motioneye-div                       { ", CHAR(10),
 "        height: ", CEILING('All Devices (Landscape)'!P23,0.1),  "px;", CHAR(10),
 "        width: ", CEILING('All Devices (Landscape)'!Q23,0.1), "px;", CHAR(10),
 "        background-image: url(../img/demo-content/motioneye/", 'All Devices (Landscape)'!A23, "-content.png);" , CHAR(10),
 " } ", CHAR(10),
  CHAR(10),
 "  .demo-netstats-div                       { ", CHAR(10),
 "        height: ", CEILING('All Devices (Landscape)'!P23,0.1),  "px;", CHAR(10),
 "        width: ", CEILING('All Devices (Landscape)'!Q23,0.1), "px;", CHAR(10),
 "        background-image: url(../img/demo-content/netstats/", 'All Devices (Landscape)'!A23, "-content.png);" , CHAR(10),
 " } ", CHAR(10),
  CHAR(10),
 "  .demo-openhab-div                       { ", CHAR(10),
 "        height: ", CEILING('All Devices (Landscape)'!P23,0.1),  "px;", CHAR(10),
 "        width: ", CEILING('All Devices (Landscape)'!Q23,0.1), "px;", CHAR(10),
 "        background-image: url(../img/demo-content/openhab/", 'All Devices (Landscape)'!A23, "-content.png);" , CHAR(10),
 " } ", CHAR(10),
 " } ", CHAR(10),
 CHAR(10)
 )))</f>
        <v>
              /*  ----- ----- AlienwareCurvedDisplay : ( landscape )   ------ ----*/  
              /* ----- -----  PHYSICAL RESOLUTION  ( 2880 x 900 )  ------ ----*/ 
              /*  ----- ----- LOGICAL RESOLUTION  ( 1440 x 450 )  ------ ----*/ 
@media only screen
   and (min-device-width: 1439.5px)
   and (max-device-width: 1440.5px)
   and (min-device-height: 449.5px)
   and (max-device-height: 450.5px)
   and (-webkit-device-pixel-ratio: 2)
   and (orientation: landscape)   { 
  .demo-iframe-container       { 
        height: 444.5px;
        width: 1440px;
 } 
  .demo-iframe                         {
        height: 443.5px;
        width: 1439px;
        background-image: url(https://docs.google.com/spreadsheets/d/e/2PACX-1vQQRpSkpCHUtlDlgB6JPpClF-SYXaXE4gk64_4J3iY8bfP3JXkKw4bE3yv_ctha-q0uBOj_Deij-R_Q/pubchart?oid=1078278257&amp;format=image);
        filter: invert(100%); /* ----- see frames.css ----*/ 
        -webkit-filter: invert(100%);   /* ----- see frames.css ----*/ 
 } 
  .demo-emby-div                       { 
        height: 444.5px;
        width: 1440px;
        background-image: url(../img/demo-content/emby/Landscape-1440x450-PR=2-content.png);
 } 
  .demo-solar-div                       { 
        height: 444.5px;
        width: 1440px;
        background-image: url(../img/demo-content/emoncms/Landscape-1440x450-PR=2-content.png);
 } 
  .demo-motioneye-div                       { 
        height: 444.5px;
        width: 1440px;
        background-image: url(../img/demo-content/motioneye/Landscape-1440x450-PR=2-content.png);
 } 
  .demo-netstats-div                       { 
        height: 444.5px;
        width: 1440px;
        background-image: url(../img/demo-content/netstats/Landscape-1440x450-PR=2-content.png);
 } 
  .demo-openhab-div                       { 
        height: 444.5px;
        width: 1440px;
        background-image: url(../img/demo-content/openhab/Landscape-1440x450-PR=2-content.png);
 } 
 } 
</v>
      </c>
      <c r="I23" s="80"/>
    </row>
    <row r="24" ht="79.5" customHeight="1">
      <c r="A24" s="79" t="str">
        <f>IF('All Devices (Landscape)'!V24 = "", "", CHAR(10)
 &amp; (CONCATENATE(("              /*  ----- ----- " &amp; 'All Devices (Landscape)'!B24 &amp; " : ( " &amp; 'All Devices (Landscape)'!I24  &amp;  " )   ------ ----*/  " &amp;  CHAR(10)
 &amp; "              /* ----- ----- " &amp;   " PHYSICAL RESOLUTION  "  &amp; "( " &amp; CEILING('All Devices (Landscape)'!D24,1) &amp; " x "  &amp; CEILING('All Devices (Landscape)'!C24,1) &amp; " )" &amp; "  ------ ----*/ " ), CHAR(10)
 &amp; "              /*  ----- ----- LOGICAL RESOLUTION  "  &amp; "( "  &amp; CEILING('All Devices (Landscape)'!K24,0.01) &amp; " x "  &amp; CEILING('All Devices (Landscape)'!J24,0.01) &amp; " )" &amp; "  ------ ----*/ ", CHAR(10),
 CHAR(10),
 "@media only screen", CHAR(10),
 "   and (min-device-width: ",CEILING('All Devices (Landscape)'!N24,0.01), "px)", CHAR(10),
 "   and (max-device-width: ", CEILING('All Devices (Landscape)'!O24,0.01), "px)", CHAR(10),
 "   and (min-device-height: ",CEILING('All Devices (Landscape)'!L24,0.01), "px)", CHAR(10),
 "   and (max-device-height: ", CEILING('All Devices (Landscape)'!M24,0.01), "px)", CHAR(10),
 "   and (-webkit-device-pixel-ratio: ",CEILING('All Devices (Landscape)'!W24,1), ")", CHAR(10),
 "   and (orientation: ", 'All Devices (Landscape)'!I24, ")   { ", CHAR(10),CHAR(10),
 "  .demo-iframe-container       { ", CHAR(10),
 "        height: ", CEILING('All Devices (Landscape)'!P24,0.1),  "px;", CHAR(10),
 "        width: ", CEILING('All Devices (Landscape)'!Q24,0.1),"px;", CHAR(10),
 " } ", CHAR(10),
 CHAR(10),
 "  .demo-iframe                         {", CHAR(10),
 "        height: ", CEILING('All Devices (Landscape)'!R24,0.1),  "px;", CHAR(10),
 "        width: ", CEILING('All Devices (Landscape)'!S24,0.1),"px;", CHAR(10),
 "        background-image: url(" &amp; ('awareness(landscape)'!C23)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CEILING('All Devices (Landscape)'!P24,0.1),  "px;", CHAR(10),
 "        width: ", CEILING('All Devices (Landscape)'!Q24,0.1), "px;", CHAR(10),
 "        background-image: url(../img/demo-content/emby/", 'All Devices (Landscape)'!A24, "-content.png);" , CHAR(10),
 " } ", CHAR(10),
 CHAR(10),
 "  .demo-solar-div                       { ", CHAR(10),
 "        height: ", CEILING('All Devices (Landscape)'!P24,0.1),  "px;", CHAR(10),
 "        width: ", CEILING('All Devices (Landscape)'!Q24,0.1), "px;", CHAR(10),
 "        background-image: url(../img/demo-content/emoncms/", 'All Devices (Landscape)'!A24, "-content.png);" , CHAR(10),
 " } ", CHAR(10),
  CHAR(10),
 "  .demo-motioneye-div                       { ", CHAR(10),
 "        height: ", CEILING('All Devices (Landscape)'!P24,0.1),  "px;", CHAR(10),
 "        width: ", CEILING('All Devices (Landscape)'!Q24,0.1), "px;", CHAR(10),
 "        background-image: url(../img/demo-content/motioneye/", 'All Devices (Landscape)'!A24, "-content.png);" , CHAR(10),
 " } ", CHAR(10),
  CHAR(10),
 "  .demo-netstats-div                       { ", CHAR(10),
 "        height: ", CEILING('All Devices (Landscape)'!P24,0.1),  "px;", CHAR(10),
 "        width: ", CEILING('All Devices (Landscape)'!Q24,0.1), "px;", CHAR(10),
 "        background-image: url(../img/demo-content/netstats/", 'All Devices (Landscape)'!A24, "-content.png);" , CHAR(10),
 " } ", CHAR(10),
  CHAR(10),
 "  .demo-openhab-div                       { ", CHAR(10),
 "        height: ", CEILING('All Devices (Landscape)'!P24,0.1),  "px;", CHAR(10),
 "        width: ", CEILING('All Devices (Landscape)'!Q24,0.1), "px;", CHAR(10),
 "        background-image: url(../img/demo-content/openhab/", 'All Devices (Landscape)'!A24, "-content.png);" , CHAR(10),
 " } ", CHAR(10),
 " } ", CHAR(10),
 CHAR(10)
 )))</f>
        <v>
              /*  ----- ----- GalaxyS2 : ( landscape )   ------ ----*/  
              /* ----- -----  PHYSICAL RESOLUTION  ( 800 x 480 )  ------ ----*/ 
              /*  ----- ----- LOGICAL RESOLUTION  ( 800 x 480 )  ------ ----*/ 
@media only screen
   and (min-device-width: 799.5px)
   and (max-device-width: 800.5px)
   and (min-device-height: 479.5px)
   and (max-device-height: 480.5px)
   and (-webkit-device-pixel-ratio: 1)
   and (orientation: landscape)   { 
  .demo-iframe-container       { 
        height: 474.5px;
        width: 800px;
 } 
  .demo-iframe                         {
        height: 473.5px;
        width: 799px;
        background-image: url(https://docs.google.com/spreadsheets/d/e/2PACX-1vQQRpSkpCHUtlDlgB6JPpClF-SYXaXE4gk64_4J3iY8bfP3JXkKw4bE3yv_ctha-q0uBOj_Deij-R_Q/pubchart?oid=1606334166&amp;format=image);
        filter: invert(100%); /* ----- see frames.css ----*/ 
        -webkit-filter: invert(100%);   /* ----- see frames.css ----*/ 
 } 
  .demo-emby-div                       { 
        height: 474.5px;
        width: 800px;
        background-image: url(../img/demo-content/emby/Landscape-800x480-PR=1-content.png);
 } 
  .demo-solar-div                       { 
        height: 474.5px;
        width: 800px;
        background-image: url(../img/demo-content/emoncms/Landscape-800x480-PR=1-content.png);
 } 
  .demo-motioneye-div                       { 
        height: 474.5px;
        width: 800px;
        background-image: url(../img/demo-content/motioneye/Landscape-800x480-PR=1-content.png);
 } 
  .demo-netstats-div                       { 
        height: 474.5px;
        width: 800px;
        background-image: url(../img/demo-content/netstats/Landscape-800x480-PR=1-content.png);
 } 
  .demo-openhab-div                       { 
        height: 474.5px;
        width: 800px;
        background-image: url(../img/demo-content/openhab/Landscape-800x480-PR=1-content.png);
 } 
 } 
</v>
      </c>
      <c r="I24" s="80"/>
    </row>
    <row r="25" ht="79.5" customHeight="1">
      <c r="A25" s="79" t="str">
        <f>IF('All Devices (Landscape)'!V25 = "", "", CHAR(10)
 &amp; (CONCATENATE(("              /*  ----- ----- " &amp; 'All Devices (Landscape)'!B25 &amp; " : ( " &amp; 'All Devices (Landscape)'!I25  &amp;  " )   ------ ----*/  " &amp;  CHAR(10)
 &amp; "              /* ----- ----- " &amp;   " PHYSICAL RESOLUTION  "  &amp; "( " &amp; CEILING('All Devices (Landscape)'!D25,1) &amp; " x "  &amp; CEILING('All Devices (Landscape)'!C25,1) &amp; " )" &amp; "  ------ ----*/ " ), CHAR(10)
 &amp; "              /*  ----- ----- LOGICAL RESOLUTION  "  &amp; "( "  &amp; CEILING('All Devices (Landscape)'!K25,0.01) &amp; " x "  &amp; CEILING('All Devices (Landscape)'!J25,0.01) &amp; " )" &amp; "  ------ ----*/ ", CHAR(10),
 CHAR(10),
 "@media only screen", CHAR(10),
 "   and (min-device-width: ",CEILING('All Devices (Landscape)'!N25,0.01), "px)", CHAR(10),
 "   and (max-device-width: ", CEILING('All Devices (Landscape)'!O25,0.01), "px)", CHAR(10),
 "   and (min-device-height: ",CEILING('All Devices (Landscape)'!L25,0.01), "px)", CHAR(10),
 "   and (max-device-height: ", CEILING('All Devices (Landscape)'!M25,0.01), "px)", CHAR(10),
 "   and (-webkit-device-pixel-ratio: ",CEILING('All Devices (Landscape)'!W25,1), ")", CHAR(10),
 "   and (orientation: ", 'All Devices (Landscape)'!I25, ")   { ", CHAR(10),CHAR(10),
 "  .demo-iframe-container       { ", CHAR(10),
 "        height: ", CEILING('All Devices (Landscape)'!P25,0.1),  "px;", CHAR(10),
 "        width: ", CEILING('All Devices (Landscape)'!Q25,0.1),"px;", CHAR(10),
 " } ", CHAR(10),
 CHAR(10),
 "  .demo-iframe                         {", CHAR(10),
 "        height: ", CEILING('All Devices (Landscape)'!R25,0.1),  "px;", CHAR(10),
 "        width: ", CEILING('All Devices (Landscape)'!S25,0.1),"px;", CHAR(10),
 "        background-image: url(" &amp; ('awareness(landscape)'!C24)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CEILING('All Devices (Landscape)'!P25,0.1),  "px;", CHAR(10),
 "        width: ", CEILING('All Devices (Landscape)'!Q25,0.1), "px;", CHAR(10),
 "        background-image: url(../img/demo-content/emby/", 'All Devices (Landscape)'!A25, "-content.png);" , CHAR(10),
 " } ", CHAR(10),
 CHAR(10),
 "  .demo-solar-div                       { ", CHAR(10),
 "        height: ", CEILING('All Devices (Landscape)'!P25,0.1),  "px;", CHAR(10),
 "        width: ", CEILING('All Devices (Landscape)'!Q25,0.1), "px;", CHAR(10),
 "        background-image: url(../img/demo-content/emoncms/", 'All Devices (Landscape)'!A25, "-content.png);" , CHAR(10),
 " } ", CHAR(10),
  CHAR(10),
 "  .demo-motioneye-div                       { ", CHAR(10),
 "        height: ", CEILING('All Devices (Landscape)'!P25,0.1),  "px;", CHAR(10),
 "        width: ", CEILING('All Devices (Landscape)'!Q25,0.1), "px;", CHAR(10),
 "        background-image: url(../img/demo-content/motioneye/", 'All Devices (Landscape)'!A25, "-content.png);" , CHAR(10),
 " } ", CHAR(10),
  CHAR(10),
 "  .demo-netstats-div                       { ", CHAR(10),
 "        height: ", CEILING('All Devices (Landscape)'!P25,0.1),  "px;", CHAR(10),
 "        width: ", CEILING('All Devices (Landscape)'!Q25,0.1), "px;", CHAR(10),
 "        background-image: url(../img/demo-content/netstats/", 'All Devices (Landscape)'!A25, "-content.png);" , CHAR(10),
 " } ", CHAR(10),
  CHAR(10),
 "  .demo-openhab-div                       { ", CHAR(10),
 "        height: ", CEILING('All Devices (Landscape)'!P25,0.1),  "px;", CHAR(10),
 "        width: ", CEILING('All Devices (Landscape)'!Q25,0.1), "px;", CHAR(10),
 "        background-image: url(../img/demo-content/openhab/", 'All Devices (Landscape)'!A25, "-content.png);" , CHAR(10),
 " } ", CHAR(10),
 " } ", CHAR(10),
 CHAR(10)
 )))</f>
        <v>
              /*  ----- ----- GalaxyS8-9+ : ( landscape )   ------ ----*/  
              /* ----- -----  PHYSICAL RESOLUTION  ( 2960 x 1440 )  ------ ----*/ 
              /*  ----- ----- LOGICAL RESOLUTION  ( 987 x 480 )  ------ ----*/ 
@media only screen
   and (min-device-width: 2959.5px)
   and (max-device-width: 2960.5px)
   and (min-device-height: 1439.5px)
   and (max-device-height: 1440.5px)
   and (-webkit-device-pixel-ratio: 3)
   and (orientation: landscape)   { 
  .demo-iframe-container       { 
        height: 1434.5px;
        width: 2960px;
 } 
  .demo-iframe                         {
        height: 473.5px;
        width: 2959px;
        background-image: url(https://docs.google.com/spreadsheets/d/e/2PACX-1vQQRpSkpCHUtlDlgB6JPpClF-SYXaXE4gk64_4J3iY8bfP3JXkKw4bE3yv_ctha-q0uBOj_Deij-R_Q/pubchart?oid=1271733716&amp;format=image);
        filter: invert(100%); /* ----- see frames.css ----*/ 
        -webkit-filter: invert(100%);   /* ----- see frames.css ----*/ 
 } 
  .demo-emby-div                       { 
        height: 1434.5px;
        width: 2960px;
        background-image: url(../img/demo-content/emby/Landscape-987x480-PR=3-content.png);
 } 
  .demo-solar-div                       { 
        height: 1434.5px;
        width: 2960px;
        background-image: url(../img/demo-content/emoncms/Landscape-987x480-PR=3-content.png);
 } 
  .demo-motioneye-div                       { 
        height: 1434.5px;
        width: 2960px;
        background-image: url(../img/demo-content/motioneye/Landscape-987x480-PR=3-content.png);
 } 
  .demo-netstats-div                       { 
        height: 1434.5px;
        width: 2960px;
        background-image: url(../img/demo-content/netstats/Landscape-987x480-PR=3-content.png);
 } 
  .demo-openhab-div                       { 
        height: 1434.5px;
        width: 2960px;
        background-image: url(../img/demo-content/openhab/Landscape-987x480-PR=3-content.png);
 } 
 } 
</v>
      </c>
      <c r="I25" s="80"/>
    </row>
    <row r="26" ht="79.5" customHeight="1">
      <c r="A26" s="79" t="str">
        <f>IF('All Devices (Landscape)'!V26 = "", "", CHAR(10)
 &amp; (CONCATENATE(("              /*  ----- ----- " &amp; 'All Devices (Landscape)'!B26 &amp; " : ( " &amp; 'All Devices (Landscape)'!I26  &amp;  " )   ------ ----*/  " &amp;  CHAR(10)
 &amp; "              /* ----- ----- " &amp;   " PHYSICAL RESOLUTION  "  &amp; "( " &amp; CEILING('All Devices (Landscape)'!D26,1) &amp; " x "  &amp; CEILING('All Devices (Landscape)'!C26,1) &amp; " )" &amp; "  ------ ----*/ " ), CHAR(10)
 &amp; "              /*  ----- ----- LOGICAL RESOLUTION  "  &amp; "( "  &amp; CEILING('All Devices (Landscape)'!K26,0.01) &amp; " x "  &amp; CEILING('All Devices (Landscape)'!J26,0.01) &amp; " )" &amp; "  ------ ----*/ ", CHAR(10),
 CHAR(10),
 "@media only screen", CHAR(10),
 "   and (min-device-width: ",CEILING('All Devices (Landscape)'!N26,0.01), "px)", CHAR(10),
 "   and (max-device-width: ", CEILING('All Devices (Landscape)'!O26,0.01), "px)", CHAR(10),
 "   and (min-device-height: ",CEILING('All Devices (Landscape)'!L26,0.01), "px)", CHAR(10),
 "   and (max-device-height: ", CEILING('All Devices (Landscape)'!M26,0.01), "px)", CHAR(10),
 "   and (-webkit-device-pixel-ratio: ",CEILING('All Devices (Landscape)'!W26,1), ")", CHAR(10),
 "   and (orientation: ", 'All Devices (Landscape)'!I26, ")   { ", CHAR(10),CHAR(10),
 "  .demo-iframe-container       { ", CHAR(10),
 "        height: ", CEILING('All Devices (Landscape)'!P26,0.1),  "px;", CHAR(10),
 "        width: ", CEILING('All Devices (Landscape)'!Q26,0.1),"px;", CHAR(10),
 " } ", CHAR(10),
 CHAR(10),
 "  .demo-iframe                         {", CHAR(10),
 "        height: ", CEILING('All Devices (Landscape)'!R26,0.1),  "px;", CHAR(10),
 "        width: ", CEILING('All Devices (Landscape)'!S26,0.1),"px;", CHAR(10),
 "        background-image: url(" &amp; ('awareness(landscape)'!C25)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CEILING('All Devices (Landscape)'!P26,0.1),  "px;", CHAR(10),
 "        width: ", CEILING('All Devices (Landscape)'!Q26,0.1), "px;", CHAR(10),
 "        background-image: url(../img/demo-content/emby/", 'All Devices (Landscape)'!A26, "-content.png);" , CHAR(10),
 " } ", CHAR(10),
 CHAR(10),
 "  .demo-solar-div                       { ", CHAR(10),
 "        height: ", CEILING('All Devices (Landscape)'!P26,0.1),  "px;", CHAR(10),
 "        width: ", CEILING('All Devices (Landscape)'!Q26,0.1), "px;", CHAR(10),
 "        background-image: url(../img/demo-content/emoncms/", 'All Devices (Landscape)'!A26, "-content.png);" , CHAR(10),
 " } ", CHAR(10),
  CHAR(10),
 "  .demo-motioneye-div                       { ", CHAR(10),
 "        height: ", CEILING('All Devices (Landscape)'!P26,0.1),  "px;", CHAR(10),
 "        width: ", CEILING('All Devices (Landscape)'!Q26,0.1), "px;", CHAR(10),
 "        background-image: url(../img/demo-content/motioneye/", 'All Devices (Landscape)'!A26, "-content.png);" , CHAR(10),
 " } ", CHAR(10),
  CHAR(10),
 "  .demo-netstats-div                       { ", CHAR(10),
 "        height: ", CEILING('All Devices (Landscape)'!P26,0.1),  "px;", CHAR(10),
 "        width: ", CEILING('All Devices (Landscape)'!Q26,0.1), "px;", CHAR(10),
 "        background-image: url(../img/demo-content/netstats/", 'All Devices (Landscape)'!A26, "-content.png);" , CHAR(10),
 " } ", CHAR(10),
  CHAR(10),
 "  .demo-openhab-div                       { ", CHAR(10),
 "        height: ", CEILING('All Devices (Landscape)'!P26,0.1),  "px;", CHAR(10),
 "        width: ", CEILING('All Devices (Landscape)'!Q26,0.1), "px;", CHAR(10),
 "        background-image: url(../img/demo-content/openhab/", 'All Devices (Landscape)'!A26, "-content.png);" , CHAR(10),
 " } ", CHAR(10),
 " } ", CHAR(10),
 CHAR(10)
 )))</f>
        <v>
              /*  ----- ----- OnePlus3 : ( landscape )   ------ ----*/  
              /* ----- -----  PHYSICAL RESOLUTION  ( 1920 x 1080 )  ------ ----*/ 
              /*  ----- ----- LOGICAL RESOLUTION  ( 854 x 480 )  ------ ----*/ 
@media only screen
   and (min-device-width: 853.5px)
   and (max-device-width: 854.5px)
   and (min-device-height: 479.5px)
   and (max-device-height: 480.5px)
   and (-webkit-device-pixel-ratio: 3)
   and (orientation: landscape)   { 
  .demo-iframe-container       { 
        height: 474.5px;
        width: 854px;
 } 
  .demo-iframe                         {
        height: 1073.5px;
        width: 853px;
        background-image: url(https://docs.google.com/spreadsheets/d/e/2PACX-1vQQRpSkpCHUtlDlgB6JPpClF-SYXaXE4gk64_4J3iY8bfP3JXkKw4bE3yv_ctha-q0uBOj_Deij-R_Q/pubchart?oid=113809880&amp;format=image);
        filter: invert(100%); /* ----- see frames.css ----*/ 
        -webkit-filter: invert(100%);   /* ----- see frames.css ----*/ 
 } 
  .demo-emby-div                       { 
        height: 474.5px;
        width: 854px;
        background-image: url(../img/demo-content/emby/Landscape-854x480-PR=2.3-content.png);
 } 
  .demo-solar-div                       { 
        height: 474.5px;
        width: 854px;
        background-image: url(../img/demo-content/emoncms/Landscape-854x480-PR=2.3-content.png);
 } 
  .demo-motioneye-div                       { 
        height: 474.5px;
        width: 854px;
        background-image: url(../img/demo-content/motioneye/Landscape-854x480-PR=2.3-content.png);
 } 
  .demo-netstats-div                       { 
        height: 474.5px;
        width: 854px;
        background-image: url(../img/demo-content/netstats/Landscape-854x480-PR=2.3-content.png);
 } 
  .demo-openhab-div                       { 
        height: 474.5px;
        width: 854px;
        background-image: url(../img/demo-content/openhab/Landscape-854x480-PR=2.3-content.png);
 } 
 } 
</v>
      </c>
      <c r="I26" s="80"/>
    </row>
    <row r="27" ht="79.5" customHeight="1">
      <c r="A27" s="79" t="str">
        <f>IF('All Devices (Landscape)'!V27 = "", "", CHAR(10)
 &amp; (CONCATENATE(("              /*  ----- ----- " &amp; 'All Devices (Landscape)'!B27 &amp; " : ( " &amp; 'All Devices (Landscape)'!I27  &amp;  " )   ------ ----*/  " &amp;  CHAR(10)
 &amp; "              /* ----- ----- " &amp;   " PHYSICAL RESOLUTION  "  &amp; "( " &amp; CEILING('All Devices (Landscape)'!D27,1) &amp; " x "  &amp; CEILING('All Devices (Landscape)'!C27,1) &amp; " )" &amp; "  ------ ----*/ " ), CHAR(10)
 &amp; "              /*  ----- ----- LOGICAL RESOLUTION  "  &amp; "( "  &amp; CEILING('All Devices (Landscape)'!K27,0.01) &amp; " x "  &amp; CEILING('All Devices (Landscape)'!J27,0.01) &amp; " )" &amp; "  ------ ----*/ ", CHAR(10),
 CHAR(10),
 "@media only screen", CHAR(10),
 "   and (min-device-width: ",CEILING('All Devices (Landscape)'!N27,0.01), "px)", CHAR(10),
 "   and (max-device-width: ", CEILING('All Devices (Landscape)'!O27,0.01), "px)", CHAR(10),
 "   and (min-device-height: ",CEILING('All Devices (Landscape)'!L27,0.01), "px)", CHAR(10),
 "   and (max-device-height: ", CEILING('All Devices (Landscape)'!M27,0.01), "px)", CHAR(10),
 "   and (-webkit-device-pixel-ratio: ",CEILING('All Devices (Landscape)'!W27,1), ")", CHAR(10),
 "   and (orientation: ", 'All Devices (Landscape)'!I27, ")   { ", CHAR(10),CHAR(10),
 "  .demo-iframe-container       { ", CHAR(10),
 "        height: ", CEILING('All Devices (Landscape)'!P27,0.1),  "px;", CHAR(10),
 "        width: ", CEILING('All Devices (Landscape)'!Q27,0.1),"px;", CHAR(10),
 " } ", CHAR(10),
 CHAR(10),
 "  .demo-iframe                         {", CHAR(10),
 "        height: ", CEILING('All Devices (Landscape)'!R27,0.1),  "px;", CHAR(10),
 "        width: ", CEILING('All Devices (Landscape)'!S27,0.1),"px;", CHAR(10),
 "        background-image: url(" &amp; ('awareness(landscape)'!C26)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CEILING('All Devices (Landscape)'!P27,0.1),  "px;", CHAR(10),
 "        width: ", CEILING('All Devices (Landscape)'!Q27,0.1), "px;", CHAR(10),
 "        background-image: url(../img/demo-content/emby/", 'All Devices (Landscape)'!A27, "-content.png);" , CHAR(10),
 " } ", CHAR(10),
 CHAR(10),
 "  .demo-solar-div                       { ", CHAR(10),
 "        height: ", CEILING('All Devices (Landscape)'!P27,0.1),  "px;", CHAR(10),
 "        width: ", CEILING('All Devices (Landscape)'!Q27,0.1), "px;", CHAR(10),
 "        background-image: url(../img/demo-content/emoncms/", 'All Devices (Landscape)'!A27, "-content.png);" , CHAR(10),
 " } ", CHAR(10),
  CHAR(10),
 "  .demo-motioneye-div                       { ", CHAR(10),
 "        height: ", CEILING('All Devices (Landscape)'!P27,0.1),  "px;", CHAR(10),
 "        width: ", CEILING('All Devices (Landscape)'!Q27,0.1), "px;", CHAR(10),
 "        background-image: url(../img/demo-content/motioneye/", 'All Devices (Landscape)'!A27, "-content.png);" , CHAR(10),
 " } ", CHAR(10),
  CHAR(10),
 "  .demo-netstats-div                       { ", CHAR(10),
 "        height: ", CEILING('All Devices (Landscape)'!P27,0.1),  "px;", CHAR(10),
 "        width: ", CEILING('All Devices (Landscape)'!Q27,0.1), "px;", CHAR(10),
 "        background-image: url(../img/demo-content/netstats/", 'All Devices (Landscape)'!A27, "-content.png);" , CHAR(10),
 " } ", CHAR(10),
  CHAR(10),
 "  .demo-openhab-div                       { ", CHAR(10),
 "        height: ", CEILING('All Devices (Landscape)'!P27,0.1),  "px;", CHAR(10),
 "        width: ", CEILING('All Devices (Landscape)'!Q27,0.1), "px;", CHAR(10),
 "        background-image: url(../img/demo-content/openhab/", 'All Devices (Landscape)'!A27, "-content.png);" , CHAR(10),
 " } ", CHAR(10),
 " } ", CHAR(10),
 CHAR(10)
 )))</f>
        <v>
              /*  ----- ----- LG-G5 : ( landscape )   ------ ----*/  
              /* ----- -----  PHYSICAL RESOLUTION  ( 2560 x 1440 )  ------ ----*/ 
              /*  ----- ----- LOGICAL RESOLUTION  ( 859 x 483 )  ------ ----*/ 
@media only screen
   and (min-device-width: 2559.5px)
   and (max-device-width: 2560.5px)
   and (min-device-height: 1439.5px)
   and (max-device-height: 1440.5px)
   and (-webkit-device-pixel-ratio: 3)
   and (orientation: landscape)   { 
  .demo-iframe-container       { 
        height: 1434.5px;
        width: 2560px;
 } 
  .demo-iframe                         {
        height: 1433.5px;
        width: 2559px;
        background-image: url(https://docs.google.com/spreadsheets/d/e/2PACX-1vQQRpSkpCHUtlDlgB6JPpClF-SYXaXE4gk64_4J3iY8bfP3JXkKw4bE3yv_ctha-q0uBOj_Deij-R_Q/pubchart?oid=297230340&amp;format=image);
        filter: invert(100%); /* ----- see frames.css ----*/ 
        -webkit-filter: invert(100%);   /* ----- see frames.css ----*/ 
 } 
  .demo-emby-div                       { 
        height: 1434.5px;
        width: 2560px;
        background-image: url(../img/demo-content/emby/Landscape-859x483-PR=3-content.png);
 } 
  .demo-solar-div                       { 
        height: 1434.5px;
        width: 2560px;
        background-image: url(../img/demo-content/emoncms/Landscape-859x483-PR=3-content.png);
 } 
  .demo-motioneye-div                       { 
        height: 1434.5px;
        width: 2560px;
        background-image: url(../img/demo-content/motioneye/Landscape-859x483-PR=3-content.png);
 } 
  .demo-netstats-div                       { 
        height: 1434.5px;
        width: 2560px;
        background-image: url(../img/demo-content/netstats/Landscape-859x483-PR=3-content.png);
 } 
  .demo-openhab-div                       { 
        height: 1434.5px;
        width: 2560px;
        background-image: url(../img/demo-content/openhab/Landscape-859x483-PR=3-content.png);
 } 
 } 
</v>
      </c>
      <c r="I27" s="80"/>
    </row>
    <row r="28" ht="79.5" customHeight="1">
      <c r="A28" s="79" t="str">
        <f>IF('All Devices (Landscape)'!V28 = "", "", CHAR(10)
 &amp; (CONCATENATE(("              /*  ----- ----- " &amp; 'All Devices (Landscape)'!B28 &amp; " : ( " &amp; 'All Devices (Landscape)'!I28  &amp;  " )   ------ ----*/  " &amp;  CHAR(10)
 &amp; "              /* ----- ----- " &amp;   " PHYSICAL RESOLUTION  "  &amp; "( " &amp; CEILING('All Devices (Landscape)'!D28,1) &amp; " x "  &amp; CEILING('All Devices (Landscape)'!C28,1) &amp; " )" &amp; "  ------ ----*/ " ), CHAR(10)
 &amp; "              /*  ----- ----- LOGICAL RESOLUTION  "  &amp; "( "  &amp; CEILING('All Devices (Landscape)'!K28,0.01) &amp; " x "  &amp; CEILING('All Devices (Landscape)'!J28,0.01) &amp; " )" &amp; "  ------ ----*/ ", CHAR(10),
 CHAR(10),
 "@media only screen", CHAR(10),
 "   and (min-device-width: ",CEILING('All Devices (Landscape)'!N28,0.01), "px)", CHAR(10),
 "   and (max-device-width: ", CEILING('All Devices (Landscape)'!O28,0.01), "px)", CHAR(10),
 "   and (min-device-height: ",CEILING('All Devices (Landscape)'!L28,0.01), "px)", CHAR(10),
 "   and (max-device-height: ", CEILING('All Devices (Landscape)'!M28,0.01), "px)", CHAR(10),
 "   and (-webkit-device-pixel-ratio: ",CEILING('All Devices (Landscape)'!W28,1), ")", CHAR(10),
 "   and (orientation: ", 'All Devices (Landscape)'!I28, ")   { ", CHAR(10),CHAR(10),
 "  .demo-iframe-container       { ", CHAR(10),
 "        height: ", CEILING('All Devices (Landscape)'!P28,0.1),  "px;", CHAR(10),
 "        width: ", CEILING('All Devices (Landscape)'!Q28,0.1),"px;", CHAR(10),
 " } ", CHAR(10),
 CHAR(10),
 "  .demo-iframe                         {", CHAR(10),
 "        height: ", CEILING('All Devices (Landscape)'!R28,0.1),  "px;", CHAR(10),
 "        width: ", CEILING('All Devices (Landscape)'!S28,0.1),"px;", CHAR(10),
 "        background-image: url(" &amp; ('awareness(landscape)'!C27)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CEILING('All Devices (Landscape)'!P28,0.1),  "px;", CHAR(10),
 "        width: ", CEILING('All Devices (Landscape)'!Q28,0.1), "px;", CHAR(10),
 "        background-image: url(../img/demo-content/emby/", 'All Devices (Landscape)'!A28, "-content.png);" , CHAR(10),
 " } ", CHAR(10),
 CHAR(10),
 "  .demo-solar-div                       { ", CHAR(10),
 "        height: ", CEILING('All Devices (Landscape)'!P28,0.1),  "px;", CHAR(10),
 "        width: ", CEILING('All Devices (Landscape)'!Q28,0.1), "px;", CHAR(10),
 "        background-image: url(../img/demo-content/emoncms/", 'All Devices (Landscape)'!A28, "-content.png);" , CHAR(10),
 " } ", CHAR(10),
  CHAR(10),
 "  .demo-motioneye-div                       { ", CHAR(10),
 "        height: ", CEILING('All Devices (Landscape)'!P28,0.1),  "px;", CHAR(10),
 "        width: ", CEILING('All Devices (Landscape)'!Q28,0.1), "px;", CHAR(10),
 "        background-image: url(../img/demo-content/motioneye/", 'All Devices (Landscape)'!A28, "-content.png);" , CHAR(10),
 " } ", CHAR(10),
  CHAR(10),
 "  .demo-netstats-div                       { ", CHAR(10),
 "        height: ", CEILING('All Devices (Landscape)'!P28,0.1),  "px;", CHAR(10),
 "        width: ", CEILING('All Devices (Landscape)'!Q28,0.1), "px;", CHAR(10),
 "        background-image: url(../img/demo-content/netstats/", 'All Devices (Landscape)'!A28, "-content.png);" , CHAR(10),
 " } ", CHAR(10),
  CHAR(10),
 "  .demo-openhab-div                       { ", CHAR(10),
 "        height: ", CEILING('All Devices (Landscape)'!P28,0.1),  "px;", CHAR(10),
 "        width: ", CEILING('All Devices (Landscape)'!Q28,0.1), "px;", CHAR(10),
 "        background-image: url(../img/demo-content/openhab/", 'All Devices (Landscape)'!A28, "-content.png);" , CHAR(10),
 " } ", CHAR(10),
 " } ", CHAR(10),
 CHAR(10)
 )))</f>
        <v>
              /*  ----- ----- IpadPro : ( landscape )   ------ ----*/  
              /* ----- -----  PHYSICAL RESOLUTION  ( 1366 x 1024 )  ------ ----*/ 
              /*  ----- ----- LOGICAL RESOLUTION  ( 683 x 512 )  ------ ----*/ 
@media only screen
   and (min-device-width: 1365.5px)
   and (max-device-width: 1366.5px)
   and (min-device-height: 1023.5px)
   and (max-device-height: 1024.5px)
   and (-webkit-device-pixel-ratio: 2)
   and (orientation: landscape)   { 
  .demo-iframe-container       { 
        height: 1018.5px;
        width: 1366px;
 } 
  .demo-iframe                         {
        height: 1017.5px;
        width: 1365px;
        background-image: url(https://docs.google.com/spreadsheets/d/e/2PACX-1vQQRpSkpCHUtlDlgB6JPpClF-SYXaXE4gk64_4J3iY8bfP3JXkKw4bE3yv_ctha-q0uBOj_Deij-R_Q/pubchart?oid=334516751&amp;format=image);
        filter: invert(100%); /* ----- see frames.css ----*/ 
        -webkit-filter: invert(100%);   /* ----- see frames.css ----*/ 
 } 
  .demo-emby-div                       { 
        height: 1018.5px;
        width: 1366px;
        background-image: url(../img/demo-content/emby/Landscape-683x512-PR=2-content.png);
 } 
  .demo-solar-div                       { 
        height: 1018.5px;
        width: 1366px;
        background-image: url(../img/demo-content/emoncms/Landscape-683x512-PR=2-content.png);
 } 
  .demo-motioneye-div                       { 
        height: 1018.5px;
        width: 1366px;
        background-image: url(../img/demo-content/motioneye/Landscape-683x512-PR=2-content.png);
 } 
  .demo-netstats-div                       { 
        height: 1018.5px;
        width: 1366px;
        background-image: url(../img/demo-content/netstats/Landscape-683x512-PR=2-content.png);
 } 
  .demo-openhab-div                       { 
        height: 1018.5px;
        width: 1366px;
        background-image: url(../img/demo-content/openhab/Landscape-683x512-PR=2-content.png);
 } 
 } 
</v>
      </c>
      <c r="I28" s="80"/>
    </row>
    <row r="29" ht="79.5" customHeight="1">
      <c r="A29" s="79" t="str">
        <f>IF('All Devices (Landscape)'!V29 = "", "", CHAR(10)
 &amp; (CONCATENATE(("              /*  ----- ----- " &amp; 'All Devices (Landscape)'!B29 &amp; " : ( " &amp; 'All Devices (Landscape)'!I29  &amp;  " )   ------ ----*/  " &amp;  CHAR(10)
 &amp; "              /* ----- ----- " &amp;   " PHYSICAL RESOLUTION  "  &amp; "( " &amp; CEILING('All Devices (Landscape)'!D29,1) &amp; " x "  &amp; CEILING('All Devices (Landscape)'!C29,1) &amp; " )" &amp; "  ------ ----*/ " ), CHAR(10)
 &amp; "              /*  ----- ----- LOGICAL RESOLUTION  "  &amp; "( "  &amp; CEILING('All Devices (Landscape)'!K29,0.01) &amp; " x "  &amp; CEILING('All Devices (Landscape)'!J29,0.01) &amp; " )" &amp; "  ------ ----*/ ", CHAR(10),
 CHAR(10),
 "@media only screen", CHAR(10),
 "   and (min-device-width: ",CEILING('All Devices (Landscape)'!N29,0.01), "px)", CHAR(10),
 "   and (max-device-width: ", CEILING('All Devices (Landscape)'!O29,0.01), "px)", CHAR(10),
 "   and (min-device-height: ",CEILING('All Devices (Landscape)'!L29,0.01), "px)", CHAR(10),
 "   and (max-device-height: ", CEILING('All Devices (Landscape)'!M29,0.01), "px)", CHAR(10),
 "   and (-webkit-device-pixel-ratio: ",CEILING('All Devices (Landscape)'!W29,1), ")", CHAR(10),
 "   and (orientation: ", 'All Devices (Landscape)'!I29, ")   { ", CHAR(10),CHAR(10),
 "  .demo-iframe-container       { ", CHAR(10),
 "        height: ", CEILING('All Devices (Landscape)'!P29,0.1),  "px;", CHAR(10),
 "        width: ", CEILING('All Devices (Landscape)'!Q29,0.1),"px;", CHAR(10),
 " } ", CHAR(10),
 CHAR(10),
 "  .demo-iframe                         {", CHAR(10),
 "        height: ", CEILING('All Devices (Landscape)'!R29,0.1),  "px;", CHAR(10),
 "        width: ", CEILING('All Devices (Landscape)'!S29,0.1),"px;", CHAR(10),
 "        background-image: url(" &amp; ('awareness(landscape)'!C28)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CEILING('All Devices (Landscape)'!P29,0.1),  "px;", CHAR(10),
 "        width: ", CEILING('All Devices (Landscape)'!Q29,0.1), "px;", CHAR(10),
 "        background-image: url(../img/demo-content/emby/", 'All Devices (Landscape)'!A29, "-content.png);" , CHAR(10),
 " } ", CHAR(10),
 CHAR(10),
 "  .demo-solar-div                       { ", CHAR(10),
 "        height: ", CEILING('All Devices (Landscape)'!P29,0.1),  "px;", CHAR(10),
 "        width: ", CEILING('All Devices (Landscape)'!Q29,0.1), "px;", CHAR(10),
 "        background-image: url(../img/demo-content/emoncms/", 'All Devices (Landscape)'!A29, "-content.png);" , CHAR(10),
 " } ", CHAR(10),
  CHAR(10),
 "  .demo-motioneye-div                       { ", CHAR(10),
 "        height: ", CEILING('All Devices (Landscape)'!P29,0.1),  "px;", CHAR(10),
 "        width: ", CEILING('All Devices (Landscape)'!Q29,0.1), "px;", CHAR(10),
 "        background-image: url(../img/demo-content/motioneye/", 'All Devices (Landscape)'!A29, "-content.png);" , CHAR(10),
 " } ", CHAR(10),
  CHAR(10),
 "  .demo-netstats-div                       { ", CHAR(10),
 "        height: ", CEILING('All Devices (Landscape)'!P29,0.1),  "px;", CHAR(10),
 "        width: ", CEILING('All Devices (Landscape)'!Q29,0.1), "px;", CHAR(10),
 "        background-image: url(../img/demo-content/netstats/", 'All Devices (Landscape)'!A29, "-content.png);" , CHAR(10),
 " } ", CHAR(10),
  CHAR(10),
 "  .demo-openhab-div                       { ", CHAR(10),
 "        height: ", CEILING('All Devices (Landscape)'!P29,0.1),  "px;", CHAR(10),
 "        width: ", CEILING('All Devices (Landscape)'!Q29,0.1), "px;", CHAR(10),
 "        background-image: url(../img/demo-content/openhab/", 'All Devices (Landscape)'!A29, "-content.png);" , CHAR(10),
 " } ", CHAR(10),
 " } ", CHAR(10),
 CHAR(10)
 )))</f>
        <v>
              /*  ----- ----- WideSVGA  : ( landscape )   ------ ----*/  
              /* ----- -----  PHYSICAL RESOLUTION  ( 1024 x 600 )  ------ ----*/ 
              /*  ----- ----- LOGICAL RESOLUTION  ( 984 x 577 )  ------ ----*/ 
@media only screen
   and (min-device-width: 983.5px)
   and (max-device-width: 984.5px)
   and (min-device-height: 576.5px)
   and (max-device-height: 577.5px)
   and (-webkit-device-pixel-ratio: 2)
   and (orientation: landscape)   { 
  .demo-iframe-container       { 
        height: 571.5px;
        width: 984px;
 } 
  .demo-iframe                         {
        height: 593.5px;
        width: 983px;
        background-image: url(https://docs.google.com/spreadsheets/d/e/2PACX-1vQQRpSkpCHUtlDlgB6JPpClF-SYXaXE4gk64_4J3iY8bfP3JXkKw4bE3yv_ctha-q0uBOj_Deij-R_Q/pubchart?oid=914526561&amp;format=image);
        filter: invert(100%); /* ----- see frames.css ----*/ 
        -webkit-filter: invert(100%);   /* ----- see frames.css ----*/ 
 } 
  .demo-emby-div                       { 
        height: 571.5px;
        width: 984px;
        background-image: url(../img/demo-content/emby/Landscape-984x577-PR=1.1-content.png);
 } 
  .demo-solar-div                       { 
        height: 571.5px;
        width: 984px;
        background-image: url(../img/demo-content/emoncms/Landscape-984x577-PR=1.1-content.png);
 } 
  .demo-motioneye-div                       { 
        height: 571.5px;
        width: 984px;
        background-image: url(../img/demo-content/motioneye/Landscape-984x577-PR=1.1-content.png);
 } 
  .demo-netstats-div                       { 
        height: 571.5px;
        width: 984px;
        background-image: url(../img/demo-content/netstats/Landscape-984x577-PR=1.1-content.png);
 } 
  .demo-openhab-div                       { 
        height: 571.5px;
        width: 984px;
        background-image: url(../img/demo-content/openhab/Landscape-984x577-PR=1.1-content.png);
 } 
 } 
</v>
      </c>
      <c r="I29" s="80"/>
    </row>
    <row r="30" ht="79.5" customHeight="1">
      <c r="A30" s="79" t="str">
        <f>IF('All Devices (Landscape)'!V30 = "", "", CHAR(10)
 &amp; (CONCATENATE(("              /*  ----- ----- " &amp; 'All Devices (Landscape)'!B30 &amp; " : ( " &amp; 'All Devices (Landscape)'!I30  &amp;  " )   ------ ----*/  " &amp;  CHAR(10)
 &amp; "              /* ----- ----- " &amp;   " PHYSICAL RESOLUTION  "  &amp; "( " &amp; CEILING('All Devices (Landscape)'!D30,1) &amp; " x "  &amp; CEILING('All Devices (Landscape)'!C30,1) &amp; " )" &amp; "  ------ ----*/ " ), CHAR(10)
 &amp; "              /*  ----- ----- LOGICAL RESOLUTION  "  &amp; "( "  &amp; CEILING('All Devices (Landscape)'!K30,0.01) &amp; " x "  &amp; CEILING('All Devices (Landscape)'!J30,0.01) &amp; " )" &amp; "  ------ ----*/ ", CHAR(10),
 CHAR(10),
 "@media only screen", CHAR(10),
 "   and (min-device-width: ",CEILING('All Devices (Landscape)'!N30,0.01), "px)", CHAR(10),
 "   and (max-device-width: ", CEILING('All Devices (Landscape)'!O30,0.01), "px)", CHAR(10),
 "   and (min-device-height: ",CEILING('All Devices (Landscape)'!L30,0.01), "px)", CHAR(10),
 "   and (max-device-height: ", CEILING('All Devices (Landscape)'!M30,0.01), "px)", CHAR(10),
 "   and (-webkit-device-pixel-ratio: ",CEILING('All Devices (Landscape)'!W30,1), ")", CHAR(10),
 "   and (orientation: ", 'All Devices (Landscape)'!I30, ")   { ", CHAR(10),CHAR(10),
 "  .demo-iframe-container       { ", CHAR(10),
 "        height: ", CEILING('All Devices (Landscape)'!P30,0.1),  "px;", CHAR(10),
 "        width: ", CEILING('All Devices (Landscape)'!Q30,0.1),"px;", CHAR(10),
 " } ", CHAR(10),
 CHAR(10),
 "  .demo-iframe                         {", CHAR(10),
 "        height: ", CEILING('All Devices (Landscape)'!R30,0.1),  "px;", CHAR(10),
 "        width: ", CEILING('All Devices (Landscape)'!S30,0.1),"px;", CHAR(10),
 "        background-image: url(" &amp; ('awareness(landscape)'!C29)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CEILING('All Devices (Landscape)'!P30,0.1),  "px;", CHAR(10),
 "        width: ", CEILING('All Devices (Landscape)'!Q30,0.1), "px;", CHAR(10),
 "        background-image: url(../img/demo-content/emby/", 'All Devices (Landscape)'!A30, "-content.png);" , CHAR(10),
 " } ", CHAR(10),
 CHAR(10),
 "  .demo-solar-div                       { ", CHAR(10),
 "        height: ", CEILING('All Devices (Landscape)'!P30,0.1),  "px;", CHAR(10),
 "        width: ", CEILING('All Devices (Landscape)'!Q30,0.1), "px;", CHAR(10),
 "        background-image: url(../img/demo-content/emoncms/", 'All Devices (Landscape)'!A30, "-content.png);" , CHAR(10),
 " } ", CHAR(10),
  CHAR(10),
 "  .demo-motioneye-div                       { ", CHAR(10),
 "        height: ", CEILING('All Devices (Landscape)'!P30,0.1),  "px;", CHAR(10),
 "        width: ", CEILING('All Devices (Landscape)'!Q30,0.1), "px;", CHAR(10),
 "        background-image: url(../img/demo-content/motioneye/", 'All Devices (Landscape)'!A30, "-content.png);" , CHAR(10),
 " } ", CHAR(10),
  CHAR(10),
 "  .demo-netstats-div                       { ", CHAR(10),
 "        height: ", CEILING('All Devices (Landscape)'!P30,0.1),  "px;", CHAR(10),
 "        width: ", CEILING('All Devices (Landscape)'!Q30,0.1), "px;", CHAR(10),
 "        background-image: url(../img/demo-content/netstats/", 'All Devices (Landscape)'!A30, "-content.png);" , CHAR(10),
 " } ", CHAR(10),
  CHAR(10),
 "  .demo-openhab-div                       { ", CHAR(10),
 "        height: ", CEILING('All Devices (Landscape)'!P30,0.1),  "px;", CHAR(10),
 "        width: ", CEILING('All Devices (Landscape)'!Q30,0.1), "px;", CHAR(10),
 "        background-image: url(../img/demo-content/openhab/", 'All Devices (Landscape)'!A30, "-content.png);" , CHAR(10),
 " } ", CHAR(10),
 " } ", CHAR(10),
 CHAR(10)
 )))</f>
        <v>
              /*  ----- ----- Nexus7 : ( landscape )   ------ ----*/  
              /* ----- -----  PHYSICAL RESOLUTION  ( 1920 x 1200 )  ------ ----*/ 
              /*  ----- ----- LOGICAL RESOLUTION  ( 960 x 600 )  ------ ----*/ 
@media only screen
   and (min-device-width: 959.5px)
   and (max-device-width: 960.5px)
   and (min-device-height: 599.5px)
   and (max-device-height: 600.5px)
   and (-webkit-device-pixel-ratio: 2)
   and (orientation: landscape)   { 
  .demo-iframe-container       { 
        height: 594.5px;
        width: 960px;
 } 
  .demo-iframe                         {
        height: 1193.5px;
        width: 959px;
        background-image: url(https://docs.google.com/spreadsheets/d/e/2PACX-1vQQRpSkpCHUtlDlgB6JPpClF-SYXaXE4gk64_4J3iY8bfP3JXkKw4bE3yv_ctha-q0uBOj_Deij-R_Q/pubchart?oid=359406080&amp;format=image);
        filter: invert(100%); /* ----- see frames.css ----*/ 
        -webkit-filter: invert(100%);   /* ----- see frames.css ----*/ 
 } 
  .demo-emby-div                       { 
        height: 594.5px;
        width: 960px;
        background-image: url(../img/demo-content/emby/Landscape-960x600-PR=2-content.png);
 } 
  .demo-solar-div                       { 
        height: 594.5px;
        width: 960px;
        background-image: url(../img/demo-content/emoncms/Landscape-960x600-PR=2-content.png);
 } 
  .demo-motioneye-div                       { 
        height: 594.5px;
        width: 960px;
        background-image: url(../img/demo-content/motioneye/Landscape-960x600-PR=2-content.png);
 } 
  .demo-netstats-div                       { 
        height: 594.5px;
        width: 960px;
        background-image: url(../img/demo-content/netstats/Landscape-960x600-PR=2-content.png);
 } 
  .demo-openhab-div                       { 
        height: 594.5px;
        width: 960px;
        background-image: url(../img/demo-content/openhab/Landscape-960x600-PR=2-content.png);
 } 
 } 
</v>
      </c>
      <c r="I30" s="80"/>
    </row>
    <row r="31" ht="79.5" customHeight="1">
      <c r="A31" s="79" t="str">
        <f>IF('All Devices (Landscape)'!V31 = "", "", CHAR(10)
 &amp; (CONCATENATE(("              /*  ----- ----- " &amp; 'All Devices (Landscape)'!B31 &amp; " : ( " &amp; 'All Devices (Landscape)'!I31  &amp;  " )   ------ ----*/  " &amp;  CHAR(10)
 &amp; "              /* ----- ----- " &amp;   " PHYSICAL RESOLUTION  "  &amp; "( " &amp; CEILING('All Devices (Landscape)'!D31,1) &amp; " x "  &amp; CEILING('All Devices (Landscape)'!C31,1) &amp; " )" &amp; "  ------ ----*/ " ), CHAR(10)
 &amp; "              /*  ----- ----- LOGICAL RESOLUTION  "  &amp; "( "  &amp; CEILING('All Devices (Landscape)'!K31,0.01) &amp; " x "  &amp; CEILING('All Devices (Landscape)'!J31,0.01) &amp; " )" &amp; "  ------ ----*/ ", CHAR(10),
 CHAR(10),
 "@media only screen", CHAR(10),
 "   and (min-device-width: ",CEILING('All Devices (Landscape)'!N31,0.01), "px)", CHAR(10),
 "   and (max-device-width: ", CEILING('All Devices (Landscape)'!O31,0.01), "px)", CHAR(10),
 "   and (min-device-height: ",CEILING('All Devices (Landscape)'!L31,0.01), "px)", CHAR(10),
 "   and (max-device-height: ", CEILING('All Devices (Landscape)'!M31,0.01), "px)", CHAR(10),
 "   and (-webkit-device-pixel-ratio: ",CEILING('All Devices (Landscape)'!W31,1), ")", CHAR(10),
 "   and (orientation: ", 'All Devices (Landscape)'!I31, ")   { ", CHAR(10),CHAR(10),
 "  .demo-iframe-container       { ", CHAR(10),
 "        height: ", CEILING('All Devices (Landscape)'!P31,0.1),  "px;", CHAR(10),
 "        width: ", CEILING('All Devices (Landscape)'!Q31,0.1),"px;", CHAR(10),
 " } ", CHAR(10),
 CHAR(10),
 "  .demo-iframe                         {", CHAR(10),
 "        height: ", CEILING('All Devices (Landscape)'!R31,0.1),  "px;", CHAR(10),
 "        width: ", CEILING('All Devices (Landscape)'!S31,0.1),"px;", CHAR(10),
 "        background-image: url(" &amp; ('awareness(landscape)'!C30)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CEILING('All Devices (Landscape)'!P31,0.1),  "px;", CHAR(10),
 "        width: ", CEILING('All Devices (Landscape)'!Q31,0.1), "px;", CHAR(10),
 "        background-image: url(../img/demo-content/emby/", 'All Devices (Landscape)'!A31, "-content.png);" , CHAR(10),
 " } ", CHAR(10),
 CHAR(10),
 "  .demo-solar-div                       { ", CHAR(10),
 "        height: ", CEILING('All Devices (Landscape)'!P31,0.1),  "px;", CHAR(10),
 "        width: ", CEILING('All Devices (Landscape)'!Q31,0.1), "px;", CHAR(10),
 "        background-image: url(../img/demo-content/emoncms/", 'All Devices (Landscape)'!A31, "-content.png);" , CHAR(10),
 " } ", CHAR(10),
  CHAR(10),
 "  .demo-motioneye-div                       { ", CHAR(10),
 "        height: ", CEILING('All Devices (Landscape)'!P31,0.1),  "px;", CHAR(10),
 "        width: ", CEILING('All Devices (Landscape)'!Q31,0.1), "px;", CHAR(10),
 "        background-image: url(../img/demo-content/motioneye/", 'All Devices (Landscape)'!A31, "-content.png);" , CHAR(10),
 " } ", CHAR(10),
  CHAR(10),
 "  .demo-netstats-div                       { ", CHAR(10),
 "        height: ", CEILING('All Devices (Landscape)'!P31,0.1),  "px;", CHAR(10),
 "        width: ", CEILING('All Devices (Landscape)'!Q31,0.1), "px;", CHAR(10),
 "        background-image: url(../img/demo-content/netstats/", 'All Devices (Landscape)'!A31, "-content.png);" , CHAR(10),
 " } ", CHAR(10),
  CHAR(10),
 "  .demo-openhab-div                       { ", CHAR(10),
 "        height: ", CEILING('All Devices (Landscape)'!P31,0.1),  "px;", CHAR(10),
 "        width: ", CEILING('All Devices (Landscape)'!Q31,0.1), "px;", CHAR(10),
 "        background-image: url(../img/demo-content/openhab/", 'All Devices (Landscape)'!A31, "-content.png);" , CHAR(10),
 " } ", CHAR(10),
 " } ", CHAR(10),
 CHAR(10)
 )))</f>
        <v>
              /*  ----- ----- HitachiCM821F : ( landscape )   ------ ----*/  
              /* ----- -----  PHYSICAL RESOLUTION  ( 1856 x 1392 )  ------ ----*/ 
              /*  ----- ----- LOGICAL RESOLUTION  ( 807 x 606 )  ------ ----*/ 
@media only screen
   and (min-device-width: 806.5px)
   and (max-device-width: 807.5px)
   and (min-device-height: 605.5px)
   and (max-device-height: 606.5px)
   and (-webkit-device-pixel-ratio: 3)
   and (orientation: landscape)   { 
  .demo-iframe-container       { 
        height: 600.5px;
        width: 807px;
 } 
  .demo-iframe                         {
        height: 1385.5px;
        width: 806px;
        background-image: url(https://docs.google.com/spreadsheets/d/e/2PACX-1vQQRpSkpCHUtlDlgB6JPpClF-SYXaXE4gk64_4J3iY8bfP3JXkKw4bE3yv_ctha-q0uBOj_Deij-R_Q/pubchart?oid=1329515890&amp;format=image);
        filter: invert(100%); /* ----- see frames.css ----*/ 
        -webkit-filter: invert(100%);   /* ----- see frames.css ----*/ 
 } 
  .demo-emby-div                       { 
        height: 600.5px;
        width: 807px;
        background-image: url(../img/demo-content/emby/Landscape-807x606-PR=2.3-content.png);
 } 
  .demo-solar-div                       { 
        height: 600.5px;
        width: 807px;
        background-image: url(../img/demo-content/emoncms/Landscape-807x606-PR=2.3-content.png);
 } 
  .demo-motioneye-div                       { 
        height: 600.5px;
        width: 807px;
        background-image: url(../img/demo-content/motioneye/Landscape-807x606-PR=2.3-content.png);
 } 
  .demo-netstats-div                       { 
        height: 600.5px;
        width: 807px;
        background-image: url(../img/demo-content/netstats/Landscape-807x606-PR=2.3-content.png);
 } 
  .demo-openhab-div                       { 
        height: 600.5px;
        width: 807px;
        background-image: url(../img/demo-content/openhab/Landscape-807x606-PR=2.3-content.png);
 } 
 } 
</v>
      </c>
      <c r="I31" s="80"/>
    </row>
    <row r="32" ht="79.5" customHeight="1">
      <c r="A32" s="79" t="str">
        <f>IF('All Devices (Landscape)'!V32 = "", "", CHAR(10)
 &amp; (CONCATENATE(("              /*  ----- ----- " &amp; 'All Devices (Landscape)'!B32 &amp; " : ( " &amp; 'All Devices (Landscape)'!I32  &amp;  " )   ------ ----*/  " &amp;  CHAR(10)
 &amp; "              /* ----- ----- " &amp;   " PHYSICAL RESOLUTION  "  &amp; "( " &amp; CEILING('All Devices (Landscape)'!D32,1) &amp; " x "  &amp; CEILING('All Devices (Landscape)'!C32,1) &amp; " )" &amp; "  ------ ----*/ " ), CHAR(10)
 &amp; "              /*  ----- ----- LOGICAL RESOLUTION  "  &amp; "( "  &amp; CEILING('All Devices (Landscape)'!K32,0.01) &amp; " x "  &amp; CEILING('All Devices (Landscape)'!J32,0.01) &amp; " )" &amp; "  ------ ----*/ ", CHAR(10),
 CHAR(10),
 "@media only screen", CHAR(10),
 "   and (min-device-width: ",CEILING('All Devices (Landscape)'!N32,0.01), "px)", CHAR(10),
 "   and (max-device-width: ", CEILING('All Devices (Landscape)'!O32,0.01), "px)", CHAR(10),
 "   and (min-device-height: ",CEILING('All Devices (Landscape)'!L32,0.01), "px)", CHAR(10),
 "   and (max-device-height: ", CEILING('All Devices (Landscape)'!M32,0.01), "px)", CHAR(10),
 "   and (-webkit-device-pixel-ratio: ",CEILING('All Devices (Landscape)'!W32,1), ")", CHAR(10),
 "   and (orientation: ", 'All Devices (Landscape)'!I32, ")   { ", CHAR(10),CHAR(10),
 "  .demo-iframe-container       { ", CHAR(10),
 "        height: ", CEILING('All Devices (Landscape)'!P32,0.1),  "px;", CHAR(10),
 "        width: ", CEILING('All Devices (Landscape)'!Q32,0.1),"px;", CHAR(10),
 " } ", CHAR(10),
 CHAR(10),
 "  .demo-iframe                         {", CHAR(10),
 "        height: ", CEILING('All Devices (Landscape)'!R32,0.1),  "px;", CHAR(10),
 "        width: ", CEILING('All Devices (Landscape)'!S32,0.1),"px;", CHAR(10),
 "        background-image: url(" &amp; ('awareness(landscape)'!C31)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CEILING('All Devices (Landscape)'!P32,0.1),  "px;", CHAR(10),
 "        width: ", CEILING('All Devices (Landscape)'!Q32,0.1), "px;", CHAR(10),
 "        background-image: url(../img/demo-content/emby/", 'All Devices (Landscape)'!A32, "-content.png);" , CHAR(10),
 " } ", CHAR(10),
 CHAR(10),
 "  .demo-solar-div                       { ", CHAR(10),
 "        height: ", CEILING('All Devices (Landscape)'!P32,0.1),  "px;", CHAR(10),
 "        width: ", CEILING('All Devices (Landscape)'!Q32,0.1), "px;", CHAR(10),
 "        background-image: url(../img/demo-content/emoncms/", 'All Devices (Landscape)'!A32, "-content.png);" , CHAR(10),
 " } ", CHAR(10),
  CHAR(10),
 "  .demo-motioneye-div                       { ", CHAR(10),
 "        height: ", CEILING('All Devices (Landscape)'!P32,0.1),  "px;", CHAR(10),
 "        width: ", CEILING('All Devices (Landscape)'!Q32,0.1), "px;", CHAR(10),
 "        background-image: url(../img/demo-content/motioneye/", 'All Devices (Landscape)'!A32, "-content.png);" , CHAR(10),
 " } ", CHAR(10),
  CHAR(10),
 "  .demo-netstats-div                       { ", CHAR(10),
 "        height: ", CEILING('All Devices (Landscape)'!P32,0.1),  "px;", CHAR(10),
 "        width: ", CEILING('All Devices (Landscape)'!Q32,0.1), "px;", CHAR(10),
 "        background-image: url(../img/demo-content/netstats/", 'All Devices (Landscape)'!A32, "-content.png);" , CHAR(10),
 " } ", CHAR(10),
  CHAR(10),
 "  .demo-openhab-div                       { ", CHAR(10),
 "        height: ", CEILING('All Devices (Landscape)'!P32,0.1),  "px;", CHAR(10),
 "        width: ", CEILING('All Devices (Landscape)'!Q32,0.1), "px;", CHAR(10),
 "        background-image: url(../img/demo-content/openhab/", 'All Devices (Landscape)'!A32, "-content.png);" , CHAR(10),
 " } ", CHAR(10),
 " } ", CHAR(10),
 CHAR(10)
 )))</f>
        <v>
              /*  ----- ----- Surface3 : ( landscape )   ------ ----*/  
              /* ----- -----  PHYSICAL RESOLUTION  ( 1920 x 1080 )  ------ ----*/ 
              /*  ----- ----- LOGICAL RESOLUTION  ( 1280 x 720 )  ------ ----*/ 
@media only screen
   and (min-device-width: 1279.5px)
   and (max-device-width: 1280.5px)
   and (min-device-height: 719.5px)
   and (max-device-height: 720.5px)
   and (-webkit-device-pixel-ratio: 2)
   and (orientation: landscape)   { 
  .demo-iframe-container       { 
        height: 714.5px;
        width: 1280px;
 } 
  .demo-iframe                         {
        height: 713.5px;
        width: 1279px;
        background-image: url(https://docs.google.com/spreadsheets/d/e/2PACX-1vQQRpSkpCHUtlDlgB6JPpClF-SYXaXE4gk64_4J3iY8bfP3JXkKw4bE3yv_ctha-q0uBOj_Deij-R_Q/pubchart?oid=1215137901&amp;format=image);
        filter: invert(100%); /* ----- see frames.css ----*/ 
        -webkit-filter: invert(100%);   /* ----- see frames.css ----*/ 
 } 
  .demo-emby-div                       { 
        height: 714.5px;
        width: 1280px;
        background-image: url(../img/demo-content/emby/Landscape-1280x720-PR=1.5-content.png);
 } 
  .demo-solar-div                       { 
        height: 714.5px;
        width: 1280px;
        background-image: url(../img/demo-content/emoncms/Landscape-1280x720-PR=1.5-content.png);
 } 
  .demo-motioneye-div                       { 
        height: 714.5px;
        width: 1280px;
        background-image: url(../img/demo-content/motioneye/Landscape-1280x720-PR=1.5-content.png);
 } 
  .demo-netstats-div                       { 
        height: 714.5px;
        width: 1280px;
        background-image: url(../img/demo-content/netstats/Landscape-1280x720-PR=1.5-content.png);
 } 
  .demo-openhab-div                       { 
        height: 714.5px;
        width: 1280px;
        background-image: url(../img/demo-content/openhab/Landscape-1280x720-PR=1.5-content.png);
 } 
 } 
</v>
      </c>
      <c r="I32" s="80"/>
    </row>
    <row r="33" ht="79.5" customHeight="1">
      <c r="A33" s="79" t="str">
        <f>IF('All Devices (Landscape)'!V33 = "", "", CHAR(10)
 &amp; (CONCATENATE(("              /*  ----- ----- " &amp; 'All Devices (Landscape)'!B33 &amp; " : ( " &amp; 'All Devices (Landscape)'!I33  &amp;  " )   ------ ----*/  " &amp;  CHAR(10)
 &amp; "              /* ----- ----- " &amp;   " PHYSICAL RESOLUTION  "  &amp; "( " &amp; CEILING('All Devices (Landscape)'!D33,1) &amp; " x "  &amp; CEILING('All Devices (Landscape)'!C33,1) &amp; " )" &amp; "  ------ ----*/ " ), CHAR(10)
 &amp; "              /*  ----- ----- LOGICAL RESOLUTION  "  &amp; "( "  &amp; CEILING('All Devices (Landscape)'!K33,0.01) &amp; " x "  &amp; CEILING('All Devices (Landscape)'!J33,0.01) &amp; " )" &amp; "  ------ ----*/ ", CHAR(10),
 CHAR(10),
 "@media only screen", CHAR(10),
 "   and (min-device-width: ",CEILING('All Devices (Landscape)'!N33,0.01), "px)", CHAR(10),
 "   and (max-device-width: ", CEILING('All Devices (Landscape)'!O33,0.01), "px)", CHAR(10),
 "   and (min-device-height: ",CEILING('All Devices (Landscape)'!L33,0.01), "px)", CHAR(10),
 "   and (max-device-height: ", CEILING('All Devices (Landscape)'!M33,0.01), "px)", CHAR(10),
 "   and (-webkit-device-pixel-ratio: ",CEILING('All Devices (Landscape)'!W33,1), ")", CHAR(10),
 "   and (orientation: ", 'All Devices (Landscape)'!I33, ")   { ", CHAR(10),CHAR(10),
 "  .demo-iframe-container       { ", CHAR(10),
 "        height: ", CEILING('All Devices (Landscape)'!P33,0.1),  "px;", CHAR(10),
 "        width: ", CEILING('All Devices (Landscape)'!Q33,0.1),"px;", CHAR(10),
 " } ", CHAR(10),
 CHAR(10),
 "  .demo-iframe                         {", CHAR(10),
 "        height: ", CEILING('All Devices (Landscape)'!R33,0.1),  "px;", CHAR(10),
 "        width: ", CEILING('All Devices (Landscape)'!S33,0.1),"px;", CHAR(10),
 "        background-image: url(" &amp; ('awareness(landscape)'!C32)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CEILING('All Devices (Landscape)'!P33,0.1),  "px;", CHAR(10),
 "        width: ", CEILING('All Devices (Landscape)'!Q33,0.1), "px;", CHAR(10),
 "        background-image: url(../img/demo-content/emby/", 'All Devices (Landscape)'!A33, "-content.png);" , CHAR(10),
 " } ", CHAR(10),
 CHAR(10),
 "  .demo-solar-div                       { ", CHAR(10),
 "        height: ", CEILING('All Devices (Landscape)'!P33,0.1),  "px;", CHAR(10),
 "        width: ", CEILING('All Devices (Landscape)'!Q33,0.1), "px;", CHAR(10),
 "        background-image: url(../img/demo-content/emoncms/", 'All Devices (Landscape)'!A33, "-content.png);" , CHAR(10),
 " } ", CHAR(10),
  CHAR(10),
 "  .demo-motioneye-div                       { ", CHAR(10),
 "        height: ", CEILING('All Devices (Landscape)'!P33,0.1),  "px;", CHAR(10),
 "        width: ", CEILING('All Devices (Landscape)'!Q33,0.1), "px;", CHAR(10),
 "        background-image: url(../img/demo-content/motioneye/", 'All Devices (Landscape)'!A33, "-content.png);" , CHAR(10),
 " } ", CHAR(10),
  CHAR(10),
 "  .demo-netstats-div                       { ", CHAR(10),
 "        height: ", CEILING('All Devices (Landscape)'!P33,0.1),  "px;", CHAR(10),
 "        width: ", CEILING('All Devices (Landscape)'!Q33,0.1), "px;", CHAR(10),
 "        background-image: url(../img/demo-content/netstats/", 'All Devices (Landscape)'!A33, "-content.png);" , CHAR(10),
 " } ", CHAR(10),
  CHAR(10),
 "  .demo-openhab-div                       { ", CHAR(10),
 "        height: ", CEILING('All Devices (Landscape)'!P33,0.1),  "px;", CHAR(10),
 "        width: ", CEILING('All Devices (Landscape)'!Q33,0.1), "px;", CHAR(10),
 "        background-image: url(../img/demo-content/openhab/", 'All Devices (Landscape)'!A33, "-content.png);" , CHAR(10),
 " } ", CHAR(10),
 " } ", CHAR(10),
 CHAR(10)
 )))</f>
        <v>
              /*  ----- ----- DellMonitorIN1920 : ( landscape )   ------ ----*/  
              /* ----- -----  PHYSICAL RESOLUTION  ( 1366 x 768 )  ------ ----*/ 
              /*  ----- ----- LOGICAL RESOLUTION  ( 1366 x 768 )  ------ ----*/ 
@media only screen
   and (min-device-width: 1365.5px)
   and (max-device-width: 1366.5px)
   and (min-device-height: 767.5px)
   and (max-device-height: 768.5px)
   and (-webkit-device-pixel-ratio: 1)
   and (orientation: landscape)   { 
  .demo-iframe-container       { 
        height: 762.5px;
        width: 1366px;
 } 
  .demo-iframe                         {
        height: 761.5px;
        width: 1365px;
        background-image: url(https://docs.google.com/spreadsheets/d/e/2PACX-1vQQRpSkpCHUtlDlgB6JPpClF-SYXaXE4gk64_4J3iY8bfP3JXkKw4bE3yv_ctha-q0uBOj_Deij-R_Q/pubchart?oid=686211973&amp;format=image);
        filter: invert(100%); /* ----- see frames.css ----*/ 
        -webkit-filter: invert(100%);   /* ----- see frames.css ----*/ 
 } 
  .demo-emby-div                       { 
        height: 762.5px;
        width: 1366px;
        background-image: url(../img/demo-content/emby/Landscape-1366x768-PR=1-content.png);
 } 
  .demo-solar-div                       { 
        height: 762.5px;
        width: 1366px;
        background-image: url(../img/demo-content/emoncms/Landscape-1366x768-PR=1-content.png);
 } 
  .demo-motioneye-div                       { 
        height: 762.5px;
        width: 1366px;
        background-image: url(../img/demo-content/motioneye/Landscape-1366x768-PR=1-content.png);
 } 
  .demo-netstats-div                       { 
        height: 762.5px;
        width: 1366px;
        background-image: url(../img/demo-content/netstats/Landscape-1366x768-PR=1-content.png);
 } 
  .demo-openhab-div                       { 
        height: 762.5px;
        width: 1366px;
        background-image: url(../img/demo-content/openhab/Landscape-1366x768-PR=1-content.png);
 } 
 } 
</v>
      </c>
      <c r="I33" s="80"/>
    </row>
    <row r="34" ht="79.5" customHeight="1">
      <c r="A34" s="79" t="str">
        <f>IF('All Devices (Landscape)'!V34 = "", "", CHAR(10)
 &amp; (CONCATENATE(("              /*  ----- ----- " &amp; 'All Devices (Landscape)'!B34 &amp; " : ( " &amp; 'All Devices (Landscape)'!I34  &amp;  " )   ------ ----*/  " &amp;  CHAR(10)
 &amp; "              /* ----- ----- " &amp;   " PHYSICAL RESOLUTION  "  &amp; "( " &amp; CEILING('All Devices (Landscape)'!D34,1) &amp; " x "  &amp; CEILING('All Devices (Landscape)'!C34,1) &amp; " )" &amp; "  ------ ----*/ " ), CHAR(10)
 &amp; "              /*  ----- ----- LOGICAL RESOLUTION  "  &amp; "( "  &amp; CEILING('All Devices (Landscape)'!K34,0.01) &amp; " x "  &amp; CEILING('All Devices (Landscape)'!J34,0.01) &amp; " )" &amp; "  ------ ----*/ ", CHAR(10),
 CHAR(10),
 "@media only screen", CHAR(10),
 "   and (min-device-width: ",CEILING('All Devices (Landscape)'!N34,0.01), "px)", CHAR(10),
 "   and (max-device-width: ", CEILING('All Devices (Landscape)'!O34,0.01), "px)", CHAR(10),
 "   and (min-device-height: ",CEILING('All Devices (Landscape)'!L34,0.01), "px)", CHAR(10),
 "   and (max-device-height: ", CEILING('All Devices (Landscape)'!M34,0.01), "px)", CHAR(10),
 "   and (-webkit-device-pixel-ratio: ",CEILING('All Devices (Landscape)'!W34,1), ")", CHAR(10),
 "   and (orientation: ", 'All Devices (Landscape)'!I34, ")   { ", CHAR(10),CHAR(10),
 "  .demo-iframe-container       { ", CHAR(10),
 "        height: ", CEILING('All Devices (Landscape)'!P34,0.1),  "px;", CHAR(10),
 "        width: ", CEILING('All Devices (Landscape)'!Q34,0.1),"px;", CHAR(10),
 " } ", CHAR(10),
 CHAR(10),
 "  .demo-iframe                         {", CHAR(10),
 "        height: ", CEILING('All Devices (Landscape)'!R34,0.1),  "px;", CHAR(10),
 "        width: ", CEILING('All Devices (Landscape)'!S34,0.1),"px;", CHAR(10),
 "        background-image: url(" &amp; ('awareness(landscape)'!C33)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CEILING('All Devices (Landscape)'!P34,0.1),  "px;", CHAR(10),
 "        width: ", CEILING('All Devices (Landscape)'!Q34,0.1), "px;", CHAR(10),
 "        background-image: url(../img/demo-content/emby/", 'All Devices (Landscape)'!A34, "-content.png);" , CHAR(10),
 " } ", CHAR(10),
 CHAR(10),
 "  .demo-solar-div                       { ", CHAR(10),
 "        height: ", CEILING('All Devices (Landscape)'!P34,0.1),  "px;", CHAR(10),
 "        width: ", CEILING('All Devices (Landscape)'!Q34,0.1), "px;", CHAR(10),
 "        background-image: url(../img/demo-content/emoncms/", 'All Devices (Landscape)'!A34, "-content.png);" , CHAR(10),
 " } ", CHAR(10),
  CHAR(10),
 "  .demo-motioneye-div                       { ", CHAR(10),
 "        height: ", CEILING('All Devices (Landscape)'!P34,0.1),  "px;", CHAR(10),
 "        width: ", CEILING('All Devices (Landscape)'!Q34,0.1), "px;", CHAR(10),
 "        background-image: url(../img/demo-content/motioneye/", 'All Devices (Landscape)'!A34, "-content.png);" , CHAR(10),
 " } ", CHAR(10),
  CHAR(10),
 "  .demo-netstats-div                       { ", CHAR(10),
 "        height: ", CEILING('All Devices (Landscape)'!P34,0.1),  "px;", CHAR(10),
 "        width: ", CEILING('All Devices (Landscape)'!Q34,0.1), "px;", CHAR(10),
 "        background-image: url(../img/demo-content/netstats/", 'All Devices (Landscape)'!A34, "-content.png);" , CHAR(10),
 " } ", CHAR(10),
  CHAR(10),
 "  .demo-openhab-div                       { ", CHAR(10),
 "        height: ", CEILING('All Devices (Landscape)'!P34,0.1),  "px;", CHAR(10),
 "        width: ", CEILING('All Devices (Landscape)'!Q34,0.1), "px;", CHAR(10),
 "        background-image: url(../img/demo-content/openhab/", 'All Devices (Landscape)'!A34, "-content.png);" , CHAR(10),
 " } ", CHAR(10),
 " } ", CHAR(10),
 CHAR(10)
 )))</f>
        <v>
              /*  ----- ----- Nexus9 : ( landscape )   ------ ----*/  
              /* ----- -----  PHYSICAL RESOLUTION  ( 2048 x 1536 )  ------ ----*/ 
              /*  ----- ----- LOGICAL RESOLUTION  ( 1024 x 768 )  ------ ----*/ 
@media only screen
   and (min-device-width: 1023.5px)
   and (max-device-width: 1024.5px)
   and (min-device-height: 767.5px)
   and (max-device-height: 768.5px)
   and (-webkit-device-pixel-ratio: 2)
   and (orientation: landscape)   { 
  .demo-iframe-container       { 
        height: 762.5px;
        width: 1024px;
 } 
  .demo-iframe                         {
        height: 761.5px;
        width: 1023px;
        background-image: url(https://docs.google.com/spreadsheets/d/e/2PACX-1vQQRpSkpCHUtlDlgB6JPpClF-SYXaXE4gk64_4J3iY8bfP3JXkKw4bE3yv_ctha-q0uBOj_Deij-R_Q/pubchart?oid=1886545010&amp;format=image);
        filter: invert(100%); /* ----- see frames.css ----*/ 
        -webkit-filter: invert(100%);   /* ----- see frames.css ----*/ 
 } 
  .demo-emby-div                       { 
        height: 762.5px;
        width: 1024px;
        background-image: url(../img/demo-content/emby/Landscape-1024x768-PR=2-content.png);
 } 
  .demo-solar-div                       { 
        height: 762.5px;
        width: 1024px;
        background-image: url(../img/demo-content/emoncms/Landscape-1024x768-PR=2-content.png);
 } 
  .demo-motioneye-div                       { 
        height: 762.5px;
        width: 1024px;
        background-image: url(../img/demo-content/motioneye/Landscape-1024x768-PR=2-content.png);
 } 
  .demo-netstats-div                       { 
        height: 762.5px;
        width: 1024px;
        background-image: url(../img/demo-content/netstats/Landscape-1024x768-PR=2-content.png);
 } 
  .demo-openhab-div                       { 
        height: 762.5px;
        width: 1024px;
        background-image: url(../img/demo-content/openhab/Landscape-1024x768-PR=2-content.png);
 } 
 } 
</v>
      </c>
      <c r="I34" s="80"/>
    </row>
    <row r="35" ht="79.5" customHeight="1">
      <c r="A35" s="79" t="str">
        <f>IF('All Devices (Landscape)'!V35 = "", "", CHAR(10)
 &amp; (CONCATENATE(("              /*  ----- ----- " &amp; 'All Devices (Landscape)'!B35 &amp; " : ( " &amp; 'All Devices (Landscape)'!I35  &amp;  " )   ------ ----*/  " &amp;  CHAR(10)
 &amp; "              /* ----- ----- " &amp;   " PHYSICAL RESOLUTION  "  &amp; "( " &amp; CEILING('All Devices (Landscape)'!D35,1) &amp; " x "  &amp; CEILING('All Devices (Landscape)'!C35,1) &amp; " )" &amp; "  ------ ----*/ " ), CHAR(10)
 &amp; "              /*  ----- ----- LOGICAL RESOLUTION  "  &amp; "( "  &amp; CEILING('All Devices (Landscape)'!K35,0.01) &amp; " x "  &amp; CEILING('All Devices (Landscape)'!J35,0.01) &amp; " )" &amp; "  ------ ----*/ ", CHAR(10),
 CHAR(10),
 "@media only screen", CHAR(10),
 "   and (min-device-width: ",CEILING('All Devices (Landscape)'!N35,0.01), "px)", CHAR(10),
 "   and (max-device-width: ", CEILING('All Devices (Landscape)'!O35,0.01), "px)", CHAR(10),
 "   and (min-device-height: ",CEILING('All Devices (Landscape)'!L35,0.01), "px)", CHAR(10),
 "   and (max-device-height: ", CEILING('All Devices (Landscape)'!M35,0.01), "px)", CHAR(10),
 "   and (-webkit-device-pixel-ratio: ",CEILING('All Devices (Landscape)'!W35,1), ")", CHAR(10),
 "   and (orientation: ", 'All Devices (Landscape)'!I35, ")   { ", CHAR(10),CHAR(10),
 "  .demo-iframe-container       { ", CHAR(10),
 "        height: ", CEILING('All Devices (Landscape)'!P35,0.1),  "px;", CHAR(10),
 "        width: ", CEILING('All Devices (Landscape)'!Q35,0.1),"px;", CHAR(10),
 " } ", CHAR(10),
 CHAR(10),
 "  .demo-iframe                         {", CHAR(10),
 "        height: ", CEILING('All Devices (Landscape)'!R35,0.1),  "px;", CHAR(10),
 "        width: ", CEILING('All Devices (Landscape)'!S35,0.1),"px;", CHAR(10),
 "        background-image: url(" &amp; ('awareness(landscape)'!C34)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CEILING('All Devices (Landscape)'!P35,0.1),  "px;", CHAR(10),
 "        width: ", CEILING('All Devices (Landscape)'!Q35,0.1), "px;", CHAR(10),
 "        background-image: url(../img/demo-content/emby/", 'All Devices (Landscape)'!A35, "-content.png);" , CHAR(10),
 " } ", CHAR(10),
 CHAR(10),
 "  .demo-solar-div                       { ", CHAR(10),
 "        height: ", CEILING('All Devices (Landscape)'!P35,0.1),  "px;", CHAR(10),
 "        width: ", CEILING('All Devices (Landscape)'!Q35,0.1), "px;", CHAR(10),
 "        background-image: url(../img/demo-content/emoncms/", 'All Devices (Landscape)'!A35, "-content.png);" , CHAR(10),
 " } ", CHAR(10),
  CHAR(10),
 "  .demo-motioneye-div                       { ", CHAR(10),
 "        height: ", CEILING('All Devices (Landscape)'!P35,0.1),  "px;", CHAR(10),
 "        width: ", CEILING('All Devices (Landscape)'!Q35,0.1), "px;", CHAR(10),
 "        background-image: url(../img/demo-content/motioneye/", 'All Devices (Landscape)'!A35, "-content.png);" , CHAR(10),
 " } ", CHAR(10),
  CHAR(10),
 "  .demo-netstats-div                       { ", CHAR(10),
 "        height: ", CEILING('All Devices (Landscape)'!P35,0.1),  "px;", CHAR(10),
 "        width: ", CEILING('All Devices (Landscape)'!Q35,0.1), "px;", CHAR(10),
 "        background-image: url(../img/demo-content/netstats/", 'All Devices (Landscape)'!A35, "-content.png);" , CHAR(10),
 " } ", CHAR(10),
  CHAR(10),
 "  .demo-openhab-div                       { ", CHAR(10),
 "        height: ", CEILING('All Devices (Landscape)'!P35,0.1),  "px;", CHAR(10),
 "        width: ", CEILING('All Devices (Landscape)'!Q35,0.1), "px;", CHAR(10),
 "        background-image: url(../img/demo-content/openhab/", 'All Devices (Landscape)'!A35, "-content.png);" , CHAR(10),
 " } ", CHAR(10),
 " } ", CHAR(10),
 CHAR(10)
 )))</f>
        <v>
              /*  ----- ----- MyHPLaptop : ( landscape )   ------ ----*/  
              /* ----- -----  PHYSICAL RESOLUTION  ( 1366 x 768 )  ------ ----*/ 
              /*  ----- ----- LOGICAL RESOLUTION  ( 1366 x 768 )  ------ ----*/ 
@media only screen
   and (min-device-width: 1365.5px)
   and (max-device-width: 1366.5px)
   and (min-device-height: 767.5px)
   and (max-device-height: 768.5px)
   and (-webkit-device-pixel-ratio: 1)
   and (orientation: landscape)   { 
  .demo-iframe-container       { 
        height: 762.5px;
        width: 1366px;
 } 
  .demo-iframe                         {
        height: 761.5px;
        width: 1365px;
        background-image: url(https://docs.google.com/spreadsheets/d/e/2PACX-1vQQRpSkpCHUtlDlgB6JPpClF-SYXaXE4gk64_4J3iY8bfP3JXkKw4bE3yv_ctha-q0uBOj_Deij-R_Q/pubchart?oid=1710141954&amp;format=image);
        filter: invert(100%); /* ----- see frames.css ----*/ 
        -webkit-filter: invert(100%);   /* ----- see frames.css ----*/ 
 } 
  .demo-emby-div                       { 
        height: 762.5px;
        width: 1366px;
        background-image: url(../img/demo-content/emby/Landscape-1366x768-PR=1+scale-content.png);
 } 
  .demo-solar-div                       { 
        height: 762.5px;
        width: 1366px;
        background-image: url(../img/demo-content/emoncms/Landscape-1366x768-PR=1+scale-content.png);
 } 
  .demo-motioneye-div                       { 
        height: 762.5px;
        width: 1366px;
        background-image: url(../img/demo-content/motioneye/Landscape-1366x768-PR=1+scale-content.png);
 } 
  .demo-netstats-div                       { 
        height: 762.5px;
        width: 1366px;
        background-image: url(../img/demo-content/netstats/Landscape-1366x768-PR=1+scale-content.png);
 } 
  .demo-openhab-div                       { 
        height: 762.5px;
        width: 1366px;
        background-image: url(../img/demo-content/openhab/Landscape-1366x768-PR=1+scale-content.png);
 } 
 } 
</v>
      </c>
      <c r="I35" s="80"/>
    </row>
    <row r="36" ht="79.5" customHeight="1">
      <c r="A36" s="79" t="str">
        <f>IF('All Devices (Landscape)'!V36 = "", "", CHAR(10)
 &amp; (CONCATENATE(("              /*  ----- ----- " &amp; 'All Devices (Landscape)'!B36 &amp; " : ( " &amp; 'All Devices (Landscape)'!I36  &amp;  " )   ------ ----*/  " &amp;  CHAR(10)
 &amp; "              /* ----- ----- " &amp;   " PHYSICAL RESOLUTION  "  &amp; "( " &amp; CEILING('All Devices (Landscape)'!D36,1) &amp; " x "  &amp; CEILING('All Devices (Landscape)'!C36,1) &amp; " )" &amp; "  ------ ----*/ " ), CHAR(10)
 &amp; "              /*  ----- ----- LOGICAL RESOLUTION  "  &amp; "( "  &amp; CEILING('All Devices (Landscape)'!K36,0.01) &amp; " x "  &amp; CEILING('All Devices (Landscape)'!J36,0.01) &amp; " )" &amp; "  ------ ----*/ ", CHAR(10),
 CHAR(10),
 "@media only screen", CHAR(10),
 "   and (min-device-width: ",CEILING('All Devices (Landscape)'!N36,0.01), "px)", CHAR(10),
 "   and (max-device-width: ", CEILING('All Devices (Landscape)'!O36,0.01), "px)", CHAR(10),
 "   and (min-device-height: ",CEILING('All Devices (Landscape)'!L36,0.01), "px)", CHAR(10),
 "   and (max-device-height: ", CEILING('All Devices (Landscape)'!M36,0.01), "px)", CHAR(10),
 "   and (-webkit-device-pixel-ratio: ",CEILING('All Devices (Landscape)'!W36,1), ")", CHAR(10),
 "   and (orientation: ", 'All Devices (Landscape)'!I36, ")   { ", CHAR(10),CHAR(10),
 "  .demo-iframe-container       { ", CHAR(10),
 "        height: ", CEILING('All Devices (Landscape)'!P36,0.1),  "px;", CHAR(10),
 "        width: ", CEILING('All Devices (Landscape)'!Q36,0.1),"px;", CHAR(10),
 " } ", CHAR(10),
 CHAR(10),
 "  .demo-iframe                         {", CHAR(10),
 "        height: ", CEILING('All Devices (Landscape)'!R36,0.1),  "px;", CHAR(10),
 "        width: ", CEILING('All Devices (Landscape)'!S36,0.1),"px;", CHAR(10),
 "        background-image: url(" &amp; ('awareness(landscape)'!C35)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CEILING('All Devices (Landscape)'!P36,0.1),  "px;", CHAR(10),
 "        width: ", CEILING('All Devices (Landscape)'!Q36,0.1), "px;", CHAR(10),
 "        background-image: url(../img/demo-content/emby/", 'All Devices (Landscape)'!A36, "-content.png);" , CHAR(10),
 " } ", CHAR(10),
 CHAR(10),
 "  .demo-solar-div                       { ", CHAR(10),
 "        height: ", CEILING('All Devices (Landscape)'!P36,0.1),  "px;", CHAR(10),
 "        width: ", CEILING('All Devices (Landscape)'!Q36,0.1), "px;", CHAR(10),
 "        background-image: url(../img/demo-content/emoncms/", 'All Devices (Landscape)'!A36, "-content.png);" , CHAR(10),
 " } ", CHAR(10),
  CHAR(10),
 "  .demo-motioneye-div                       { ", CHAR(10),
 "        height: ", CEILING('All Devices (Landscape)'!P36,0.1),  "px;", CHAR(10),
 "        width: ", CEILING('All Devices (Landscape)'!Q36,0.1), "px;", CHAR(10),
 "        background-image: url(../img/demo-content/motioneye/", 'All Devices (Landscape)'!A36, "-content.png);" , CHAR(10),
 " } ", CHAR(10),
  CHAR(10),
 "  .demo-netstats-div                       { ", CHAR(10),
 "        height: ", CEILING('All Devices (Landscape)'!P36,0.1),  "px;", CHAR(10),
 "        width: ", CEILING('All Devices (Landscape)'!Q36,0.1), "px;", CHAR(10),
 "        background-image: url(../img/demo-content/netstats/", 'All Devices (Landscape)'!A36, "-content.png);" , CHAR(10),
 " } ", CHAR(10),
  CHAR(10),
 "  .demo-openhab-div                       { ", CHAR(10),
 "        height: ", CEILING('All Devices (Landscape)'!P36,0.1),  "px;", CHAR(10),
 "        width: ", CEILING('All Devices (Landscape)'!Q36,0.1), "px;", CHAR(10),
 "        background-image: url(../img/demo-content/openhab/", 'All Devices (Landscape)'!A36, "-content.png);" , CHAR(10),
 " } ", CHAR(10),
 " } ", CHAR(10),
 CHAR(10)
 )))</f>
        <v>
              /*  ----- ----- GalaxyTab10 : ( landscape )   ------ ----*/  
              /* ----- -----  PHYSICAL RESOLUTION  ( 1280 x 800 )  ------ ----*/ 
              /*  ----- ----- LOGICAL RESOLUTION  ( 1280 x 800 )  ------ ----*/ 
@media only screen
   and (min-device-width: 1279.5px)
   and (max-device-width: 1280.5px)
   and (min-device-height: 799.5px)
   and (max-device-height: 800.5px)
   and (-webkit-device-pixel-ratio: 1)
   and (orientation: landscape)   { 
  .demo-iframe-container       { 
        height: 794.5px;
        width: 1280px;
 } 
  .demo-iframe                         {
        height: 793.5px;
        width: 1279px;
        background-image: url(https://docs.google.com/spreadsheets/d/e/2PACX-1vQQRpSkpCHUtlDlgB6JPpClF-SYXaXE4gk64_4J3iY8bfP3JXkKw4bE3yv_ctha-q0uBOj_Deij-R_Q/pubchart?oid=1780305173&amp;format=image);
        filter: invert(100%); /* ----- see frames.css ----*/ 
        -webkit-filter: invert(100%);   /* ----- see frames.css ----*/ 
 } 
  .demo-emby-div                       { 
        height: 794.5px;
        width: 1280px;
        background-image: url(../img/demo-content/emby/Landscape-1280x800-PR=1-content.png);
 } 
  .demo-solar-div                       { 
        height: 794.5px;
        width: 1280px;
        background-image: url(../img/demo-content/emoncms/Landscape-1280x800-PR=1-content.png);
 } 
  .demo-motioneye-div                       { 
        height: 794.5px;
        width: 1280px;
        background-image: url(../img/demo-content/motioneye/Landscape-1280x800-PR=1-content.png);
 } 
  .demo-netstats-div                       { 
        height: 794.5px;
        width: 1280px;
        background-image: url(../img/demo-content/netstats/Landscape-1280x800-PR=1-content.png);
 } 
  .demo-openhab-div                       { 
        height: 794.5px;
        width: 1280px;
        background-image: url(../img/demo-content/openhab/Landscape-1280x800-PR=1-content.png);
 } 
 } 
</v>
      </c>
      <c r="I36" s="80"/>
    </row>
    <row r="37" ht="79.5" customHeight="1">
      <c r="A37" s="79" t="str">
        <f>IF('All Devices (Landscape)'!V37 = "", "", CHAR(10)
 &amp; (CONCATENATE(("              /*  ----- ----- " &amp; 'All Devices (Landscape)'!B37 &amp; " : ( " &amp; 'All Devices (Landscape)'!I37  &amp;  " )   ------ ----*/  " &amp;  CHAR(10)
 &amp; "              /* ----- ----- " &amp;   " PHYSICAL RESOLUTION  "  &amp; "( " &amp; CEILING('All Devices (Landscape)'!D37,1) &amp; " x "  &amp; CEILING('All Devices (Landscape)'!C37,1) &amp; " )" &amp; "  ------ ----*/ " ), CHAR(10)
 &amp; "              /*  ----- ----- LOGICAL RESOLUTION  "  &amp; "( "  &amp; CEILING('All Devices (Landscape)'!K37,0.01) &amp; " x "  &amp; CEILING('All Devices (Landscape)'!J37,0.01) &amp; " )" &amp; "  ------ ----*/ ", CHAR(10),
 CHAR(10),
 "@media only screen", CHAR(10),
 "   and (min-device-width: ",CEILING('All Devices (Landscape)'!N37,0.01), "px)", CHAR(10),
 "   and (max-device-width: ", CEILING('All Devices (Landscape)'!O37,0.01), "px)", CHAR(10),
 "   and (min-device-height: ",CEILING('All Devices (Landscape)'!L37,0.01), "px)", CHAR(10),
 "   and (max-device-height: ", CEILING('All Devices (Landscape)'!M37,0.01), "px)", CHAR(10),
 "   and (-webkit-device-pixel-ratio: ",CEILING('All Devices (Landscape)'!W37,1), ")", CHAR(10),
 "   and (orientation: ", 'All Devices (Landscape)'!I37, ")   { ", CHAR(10),CHAR(10),
 "  .demo-iframe-container       { ", CHAR(10),
 "        height: ", CEILING('All Devices (Landscape)'!P37,0.1),  "px;", CHAR(10),
 "        width: ", CEILING('All Devices (Landscape)'!Q37,0.1),"px;", CHAR(10),
 " } ", CHAR(10),
 CHAR(10),
 "  .demo-iframe                         {", CHAR(10),
 "        height: ", CEILING('All Devices (Landscape)'!R37,0.1),  "px;", CHAR(10),
 "        width: ", CEILING('All Devices (Landscape)'!S37,0.1),"px;", CHAR(10),
 "        background-image: url(" &amp; ('awareness(landscape)'!C36)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CEILING('All Devices (Landscape)'!P37,0.1),  "px;", CHAR(10),
 "        width: ", CEILING('All Devices (Landscape)'!Q37,0.1), "px;", CHAR(10),
 "        background-image: url(../img/demo-content/emby/", 'All Devices (Landscape)'!A37, "-content.png);" , CHAR(10),
 " } ", CHAR(10),
 CHAR(10),
 "  .demo-solar-div                       { ", CHAR(10),
 "        height: ", CEILING('All Devices (Landscape)'!P37,0.1),  "px;", CHAR(10),
 "        width: ", CEILING('All Devices (Landscape)'!Q37,0.1), "px;", CHAR(10),
 "        background-image: url(../img/demo-content/emoncms/", 'All Devices (Landscape)'!A37, "-content.png);" , CHAR(10),
 " } ", CHAR(10),
  CHAR(10),
 "  .demo-motioneye-div                       { ", CHAR(10),
 "        height: ", CEILING('All Devices (Landscape)'!P37,0.1),  "px;", CHAR(10),
 "        width: ", CEILING('All Devices (Landscape)'!Q37,0.1), "px;", CHAR(10),
 "        background-image: url(../img/demo-content/motioneye/", 'All Devices (Landscape)'!A37, "-content.png);" , CHAR(10),
 " } ", CHAR(10),
  CHAR(10),
 "  .demo-netstats-div                       { ", CHAR(10),
 "        height: ", CEILING('All Devices (Landscape)'!P37,0.1),  "px;", CHAR(10),
 "        width: ", CEILING('All Devices (Landscape)'!Q37,0.1), "px;", CHAR(10),
 "        background-image: url(../img/demo-content/netstats/", 'All Devices (Landscape)'!A37, "-content.png);" , CHAR(10),
 " } ", CHAR(10),
  CHAR(10),
 "  .demo-openhab-div                       { ", CHAR(10),
 "        height: ", CEILING('All Devices (Landscape)'!P37,0.1),  "px;", CHAR(10),
 "        width: ", CEILING('All Devices (Landscape)'!Q37,0.1), "px;", CHAR(10),
 "        background-image: url(../img/demo-content/openhab/", 'All Devices (Landscape)'!A37, "-content.png);" , CHAR(10),
 " } ", CHAR(10),
 " } ", CHAR(10),
 CHAR(10)
 )))</f>
        <v>
              /*  ----- ----- ChromebookPixel : ( landscape )   ------ ----*/  
              /* ----- -----  PHYSICAL RESOLUTION  ( 2560 x 1700 )  ------ ----*/ 
              /*  ----- ----- LOGICAL RESOLUTION  ( 1280 x 850 )  ------ ----*/ 
@media only screen
   and (min-device-width: 1279.5px)
   and (max-device-width: 1280.5px)
   and (min-device-height: 849.5px)
   and (max-device-height: 850.5px)
   and (-webkit-device-pixel-ratio: 2)
   and (orientation: landscape)   { 
  .demo-iframe-container       { 
        height: 844.5px;
        width: 1280px;
 } 
  .demo-iframe                         {
        height: 843.5px;
        width: 1279px;
        background-image: url(https://docs.google.com/spreadsheets/d/e/2PACX-1vQQRpSkpCHUtlDlgB6JPpClF-SYXaXE4gk64_4J3iY8bfP3JXkKw4bE3yv_ctha-q0uBOj_Deij-R_Q/pubchart?oid=759142023&amp;format=image);
        filter: invert(100%); /* ----- see frames.css ----*/ 
        -webkit-filter: invert(100%);   /* ----- see frames.css ----*/ 
 } 
  .demo-emby-div                       { 
        height: 844.5px;
        width: 1280px;
        background-image: url(../img/demo-content/emby/Landscape-1280x850-PR=2-content.png);
 } 
  .demo-solar-div                       { 
        height: 844.5px;
        width: 1280px;
        background-image: url(../img/demo-content/emoncms/Landscape-1280x850-PR=2-content.png);
 } 
  .demo-motioneye-div                       { 
        height: 844.5px;
        width: 1280px;
        background-image: url(../img/demo-content/motioneye/Landscape-1280x850-PR=2-content.png);
 } 
  .demo-netstats-div                       { 
        height: 844.5px;
        width: 1280px;
        background-image: url(../img/demo-content/netstats/Landscape-1280x850-PR=2-content.png);
 } 
  .demo-openhab-div                       { 
        height: 844.5px;
        width: 1280px;
        background-image: url(../img/demo-content/openhab/Landscape-1280x850-PR=2-content.png);
 } 
 } 
</v>
      </c>
      <c r="I37" s="80"/>
    </row>
    <row r="38" ht="79.5" customHeight="1">
      <c r="A38" s="79" t="str">
        <f>IF('All Devices (Landscape)'!V38 = "", "", CHAR(10)
 &amp; (CONCATENATE(("              /*  ----- ----- " &amp; 'All Devices (Landscape)'!B38 &amp; " : ( " &amp; 'All Devices (Landscape)'!I38  &amp;  " )   ------ ----*/  " &amp;  CHAR(10)
 &amp; "              /* ----- ----- " &amp;   " PHYSICAL RESOLUTION  "  &amp; "( " &amp; CEILING('All Devices (Landscape)'!D38,1) &amp; " x "  &amp; CEILING('All Devices (Landscape)'!C38,1) &amp; " )" &amp; "  ------ ----*/ " ), CHAR(10)
 &amp; "              /*  ----- ----- LOGICAL RESOLUTION  "  &amp; "( "  &amp; CEILING('All Devices (Landscape)'!K38,0.01) &amp; " x "  &amp; CEILING('All Devices (Landscape)'!J38,0.01) &amp; " )" &amp; "  ------ ----*/ ", CHAR(10),
 CHAR(10),
 "@media only screen", CHAR(10),
 "   and (min-device-width: ",CEILING('All Devices (Landscape)'!N38,0.01), "px)", CHAR(10),
 "   and (max-device-width: ", CEILING('All Devices (Landscape)'!O38,0.01), "px)", CHAR(10),
 "   and (min-device-height: ",CEILING('All Devices (Landscape)'!L38,0.01), "px)", CHAR(10),
 "   and (max-device-height: ", CEILING('All Devices (Landscape)'!M38,0.01), "px)", CHAR(10),
 "   and (-webkit-device-pixel-ratio: ",CEILING('All Devices (Landscape)'!W38,1), ")", CHAR(10),
 "   and (orientation: ", 'All Devices (Landscape)'!I38, ")   { ", CHAR(10),CHAR(10),
 "  .demo-iframe-container       { ", CHAR(10),
 "        height: ", CEILING('All Devices (Landscape)'!P38,0.1),  "px;", CHAR(10),
 "        width: ", CEILING('All Devices (Landscape)'!Q38,0.1),"px;", CHAR(10),
 " } ", CHAR(10),
 CHAR(10),
 "  .demo-iframe                         {", CHAR(10),
 "        height: ", CEILING('All Devices (Landscape)'!R38,0.1),  "px;", CHAR(10),
 "        width: ", CEILING('All Devices (Landscape)'!S38,0.1),"px;", CHAR(10),
 "        background-image: url(" &amp; ('awareness(landscape)'!C37)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CEILING('All Devices (Landscape)'!P38,0.1),  "px;", CHAR(10),
 "        width: ", CEILING('All Devices (Landscape)'!Q38,0.1), "px;", CHAR(10),
 "        background-image: url(../img/demo-content/emby/", 'All Devices (Landscape)'!A38, "-content.png);" , CHAR(10),
 " } ", CHAR(10),
 CHAR(10),
 "  .demo-solar-div                       { ", CHAR(10),
 "        height: ", CEILING('All Devices (Landscape)'!P38,0.1),  "px;", CHAR(10),
 "        width: ", CEILING('All Devices (Landscape)'!Q38,0.1), "px;", CHAR(10),
 "        background-image: url(../img/demo-content/emoncms/", 'All Devices (Landscape)'!A38, "-content.png);" , CHAR(10),
 " } ", CHAR(10),
  CHAR(10),
 "  .demo-motioneye-div                       { ", CHAR(10),
 "        height: ", CEILING('All Devices (Landscape)'!P38,0.1),  "px;", CHAR(10),
 "        width: ", CEILING('All Devices (Landscape)'!Q38,0.1), "px;", CHAR(10),
 "        background-image: url(../img/demo-content/motioneye/", 'All Devices (Landscape)'!A38, "-content.png);" , CHAR(10),
 " } ", CHAR(10),
  CHAR(10),
 "  .demo-netstats-div                       { ", CHAR(10),
 "        height: ", CEILING('All Devices (Landscape)'!P38,0.1),  "px;", CHAR(10),
 "        width: ", CEILING('All Devices (Landscape)'!Q38,0.1), "px;", CHAR(10),
 "        background-image: url(../img/demo-content/netstats/", 'All Devices (Landscape)'!A38, "-content.png);" , CHAR(10),
 " } ", CHAR(10),
  CHAR(10),
 "  .demo-openhab-div                       { ", CHAR(10),
 "        height: ", CEILING('All Devices (Landscape)'!P38,0.1),  "px;", CHAR(10),
 "        width: ", CEILING('All Devices (Landscape)'!Q38,0.1), "px;", CHAR(10),
 "        background-image: url(../img/demo-content/openhab/", 'All Devices (Landscape)'!A38, "-content.png);" , CHAR(10),
 " } ", CHAR(10),
 " } ", CHAR(10),
 CHAR(10)
 )))</f>
        <v>
              /*  ----- ----- PowerBookG4 : ( landscape )   ------ ----*/  
              /* ----- -----  PHYSICAL RESOLUTION  ( 1280 x 854 )  ------ ----*/ 
              /*  ----- ----- LOGICAL RESOLUTION  ( 1279 x 854 )  ------ ----*/ 
@media only screen
   and (min-device-width: 1278.5px)
   and (max-device-width: 1279.5px)
   and (min-device-height: 853.5px)
   and (max-device-height: 854.5px)
   and (-webkit-device-pixel-ratio: 2)
   and (orientation: landscape)   { 
  .demo-iframe-container       { 
        height: 848.5px;
        width: 1279px;
 } 
  .demo-iframe                         {
        height: 847.5px;
        width: 1278px;
        background-image: url(https://docs.google.com/spreadsheets/d/e/2PACX-1vQQRpSkpCHUtlDlgB6JPpClF-SYXaXE4gk64_4J3iY8bfP3JXkKw4bE3yv_ctha-q0uBOj_Deij-R_Q/pubchart?oid=759142023&amp;format=image);
        filter: invert(100%); /* ----- see frames.css ----*/ 
        -webkit-filter: invert(100%);   /* ----- see frames.css ----*/ 
 } 
  .demo-emby-div                       { 
        height: 848.5px;
        width: 1279px;
        background-image: url(../img/demo-content/emby/Landscape-1279x854-PR=1.1-content.png);
 } 
  .demo-solar-div                       { 
        height: 848.5px;
        width: 1279px;
        background-image: url(../img/demo-content/emoncms/Landscape-1279x854-PR=1.1-content.png);
 } 
  .demo-motioneye-div                       { 
        height: 848.5px;
        width: 1279px;
        background-image: url(../img/demo-content/motioneye/Landscape-1279x854-PR=1.1-content.png);
 } 
  .demo-netstats-div                       { 
        height: 848.5px;
        width: 1279px;
        background-image: url(../img/demo-content/netstats/Landscape-1279x854-PR=1.1-content.png);
 } 
  .demo-openhab-div                       { 
        height: 848.5px;
        width: 1279px;
        background-image: url(../img/demo-content/openhab/Landscape-1279x854-PR=1.1-content.png);
 } 
 } 
</v>
      </c>
      <c r="I38" s="80"/>
    </row>
    <row r="39" ht="79.5" customHeight="1">
      <c r="A39" s="79" t="str">
        <f>IF('All Devices (Landscape)'!V39 = "", "", CHAR(10)
 &amp; (CONCATENATE(("              /*  ----- ----- " &amp; 'All Devices (Landscape)'!B39 &amp; " : ( " &amp; 'All Devices (Landscape)'!I39  &amp;  " )   ------ ----*/  " &amp;  CHAR(10)
 &amp; "              /* ----- ----- " &amp;   " PHYSICAL RESOLUTION  "  &amp; "( " &amp; CEILING('All Devices (Landscape)'!D39,1) &amp; " x "  &amp; CEILING('All Devices (Landscape)'!C39,1) &amp; " )" &amp; "  ------ ----*/ " ), CHAR(10)
 &amp; "              /*  ----- ----- LOGICAL RESOLUTION  "  &amp; "( "  &amp; CEILING('All Devices (Landscape)'!K39,0.01) &amp; " x "  &amp; CEILING('All Devices (Landscape)'!J39,0.01) &amp; " )" &amp; "  ------ ----*/ ", CHAR(10),
 CHAR(10),
 "@media only screen", CHAR(10),
 "   and (min-device-width: ",CEILING('All Devices (Landscape)'!N39,0.01), "px)", CHAR(10),
 "   and (max-device-width: ", CEILING('All Devices (Landscape)'!O39,0.01), "px)", CHAR(10),
 "   and (min-device-height: ",CEILING('All Devices (Landscape)'!L39,0.01), "px)", CHAR(10),
 "   and (max-device-height: ", CEILING('All Devices (Landscape)'!M39,0.01), "px)", CHAR(10),
 "   and (-webkit-device-pixel-ratio: ",CEILING('All Devices (Landscape)'!W39,1), ")", CHAR(10),
 "   and (orientation: ", 'All Devices (Landscape)'!I39, ")   { ", CHAR(10),CHAR(10),
 "  .demo-iframe-container       { ", CHAR(10),
 "        height: ", CEILING('All Devices (Landscape)'!P39,0.1),  "px;", CHAR(10),
 "        width: ", CEILING('All Devices (Landscape)'!Q39,0.1),"px;", CHAR(10),
 " } ", CHAR(10),
 CHAR(10),
 "  .demo-iframe                         {", CHAR(10),
 "        height: ", CEILING('All Devices (Landscape)'!R39,0.1),  "px;", CHAR(10),
 "        width: ", CEILING('All Devices (Landscape)'!S39,0.1),"px;", CHAR(10),
 "        background-image: url(" &amp; ('awareness(landscape)'!C38)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CEILING('All Devices (Landscape)'!P39,0.1),  "px;", CHAR(10),
 "        width: ", CEILING('All Devices (Landscape)'!Q39,0.1), "px;", CHAR(10),
 "        background-image: url(../img/demo-content/emby/", 'All Devices (Landscape)'!A39, "-content.png);" , CHAR(10),
 " } ", CHAR(10),
 CHAR(10),
 "  .demo-solar-div                       { ", CHAR(10),
 "        height: ", CEILING('All Devices (Landscape)'!P39,0.1),  "px;", CHAR(10),
 "        width: ", CEILING('All Devices (Landscape)'!Q39,0.1), "px;", CHAR(10),
 "        background-image: url(../img/demo-content/emoncms/", 'All Devices (Landscape)'!A39, "-content.png);" , CHAR(10),
 " } ", CHAR(10),
  CHAR(10),
 "  .demo-motioneye-div                       { ", CHAR(10),
 "        height: ", CEILING('All Devices (Landscape)'!P39,0.1),  "px;", CHAR(10),
 "        width: ", CEILING('All Devices (Landscape)'!Q39,0.1), "px;", CHAR(10),
 "        background-image: url(../img/demo-content/motioneye/", 'All Devices (Landscape)'!A39, "-content.png);" , CHAR(10),
 " } ", CHAR(10),
  CHAR(10),
 "  .demo-netstats-div                       { ", CHAR(10),
 "        height: ", CEILING('All Devices (Landscape)'!P39,0.1),  "px;", CHAR(10),
 "        width: ", CEILING('All Devices (Landscape)'!Q39,0.1), "px;", CHAR(10),
 "        background-image: url(../img/demo-content/netstats/", 'All Devices (Landscape)'!A39, "-content.png);" , CHAR(10),
 " } ", CHAR(10),
  CHAR(10),
 "  .demo-openhab-div                       { ", CHAR(10),
 "        height: ", CEILING('All Devices (Landscape)'!P39,0.1),  "px;", CHAR(10),
 "        width: ", CEILING('All Devices (Landscape)'!Q39,0.1), "px;", CHAR(10),
 "        background-image: url(../img/demo-content/openhab/", 'All Devices (Landscape)'!A39, "-content.png);" , CHAR(10),
 " } ", CHAR(10),
 " } ", CHAR(10),
 CHAR(10)
 )))</f>
        <v>
              /*  ----- ----- DCI2K : ( landscape )   ------ ----*/  
              /* ----- -----  PHYSICAL RESOLUTION  ( 2048 x 1080 )  ------ ----*/ 
              /*  ----- ----- LOGICAL RESOLUTION  ( 2044 x 1078 )  ------ ----*/ 
@media only screen
   and (min-device-width: 2043.5px)
   and (max-device-width: 2044.5px)
   and (min-device-height: 1077.5px)
   and (max-device-height: 1078.5px)
   and (-webkit-device-pixel-ratio: 2)
   and (orientation: landscape)   { 
  .demo-iframe-container       { 
        height: 1072.5px;
        width: 2044px;
 } 
  .demo-iframe                         {
        height: 1071.5px;
        width: 2043px;
        background-image: url(https://docs.google.com/spreadsheets/d/e/2PACX-1vQQRpSkpCHUtlDlgB6JPpClF-SYXaXE4gk64_4J3iY8bfP3JXkKw4bE3yv_ctha-q0uBOj_Deij-R_Q/pubchart?oid=1965702951&amp;format=image);
        filter: invert(100%); /* ----- see frames.css ----*/ 
        -webkit-filter: invert(100%);   /* ----- see frames.css ----*/ 
 } 
  .demo-emby-div                       { 
        height: 1072.5px;
        width: 2044px;
        background-image: url(../img/demo-content/emby/Landscape-2044x1078-PR=1.1-content.png);
 } 
  .demo-solar-div                       { 
        height: 1072.5px;
        width: 2044px;
        background-image: url(../img/demo-content/emoncms/Landscape-2044x1078-PR=1.1-content.png);
 } 
  .demo-motioneye-div                       { 
        height: 1072.5px;
        width: 2044px;
        background-image: url(../img/demo-content/motioneye/Landscape-2044x1078-PR=1.1-content.png);
 } 
  .demo-netstats-div                       { 
        height: 1072.5px;
        width: 2044px;
        background-image: url(../img/demo-content/netstats/Landscape-2044x1078-PR=1.1-content.png);
 } 
  .demo-openhab-div                       { 
        height: 1072.5px;
        width: 2044px;
        background-image: url(../img/demo-content/openhab/Landscape-2044x1078-PR=1.1-content.png);
 } 
 } 
</v>
      </c>
      <c r="I39" s="80"/>
    </row>
    <row r="40" ht="79.5" customHeight="1">
      <c r="A40" s="79" t="str">
        <f>IF('All Devices (Landscape)'!V40 = "", "", CHAR(10)
 &amp; (CONCATENATE(("              /*  ----- ----- " &amp; 'All Devices (Landscape)'!B40 &amp; " : ( " &amp; 'All Devices (Landscape)'!I40  &amp;  " )   ------ ----*/  " &amp;  CHAR(10)
 &amp; "              /* ----- ----- " &amp;   " PHYSICAL RESOLUTION  "  &amp; "( " &amp; CEILING('All Devices (Landscape)'!D40,1) &amp; " x "  &amp; CEILING('All Devices (Landscape)'!C40,1) &amp; " )" &amp; "  ------ ----*/ " ), CHAR(10)
 &amp; "              /*  ----- ----- LOGICAL RESOLUTION  "  &amp; "( "  &amp; CEILING('All Devices (Landscape)'!K40,0.01) &amp; " x "  &amp; CEILING('All Devices (Landscape)'!J40,0.01) &amp; " )" &amp; "  ------ ----*/ ", CHAR(10),
 CHAR(10),
 "@media only screen", CHAR(10),
 "   and (min-device-width: ",CEILING('All Devices (Landscape)'!N40,0.01), "px)", CHAR(10),
 "   and (max-device-width: ", CEILING('All Devices (Landscape)'!O40,0.01), "px)", CHAR(10),
 "   and (min-device-height: ",CEILING('All Devices (Landscape)'!L40,0.01), "px)", CHAR(10),
 "   and (max-device-height: ", CEILING('All Devices (Landscape)'!M40,0.01), "px)", CHAR(10),
 "   and (-webkit-device-pixel-ratio: ",CEILING('All Devices (Landscape)'!W40,1), ")", CHAR(10),
 "   and (orientation: ", 'All Devices (Landscape)'!I40, ")   { ", CHAR(10),CHAR(10),
 "  .demo-iframe-container       { ", CHAR(10),
 "        height: ", CEILING('All Devices (Landscape)'!P40,0.1),  "px;", CHAR(10),
 "        width: ", CEILING('All Devices (Landscape)'!Q40,0.1),"px;", CHAR(10),
 " } ", CHAR(10),
 CHAR(10),
 "  .demo-iframe                         {", CHAR(10),
 "        height: ", CEILING('All Devices (Landscape)'!R40,0.1),  "px;", CHAR(10),
 "        width: ", CEILING('All Devices (Landscape)'!S40,0.1),"px;", CHAR(10),
 "        background-image: url(" &amp; ('awareness(landscape)'!C39)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CEILING('All Devices (Landscape)'!P40,0.1),  "px;", CHAR(10),
 "        width: ", CEILING('All Devices (Landscape)'!Q40,0.1), "px;", CHAR(10),
 "        background-image: url(../img/demo-content/emby/", 'All Devices (Landscape)'!A40, "-content.png);" , CHAR(10),
 " } ", CHAR(10),
 CHAR(10),
 "  .demo-solar-div                       { ", CHAR(10),
 "        height: ", CEILING('All Devices (Landscape)'!P40,0.1),  "px;", CHAR(10),
 "        width: ", CEILING('All Devices (Landscape)'!Q40,0.1), "px;", CHAR(10),
 "        background-image: url(../img/demo-content/emoncms/", 'All Devices (Landscape)'!A40, "-content.png);" , CHAR(10),
 " } ", CHAR(10),
  CHAR(10),
 "  .demo-motioneye-div                       { ", CHAR(10),
 "        height: ", CEILING('All Devices (Landscape)'!P40,0.1),  "px;", CHAR(10),
 "        width: ", CEILING('All Devices (Landscape)'!Q40,0.1), "px;", CHAR(10),
 "        background-image: url(../img/demo-content/motioneye/", 'All Devices (Landscape)'!A40, "-content.png);" , CHAR(10),
 " } ", CHAR(10),
  CHAR(10),
 "  .demo-netstats-div                       { ", CHAR(10),
 "        height: ", CEILING('All Devices (Landscape)'!P40,0.1),  "px;", CHAR(10),
 "        width: ", CEILING('All Devices (Landscape)'!Q40,0.1), "px;", CHAR(10),
 "        background-image: url(../img/demo-content/netstats/", 'All Devices (Landscape)'!A40, "-content.png);" , CHAR(10),
 " } ", CHAR(10),
  CHAR(10),
 "  .demo-openhab-div                       { ", CHAR(10),
 "        height: ", CEILING('All Devices (Landscape)'!P40,0.1),  "px;", CHAR(10),
 "        width: ", CEILING('All Devices (Landscape)'!Q40,0.1), "px;", CHAR(10),
 "        background-image: url(../img/demo-content/openhab/", 'All Devices (Landscape)'!A40, "-content.png);" , CHAR(10),
 " } ", CHAR(10),
 " } ", CHAR(10),
 CHAR(10)
 )))</f>
        <v>
              /*  ----- ----- PopularDevices1 : ( landscape )   ------ ----*/  
              /* ----- -----  PHYSICAL RESOLUTION  ( 1800 x 1440 )  ------ ----*/ 
              /*  ----- ----- LOGICAL RESOLUTION  ( 1440 x 1152 )  ------ ----*/ 
@media only screen
   and (min-device-width: 1439.5px)
   and (max-device-width: 1440.5px)
   and (min-device-height: 1151.5px)
   and (max-device-height: 1152.5px)
   and (-webkit-device-pixel-ratio: 2)
   and (orientation: landscape)   { 
  .demo-iframe-container       { 
        height: 1146.5px;
        width: 1440px;
 } 
  .demo-iframe                         {
        height: 1145.5px;
        width: 1439px;
        background-image: url(https://docs.google.com/spreadsheets/d/e/2PACX-1vQQRpSkpCHUtlDlgB6JPpClF-SYXaXE4gk64_4J3iY8bfP3JXkKw4bE3yv_ctha-q0uBOj_Deij-R_Q/pubchart?oid=1786916094&amp;format=image);
        filter: invert(100%); /* ----- see frames.css ----*/ 
        -webkit-filter: invert(100%);   /* ----- see frames.css ----*/ 
 } 
  .demo-emby-div                       { 
        height: 1146.5px;
        width: 1440px;
        background-image: url(../img/demo-content/emby/Landscape-1440x1152-PR=1.3-content.png);
 } 
  .demo-solar-div                       { 
        height: 1146.5px;
        width: 1440px;
        background-image: url(../img/demo-content/emoncms/Landscape-1440x1152-PR=1.3-content.png);
 } 
  .demo-motioneye-div                       { 
        height: 1146.5px;
        width: 1440px;
        background-image: url(../img/demo-content/motioneye/Landscape-1440x1152-PR=1.3-content.png);
 } 
  .demo-netstats-div                       { 
        height: 1146.5px;
        width: 1440px;
        background-image: url(../img/demo-content/netstats/Landscape-1440x1152-PR=1.3-content.png);
 } 
  .demo-openhab-div                       { 
        height: 1146.5px;
        width: 1440px;
        background-image: url(../img/demo-content/openhab/Landscape-1440x1152-PR=1.3-content.png);
 } 
 } 
</v>
      </c>
      <c r="I40" s="80"/>
    </row>
    <row r="41" ht="79.5" customHeight="1">
      <c r="A41" s="79" t="str">
        <f>IF('All Devices (Landscape)'!V41 = "", "", CHAR(10)
 &amp; (CONCATENATE(("              /*  ----- ----- " &amp; 'All Devices (Landscape)'!B41 &amp; " : ( " &amp; 'All Devices (Landscape)'!I41  &amp;  " )   ------ ----*/  " &amp;  CHAR(10)
 &amp; "              /* ----- ----- " &amp;   " PHYSICAL RESOLUTION  "  &amp; "( " &amp; CEILING('All Devices (Landscape)'!D41,1) &amp; " x "  &amp; CEILING('All Devices (Landscape)'!C41,1) &amp; " )" &amp; "  ------ ----*/ " ), CHAR(10)
 &amp; "              /*  ----- ----- LOGICAL RESOLUTION  "  &amp; "( "  &amp; CEILING('All Devices (Landscape)'!K41,0.01) &amp; " x "  &amp; CEILING('All Devices (Landscape)'!J41,0.01) &amp; " )" &amp; "  ------ ----*/ ", CHAR(10),
 CHAR(10),
 "@media only screen", CHAR(10),
 "   and (min-device-width: ",CEILING('All Devices (Landscape)'!N41,0.01), "px)", CHAR(10),
 "   and (max-device-width: ", CEILING('All Devices (Landscape)'!O41,0.01), "px)", CHAR(10),
 "   and (min-device-height: ",CEILING('All Devices (Landscape)'!L41,0.01), "px)", CHAR(10),
 "   and (max-device-height: ", CEILING('All Devices (Landscape)'!M41,0.01), "px)", CHAR(10),
 "   and (-webkit-device-pixel-ratio: ",CEILING('All Devices (Landscape)'!W41,1), ")", CHAR(10),
 "   and (orientation: ", 'All Devices (Landscape)'!I41, ")   { ", CHAR(10),CHAR(10),
 "  .demo-iframe-container       { ", CHAR(10),
 "        height: ", CEILING('All Devices (Landscape)'!P41,0.1),  "px;", CHAR(10),
 "        width: ", CEILING('All Devices (Landscape)'!Q41,0.1),"px;", CHAR(10),
 " } ", CHAR(10),
 CHAR(10),
 "  .demo-iframe                         {", CHAR(10),
 "        height: ", CEILING('All Devices (Landscape)'!R41,0.1),  "px;", CHAR(10),
 "        width: ", CEILING('All Devices (Landscape)'!S41,0.1),"px;", CHAR(10),
 "        background-image: url(" &amp; ('awareness(landscape)'!C40)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CEILING('All Devices (Landscape)'!P41,0.1),  "px;", CHAR(10),
 "        width: ", CEILING('All Devices (Landscape)'!Q41,0.1), "px;", CHAR(10),
 "        background-image: url(../img/demo-content/emby/", 'All Devices (Landscape)'!A41, "-content.png);" , CHAR(10),
 " } ", CHAR(10),
 CHAR(10),
 "  .demo-solar-div                       { ", CHAR(10),
 "        height: ", CEILING('All Devices (Landscape)'!P41,0.1),  "px;", CHAR(10),
 "        width: ", CEILING('All Devices (Landscape)'!Q41,0.1), "px;", CHAR(10),
 "        background-image: url(../img/demo-content/emoncms/", 'All Devices (Landscape)'!A41, "-content.png);" , CHAR(10),
 " } ", CHAR(10),
  CHAR(10),
 "  .demo-motioneye-div                       { ", CHAR(10),
 "        height: ", CEILING('All Devices (Landscape)'!P41,0.1),  "px;", CHAR(10),
 "        width: ", CEILING('All Devices (Landscape)'!Q41,0.1), "px;", CHAR(10),
 "        background-image: url(../img/demo-content/motioneye/", 'All Devices (Landscape)'!A41, "-content.png);" , CHAR(10),
 " } ", CHAR(10),
  CHAR(10),
 "  .demo-netstats-div                       { ", CHAR(10),
 "        height: ", CEILING('All Devices (Landscape)'!P41,0.1),  "px;", CHAR(10),
 "        width: ", CEILING('All Devices (Landscape)'!Q41,0.1), "px;", CHAR(10),
 "        background-image: url(../img/demo-content/netstats/", 'All Devices (Landscape)'!A41, "-content.png);" , CHAR(10),
 " } ", CHAR(10),
  CHAR(10),
 "  .demo-openhab-div                       { ", CHAR(10),
 "        height: ", CEILING('All Devices (Landscape)'!P41,0.1),  "px;", CHAR(10),
 "        width: ", CEILING('All Devices (Landscape)'!Q41,0.1), "px;", CHAR(10),
 "        background-image: url(../img/demo-content/openhab/", 'All Devices (Landscape)'!A41, "-content.png);" , CHAR(10),
 " } ", CHAR(10),
 " } ", CHAR(10),
 CHAR(10)
 )))</f>
        <v>
              /*  ----- ----- TesselarXGA  : ( landscape )   ------ ----*/  
              /* ----- -----  PHYSICAL RESOLUTION  ( 1920 x 1440 )  ------ ----*/ 
              /*  ----- ----- LOGICAL RESOLUTION  ( 1881 x 1411 )  ------ ----*/ 
@media only screen
   and (min-device-width: 1880.5px)
   and (max-device-width: 1881.5px)
   and (min-device-height: 1410.5px)
   and (max-device-height: 1411.5px)
   and (-webkit-device-pixel-ratio: 2)
   and (orientation: landscape)   { 
  .demo-iframe-container       { 
        height: 1405.5px;
        width: 1881px;
 } 
  .demo-iframe                         {
        height: 1404.5px;
        width: 1880px;
        background-image: url();
        filter: invert(100%); /* ----- see frames.css ----*/ 
        -webkit-filter: invert(100%);   /* ----- see frames.css ----*/ 
 } 
  .demo-emby-div                       { 
        height: 1405.5px;
        width: 1881px;
        background-image: url(../img/demo-content/emby/Landscape-1881x1411-PR=1.1-content.png);
 } 
  .demo-solar-div                       { 
        height: 1405.5px;
        width: 1881px;
        background-image: url(../img/demo-content/emoncms/Landscape-1881x1411-PR=1.1-content.png);
 } 
  .demo-motioneye-div                       { 
        height: 1405.5px;
        width: 1881px;
        background-image: url(../img/demo-content/motioneye/Landscape-1881x1411-PR=1.1-content.png);
 } 
  .demo-netstats-div                       { 
        height: 1405.5px;
        width: 1881px;
        background-image: url(../img/demo-content/netstats/Landscape-1881x1411-PR=1.1-content.png);
 } 
  .demo-openhab-div                       { 
        height: 1405.5px;
        width: 1881px;
        background-image: url(../img/demo-content/openhab/Landscape-1881x1411-PR=1.1-content.png);
 } 
 } 
</v>
      </c>
      <c r="I41" s="80"/>
    </row>
    <row r="42" ht="79.5" customHeight="1">
      <c r="A42" s="79" t="str">
        <f>IF('All Devices (Landscape)'!V42 = "", "", CHAR(10)
 &amp; (CONCATENATE(("              /*  ----- ----- " &amp; 'All Devices (Landscape)'!B42 &amp; " : ( " &amp; 'All Devices (Landscape)'!I42  &amp;  " )   ------ ----*/  " &amp;  CHAR(10)
 &amp; "              /* ----- ----- " &amp;   " PHYSICAL RESOLUTION  "  &amp; "( " &amp; CEILING('All Devices (Landscape)'!D42,1) &amp; " x "  &amp; CEILING('All Devices (Landscape)'!C42,1) &amp; " )" &amp; "  ------ ----*/ " ), CHAR(10)
 &amp; "              /*  ----- ----- LOGICAL RESOLUTION  "  &amp; "( "  &amp; CEILING('All Devices (Landscape)'!K42,0.01) &amp; " x "  &amp; CEILING('All Devices (Landscape)'!J42,0.01) &amp; " )" &amp; "  ------ ----*/ ", CHAR(10),
 CHAR(10),
 "@media only screen", CHAR(10),
 "   and (min-device-width: ",CEILING('All Devices (Landscape)'!N42,0.01), "px)", CHAR(10),
 "   and (max-device-width: ", CEILING('All Devices (Landscape)'!O42,0.01), "px)", CHAR(10),
 "   and (min-device-height: ",CEILING('All Devices (Landscape)'!L42,0.01), "px)", CHAR(10),
 "   and (max-device-height: ", CEILING('All Devices (Landscape)'!M42,0.01), "px)", CHAR(10),
 "   and (-webkit-device-pixel-ratio: ",CEILING('All Devices (Landscape)'!W42,1), ")", CHAR(10),
 "   and (orientation: ", 'All Devices (Landscape)'!I42, ")   { ", CHAR(10),CHAR(10),
 "  .demo-iframe-container       { ", CHAR(10),
 "        height: ", CEILING('All Devices (Landscape)'!P42,0.1),  "px;", CHAR(10),
 "        width: ", CEILING('All Devices (Landscape)'!Q42,0.1),"px;", CHAR(10),
 " } ", CHAR(10),
 CHAR(10),
 "  .demo-iframe                         {", CHAR(10),
 "        height: ", CEILING('All Devices (Landscape)'!R42,0.1),  "px;", CHAR(10),
 "        width: ", CEILING('All Devices (Landscape)'!S42,0.1),"px;", CHAR(10),
 "        background-image: url(" &amp; ('awareness(landscape)'!C41)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CEILING('All Devices (Landscape)'!P42,0.1),  "px;", CHAR(10),
 "        width: ", CEILING('All Devices (Landscape)'!Q42,0.1), "px;", CHAR(10),
 "        background-image: url(../img/demo-content/emby/", 'All Devices (Landscape)'!A42, "-content.png);" , CHAR(10),
 " } ", CHAR(10),
 CHAR(10),
 "  .demo-solar-div                       { ", CHAR(10),
 "        height: ", CEILING('All Devices (Landscape)'!P42,0.1),  "px;", CHAR(10),
 "        width: ", CEILING('All Devices (Landscape)'!Q42,0.1), "px;", CHAR(10),
 "        background-image: url(../img/demo-content/emoncms/", 'All Devices (Landscape)'!A42, "-content.png);" , CHAR(10),
 " } ", CHAR(10),
  CHAR(10),
 "  .demo-motioneye-div                       { ", CHAR(10),
 "        height: ", CEILING('All Devices (Landscape)'!P42,0.1),  "px;", CHAR(10),
 "        width: ", CEILING('All Devices (Landscape)'!Q42,0.1), "px;", CHAR(10),
 "        background-image: url(../img/demo-content/motioneye/", 'All Devices (Landscape)'!A42, "-content.png);" , CHAR(10),
 " } ", CHAR(10),
  CHAR(10),
 "  .demo-netstats-div                       { ", CHAR(10),
 "        height: ", CEILING('All Devices (Landscape)'!P42,0.1),  "px;", CHAR(10),
 "        width: ", CEILING('All Devices (Landscape)'!Q42,0.1), "px;", CHAR(10),
 "        background-image: url(../img/demo-content/netstats/", 'All Devices (Landscape)'!A42, "-content.png);" , CHAR(10),
 " } ", CHAR(10),
  CHAR(10),
 "  .demo-openhab-div                       { ", CHAR(10),
 "        height: ", CEILING('All Devices (Landscape)'!P42,0.1),  "px;", CHAR(10),
 "        width: ", CEILING('All Devices (Landscape)'!Q42,0.1), "px;", CHAR(10),
 "        background-image: url(../img/demo-content/openhab/", 'All Devices (Landscape)'!A42, "-content.png);" , CHAR(10),
 " } ", CHAR(10),
 " } ", CHAR(10),
 CHAR(10)
 )))</f>
        <v>
              /*  ----- ----- 4320p : ( landscape )   ------ ----*/  
              /* ----- -----  PHYSICAL RESOLUTION  ( 7680 x 4320 )  ------ ----*/ 
              /*  ----- ----- LOGICAL RESOLUTION  ( 7680 x 4320 )  ------ ----*/ 
@media only screen
   and (min-device-width: 7679.5px)
   and (max-device-width: 7680.5px)
   and (min-device-height: 4319.5px)
   and (max-device-height: 4320.5px)
   and (-webkit-device-pixel-ratio: 1)
   and (orientation: landscape)   { 
  .demo-iframe-container       { 
        height: 4314.5px;
        width: 7680px;
 } 
  .demo-iframe                         {
        height: 4313.5px;
        width: 7679px;
        background-image: url();
        filter: invert(100%); /* ----- see frames.css ----*/ 
        -webkit-filter: invert(100%);   /* ----- see frames.css ----*/ 
 } 
  .demo-emby-div                       { 
        height: 4314.5px;
        width: 7680px;
        background-image: url(../img/demo-content/emby/Landscape-7680x4320-PR=1-content.png);
 } 
  .demo-solar-div                       { 
        height: 4314.5px;
        width: 7680px;
        background-image: url(../img/demo-content/emoncms/Landscape-7680x4320-PR=1-content.png);
 } 
  .demo-motioneye-div                       { 
        height: 4314.5px;
        width: 7680px;
        background-image: url(../img/demo-content/motioneye/Landscape-7680x4320-PR=1-content.png);
 } 
  .demo-netstats-div                       { 
        height: 4314.5px;
        width: 7680px;
        background-image: url(../img/demo-content/netstats/Landscape-7680x4320-PR=1-content.png);
 } 
  .demo-openhab-div                       { 
        height: 4314.5px;
        width: 7680px;
        background-image: url(../img/demo-content/openhab/Landscape-7680x4320-PR=1-content.png);
 } 
 } 
</v>
      </c>
      <c r="I42" s="80"/>
    </row>
    <row r="43" ht="79.5" customHeight="1">
      <c r="A43" s="79" t="str">
        <f>IF('All Devices (Landscape)'!V43 = "", "", CHAR(10)
 &amp; (CONCATENATE(("              /*  ----- ----- " &amp; 'All Devices (Landscape)'!B43 &amp; " : ( " &amp; 'All Devices (Landscape)'!I43  &amp;  " )   ------ ----*/  " &amp;  CHAR(10)
 &amp; "              /* ----- ----- " &amp;   " PHYSICAL RESOLUTION  "  &amp; "( " &amp; CEILING('All Devices (Landscape)'!D43,1) &amp; " x "  &amp; CEILING('All Devices (Landscape)'!C43,1) &amp; " )" &amp; "  ------ ----*/ " ), CHAR(10)
 &amp; "              /*  ----- ----- LOGICAL RESOLUTION  "  &amp; "( "  &amp; CEILING('All Devices (Landscape)'!K43,0.01) &amp; " x "  &amp; CEILING('All Devices (Landscape)'!J43,0.01) &amp; " )" &amp; "  ------ ----*/ ", CHAR(10),
 CHAR(10),
 "@media only screen", CHAR(10),
 "   and (min-device-width: ",CEILING('All Devices (Landscape)'!N43,0.01), "px)", CHAR(10),
 "   and (max-device-width: ", CEILING('All Devices (Landscape)'!O43,0.01), "px)", CHAR(10),
 "   and (min-device-height: ",CEILING('All Devices (Landscape)'!L43,0.01), "px)", CHAR(10),
 "   and (max-device-height: ", CEILING('All Devices (Landscape)'!M43,0.01), "px)", CHAR(10),
 "   and (-webkit-device-pixel-ratio: ",CEILING('All Devices (Landscape)'!W43,1), ")", CHAR(10),
 "   and (orientation: ", 'All Devices (Landscape)'!I43, ")   { ", CHAR(10),CHAR(10),
 "  .demo-iframe-container       { ", CHAR(10),
 "        height: ", CEILING('All Devices (Landscape)'!P43,0.1),  "px;", CHAR(10),
 "        width: ", CEILING('All Devices (Landscape)'!Q43,0.1),"px;", CHAR(10),
 " } ", CHAR(10),
 CHAR(10),
 "  .demo-iframe                         {", CHAR(10),
 "        height: ", CEILING('All Devices (Landscape)'!R43,0.1),  "px;", CHAR(10),
 "        width: ", CEILING('All Devices (Landscape)'!S43,0.1),"px;", CHAR(10),
 "        background-image: url(" &amp; ('awareness(landscape)'!C42)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CEILING('All Devices (Landscape)'!P43,0.1),  "px;", CHAR(10),
 "        width: ", CEILING('All Devices (Landscape)'!Q43,0.1), "px;", CHAR(10),
 "        background-image: url(../img/demo-content/emby/", 'All Devices (Landscape)'!A43, "-content.png);" , CHAR(10),
 " } ", CHAR(10),
 CHAR(10),
 "  .demo-solar-div                       { ", CHAR(10),
 "        height: ", CEILING('All Devices (Landscape)'!P43,0.1),  "px;", CHAR(10),
 "        width: ", CEILING('All Devices (Landscape)'!Q43,0.1), "px;", CHAR(10),
 "        background-image: url(../img/demo-content/emoncms/", 'All Devices (Landscape)'!A43, "-content.png);" , CHAR(10),
 " } ", CHAR(10),
  CHAR(10),
 "  .demo-motioneye-div                       { ", CHAR(10),
 "        height: ", CEILING('All Devices (Landscape)'!P43,0.1),  "px;", CHAR(10),
 "        width: ", CEILING('All Devices (Landscape)'!Q43,0.1), "px;", CHAR(10),
 "        background-image: url(../img/demo-content/motioneye/", 'All Devices (Landscape)'!A43, "-content.png);" , CHAR(10),
 " } ", CHAR(10),
  CHAR(10),
 "  .demo-netstats-div                       { ", CHAR(10),
 "        height: ", CEILING('All Devices (Landscape)'!P43,0.1),  "px;", CHAR(10),
 "        width: ", CEILING('All Devices (Landscape)'!Q43,0.1), "px;", CHAR(10),
 "        background-image: url(../img/demo-content/netstats/", 'All Devices (Landscape)'!A43, "-content.png);" , CHAR(10),
 " } ", CHAR(10),
  CHAR(10),
 "  .demo-openhab-div                       { ", CHAR(10),
 "        height: ", CEILING('All Devices (Landscape)'!P43,0.1),  "px;", CHAR(10),
 "        width: ", CEILING('All Devices (Landscape)'!Q43,0.1), "px;", CHAR(10),
 "        background-image: url(../img/demo-content/openhab/", 'All Devices (Landscape)'!A43, "-content.png);" , CHAR(10),
 " } ", CHAR(10),
 " } ", CHAR(10),
 CHAR(10)
 )))</f>
        <v>
              /*  ----- ----- 8KFullDome : ( landscape )   ------ ----*/  
              /* ----- -----  PHYSICAL RESOLUTION  ( 8192 x 8192 )  ------ ----*/ 
              /*  ----- ----- LOGICAL RESOLUTION  ( 8192 x 8192 )  ------ ----*/ 
@media only screen
   and (min-device-width: 8191.5px)
   and (max-device-width: 8192.5px)
   and (min-device-height: 8191.5px)
   and (max-device-height: 8192.5px)
   and (-webkit-device-pixel-ratio: 1)
   and (orientation: landscape)   { 
  .demo-iframe-container       { 
        height: 8186.5px;
        width: 8192px;
 } 
  .demo-iframe                         {
        height: 8185.5px;
        width: 8191px;
        background-image: url();
        filter: invert(100%); /* ----- see frames.css ----*/ 
        -webkit-filter: invert(100%);   /* ----- see frames.css ----*/ 
 } 
  .demo-emby-div                       { 
        height: 8186.5px;
        width: 8192px;
        background-image: url(../img/demo-content/emby/Landscape-8192x8192-PR=1-content.png);
 } 
  .demo-solar-div                       { 
        height: 8186.5px;
        width: 8192px;
        background-image: url(../img/demo-content/emoncms/Landscape-8192x8192-PR=1-content.png);
 } 
  .demo-motioneye-div                       { 
        height: 8186.5px;
        width: 8192px;
        background-image: url(../img/demo-content/motioneye/Landscape-8192x8192-PR=1-content.png);
 } 
  .demo-netstats-div                       { 
        height: 8186.5px;
        width: 8192px;
        background-image: url(../img/demo-content/netstats/Landscape-8192x8192-PR=1-content.png);
 } 
  .demo-openhab-div                       { 
        height: 8186.5px;
        width: 8192px;
        background-image: url(../img/demo-content/openhab/Landscape-8192x8192-PR=1-content.png);
 } 
 } 
</v>
      </c>
      <c r="I43" s="80"/>
    </row>
    <row r="44" ht="79.5" customHeight="1">
      <c r="A44" s="79" t="str">
        <f>IF('All Devices (Landscape)'!V44 = "", "", CHAR(10)
 &amp; (CONCATENATE(("              /*  ----- ----- " &amp; 'All Devices (Landscape)'!B44 &amp; " : ( " &amp; 'All Devices (Landscape)'!I44  &amp;  " )   ------ ----*/  " &amp;  CHAR(10)
 &amp; "              /* ----- ----- " &amp;   " PHYSICAL RESOLUTION  "  &amp; "( " &amp; CEILING('All Devices (Landscape)'!D44,1) &amp; " x "  &amp; CEILING('All Devices (Landscape)'!C44,1) &amp; " )" &amp; "  ------ ----*/ " ), CHAR(10)
 &amp; "              /*  ----- ----- LOGICAL RESOLUTION  "  &amp; "( "  &amp; CEILING('All Devices (Landscape)'!K44,0.01) &amp; " x "  &amp; CEILING('All Devices (Landscape)'!J44,0.01) &amp; " )" &amp; "  ------ ----*/ ", CHAR(10),
 CHAR(10),
 "@media only screen", CHAR(10),
 "   and (min-device-width: ",CEILING('All Devices (Landscape)'!N44,0.01), "px)", CHAR(10),
 "   and (max-device-width: ", CEILING('All Devices (Landscape)'!O44,0.01), "px)", CHAR(10),
 "   and (min-device-height: ",CEILING('All Devices (Landscape)'!L44,0.01), "px)", CHAR(10),
 "   and (max-device-height: ", CEILING('All Devices (Landscape)'!M44,0.01), "px)", CHAR(10),
 "   and (-webkit-device-pixel-ratio: ",CEILING('All Devices (Landscape)'!W44,1), ")", CHAR(10),
 "   and (orientation: ", 'All Devices (Landscape)'!I44, ")   { ", CHAR(10),CHAR(10),
 "  .demo-iframe-container       { ", CHAR(10),
 "        height: ", CEILING('All Devices (Landscape)'!P44,0.1),  "px;", CHAR(10),
 "        width: ", CEILING('All Devices (Landscape)'!Q44,0.1),"px;", CHAR(10),
 " } ", CHAR(10),
 CHAR(10),
 "  .demo-iframe                         {", CHAR(10),
 "        height: ", CEILING('All Devices (Landscape)'!R44,0.1),  "px;", CHAR(10),
 "        width: ", CEILING('All Devices (Landscape)'!S44,0.1),"px;", CHAR(10),
 "        background-image: url(" &amp; ('awareness(landscape)'!C43)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CEILING('All Devices (Landscape)'!P44,0.1),  "px;", CHAR(10),
 "        width: ", CEILING('All Devices (Landscape)'!Q44,0.1), "px;", CHAR(10),
 "        background-image: url(../img/demo-content/emby/", 'All Devices (Landscape)'!A44, "-content.png);" , CHAR(10),
 " } ", CHAR(10),
 CHAR(10),
 "  .demo-solar-div                       { ", CHAR(10),
 "        height: ", CEILING('All Devices (Landscape)'!P44,0.1),  "px;", CHAR(10),
 "        width: ", CEILING('All Devices (Landscape)'!Q44,0.1), "px;", CHAR(10),
 "        background-image: url(../img/demo-content/emoncms/", 'All Devices (Landscape)'!A44, "-content.png);" , CHAR(10),
 " } ", CHAR(10),
  CHAR(10),
 "  .demo-motioneye-div                       { ", CHAR(10),
 "        height: ", CEILING('All Devices (Landscape)'!P44,0.1),  "px;", CHAR(10),
 "        width: ", CEILING('All Devices (Landscape)'!Q44,0.1), "px;", CHAR(10),
 "        background-image: url(../img/demo-content/motioneye/", 'All Devices (Landscape)'!A44, "-content.png);" , CHAR(10),
 " } ", CHAR(10),
  CHAR(10),
 "  .demo-netstats-div                       { ", CHAR(10),
 "        height: ", CEILING('All Devices (Landscape)'!P44,0.1),  "px;", CHAR(10),
 "        width: ", CEILING('All Devices (Landscape)'!Q44,0.1), "px;", CHAR(10),
 "        background-image: url(../img/demo-content/netstats/", 'All Devices (Landscape)'!A44, "-content.png);" , CHAR(10),
 " } ", CHAR(10),
  CHAR(10),
 "  .demo-openhab-div                       { ", CHAR(10),
 "        height: ", CEILING('All Devices (Landscape)'!P44,0.1),  "px;", CHAR(10),
 "        width: ", CEILING('All Devices (Landscape)'!Q44,0.1), "px;", CHAR(10),
 "        background-image: url(../img/demo-content/openhab/", 'All Devices (Landscape)'!A44, "-content.png);" , CHAR(10),
 " } ", CHAR(10),
 " } ", CHAR(10),
 CHAR(10)
 )))</f>
        <v>
              /*  ----- ----- pixel2 : ( landscape )   ------ ----*/  
              /* ----- -----  PHYSICAL RESOLUTION  ( 1920 x 1080 )  ------ ----*/ 
              /*  ----- ----- LOGICAL RESOLUTION  ( 731 x 411 )  ------ ----*/ 
@media only screen
   and (min-device-width: 730.5px)
   and (max-device-width: 731.5px)
   and (min-device-height: 410.5px)
   and (max-device-height: 411.5px)
   and (-webkit-device-pixel-ratio: 3)
   and (orientation: landscape)   { 
  .demo-iframe-container       { 
        height: 405.5px;
        width: 731px;
 } 
  .demo-iframe                         {
        height: 404.5px;
        width: 730px;
        background-image: url();
        filter: invert(100%); /* ----- see frames.css ----*/ 
        -webkit-filter: invert(100%);   /* ----- see frames.css ----*/ 
 } 
  .demo-emby-div                       { 
        height: 405.5px;
        width: 731px;
        background-image: url(../img/demo-content/emby/Landscape-731x411-PR=2.7-content.png);
 } 
  .demo-solar-div                       { 
        height: 405.5px;
        width: 731px;
        background-image: url(../img/demo-content/emoncms/Landscape-731x411-PR=2.7-content.png);
 } 
  .demo-motioneye-div                       { 
        height: 405.5px;
        width: 731px;
        background-image: url(../img/demo-content/motioneye/Landscape-731x411-PR=2.7-content.png);
 } 
  .demo-netstats-div                       { 
        height: 405.5px;
        width: 731px;
        background-image: url(../img/demo-content/netstats/Landscape-731x411-PR=2.7-content.png);
 } 
  .demo-openhab-div                       { 
        height: 405.5px;
        width: 731px;
        background-image: url(../img/demo-content/openhab/Landscape-731x411-PR=2.7-content.png);
 } 
 } 
</v>
      </c>
      <c r="I44" s="80"/>
    </row>
    <row r="45" ht="79.5" customHeight="1">
      <c r="A45" s="79" t="str">
        <f>IF('All Devices (Landscape)'!V45 = "", "", CHAR(10)
 &amp; (CONCATENATE(("              /*  ----- ----- " &amp; 'All Devices (Landscape)'!B45 &amp; " : ( " &amp; 'All Devices (Landscape)'!I45  &amp;  " )   ------ ----*/  " &amp;  CHAR(10)
 &amp; "              /* ----- ----- " &amp;   " PHYSICAL RESOLUTION  "  &amp; "( " &amp; CEILING('All Devices (Landscape)'!D45,1) &amp; " x "  &amp; CEILING('All Devices (Landscape)'!C45,1) &amp; " )" &amp; "  ------ ----*/ " ), CHAR(10)
 &amp; "              /*  ----- ----- LOGICAL RESOLUTION  "  &amp; "( "  &amp; CEILING('All Devices (Landscape)'!K45,0.01) &amp; " x "  &amp; CEILING('All Devices (Landscape)'!J45,0.01) &amp; " )" &amp; "  ------ ----*/ ", CHAR(10),
 CHAR(10),
 "@media only screen", CHAR(10),
 "   and (min-device-width: ",CEILING('All Devices (Landscape)'!N45,0.01), "px)", CHAR(10),
 "   and (max-device-width: ", CEILING('All Devices (Landscape)'!O45,0.01), "px)", CHAR(10),
 "   and (min-device-height: ",CEILING('All Devices (Landscape)'!L45,0.01), "px)", CHAR(10),
 "   and (max-device-height: ", CEILING('All Devices (Landscape)'!M45,0.01), "px)", CHAR(10),
 "   and (-webkit-device-pixel-ratio: ",CEILING('All Devices (Landscape)'!W45,1), ")", CHAR(10),
 "   and (orientation: ", 'All Devices (Landscape)'!I45, ")   { ", CHAR(10),CHAR(10),
 "  .demo-iframe-container       { ", CHAR(10),
 "        height: ", CEILING('All Devices (Landscape)'!P45,0.1),  "px;", CHAR(10),
 "        width: ", CEILING('All Devices (Landscape)'!Q45,0.1),"px;", CHAR(10),
 " } ", CHAR(10),
 CHAR(10),
 "  .demo-iframe                         {", CHAR(10),
 "        height: ", CEILING('All Devices (Landscape)'!R45,0.1),  "px;", CHAR(10),
 "        width: ", CEILING('All Devices (Landscape)'!S45,0.1),"px;", CHAR(10),
 "        background-image: url(" &amp; ('awareness(landscape)'!C44)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CEILING('All Devices (Landscape)'!P45,0.1),  "px;", CHAR(10),
 "        width: ", CEILING('All Devices (Landscape)'!Q45,0.1), "px;", CHAR(10),
 "        background-image: url(../img/demo-content/emby/", 'All Devices (Landscape)'!A45, "-content.png);" , CHAR(10),
 " } ", CHAR(10),
 CHAR(10),
 "  .demo-solar-div                       { ", CHAR(10),
 "        height: ", CEILING('All Devices (Landscape)'!P45,0.1),  "px;", CHAR(10),
 "        width: ", CEILING('All Devices (Landscape)'!Q45,0.1), "px;", CHAR(10),
 "        background-image: url(../img/demo-content/emoncms/", 'All Devices (Landscape)'!A45, "-content.png);" , CHAR(10),
 " } ", CHAR(10),
  CHAR(10),
 "  .demo-motioneye-div                       { ", CHAR(10),
 "        height: ", CEILING('All Devices (Landscape)'!P45,0.1),  "px;", CHAR(10),
 "        width: ", CEILING('All Devices (Landscape)'!Q45,0.1), "px;", CHAR(10),
 "        background-image: url(../img/demo-content/motioneye/", 'All Devices (Landscape)'!A45, "-content.png);" , CHAR(10),
 " } ", CHAR(10),
  CHAR(10),
 "  .demo-netstats-div                       { ", CHAR(10),
 "        height: ", CEILING('All Devices (Landscape)'!P45,0.1),  "px;", CHAR(10),
 "        width: ", CEILING('All Devices (Landscape)'!Q45,0.1), "px;", CHAR(10),
 "        background-image: url(../img/demo-content/netstats/", 'All Devices (Landscape)'!A45, "-content.png);" , CHAR(10),
 " } ", CHAR(10),
  CHAR(10),
 "  .demo-openhab-div                       { ", CHAR(10),
 "        height: ", CEILING('All Devices (Landscape)'!P45,0.1),  "px;", CHAR(10),
 "        width: ", CEILING('All Devices (Landscape)'!Q45,0.1), "px;", CHAR(10),
 "        background-image: url(../img/demo-content/openhab/", 'All Devices (Landscape)'!A45, "-content.png);" , CHAR(10),
 " } ", CHAR(10),
 " } ", CHAR(10),
 CHAR(10)
 )))</f>
        <v>
              /*  ----- ----- Hauwaei P20 (Lukas' Mobile) : ( landscape )   ------ ----*/  
              /* ----- -----  PHYSICAL RESOLUTION  ( 2280 x 1080 )  ------ ----*/ 
              /*  ----- ----- LOGICAL RESOLUTION  ( 2280 x 1080 )  ------ ----*/ 
@media only screen
   and (min-device-width: 2279.5px)
   and (max-device-width: 2280.5px)
   and (min-device-height: 1079.5px)
   and (max-device-height: 1080.5px)
   and (-webkit-device-pixel-ratio: 1)
   and (orientation: landscape)   { 
  .demo-iframe-container       { 
        height: 1074.5px;
        width: 2280px;
 } 
  .demo-iframe                         {
        height: 1073.5px;
        width: 2279px;
        background-image: url();
        filter: invert(100%); /* ----- see frames.css ----*/ 
        -webkit-filter: invert(100%);   /* ----- see frames.css ----*/ 
 } 
  .demo-emby-div                       { 
        height: 1074.5px;
        width: 2280px;
        background-image: url(../img/demo-content/emby/Landscape-2280x1080-PR=1-content.png);
 } 
  .demo-solar-div                       { 
        height: 1074.5px;
        width: 2280px;
        background-image: url(../img/demo-content/emoncms/Landscape-2280x1080-PR=1-content.png);
 } 
  .demo-motioneye-div                       { 
        height: 1074.5px;
        width: 2280px;
        background-image: url(../img/demo-content/motioneye/Landscape-2280x1080-PR=1-content.png);
 } 
  .demo-netstats-div                       { 
        height: 1074.5px;
        width: 2280px;
        background-image: url(../img/demo-content/netstats/Landscape-2280x1080-PR=1-content.png);
 } 
  .demo-openhab-div                       { 
        height: 1074.5px;
        width: 2280px;
        background-image: url(../img/demo-content/openhab/Landscape-2280x1080-PR=1-content.png);
 } 
 } 
</v>
      </c>
      <c r="I45" s="80"/>
    </row>
    <row r="46" ht="79.5" customHeight="1">
      <c r="A46" s="79" t="str">
        <f>IF('All Devices (Landscape)'!V46 = "", "", CHAR(10)
 &amp; (CONCATENATE(("              /*  ----- ----- " &amp; 'All Devices (Landscape)'!B46 &amp; " : ( " &amp; 'All Devices (Landscape)'!I46  &amp;  " )   ------ ----*/  " &amp;  CHAR(10)
 &amp; "              /* ----- ----- " &amp;   " PHYSICAL RESOLUTION  "  &amp; "( " &amp; CEILING('All Devices (Landscape)'!D46,1) &amp; " x "  &amp; CEILING('All Devices (Landscape)'!C46,1) &amp; " )" &amp; "  ------ ----*/ " ), CHAR(10)
 &amp; "              /*  ----- ----- LOGICAL RESOLUTION  "  &amp; "( "  &amp; CEILING('All Devices (Landscape)'!K46,0.01) &amp; " x "  &amp; CEILING('All Devices (Landscape)'!J46,0.01) &amp; " )" &amp; "  ------ ----*/ ", CHAR(10),
 CHAR(10),
 "@media only screen", CHAR(10),
 "   and (min-device-width: ",CEILING('All Devices (Landscape)'!N46,0.01), "px)", CHAR(10),
 "   and (max-device-width: ", CEILING('All Devices (Landscape)'!O46,0.01), "px)", CHAR(10),
 "   and (min-device-height: ",CEILING('All Devices (Landscape)'!L46,0.01), "px)", CHAR(10),
 "   and (max-device-height: ", CEILING('All Devices (Landscape)'!M46,0.01), "px)", CHAR(10),
 "   and (-webkit-device-pixel-ratio: ",CEILING('All Devices (Landscape)'!W46,1), ")", CHAR(10),
 "   and (orientation: ", 'All Devices (Landscape)'!I46, ")   { ", CHAR(10),CHAR(10),
 "  .demo-iframe-container       { ", CHAR(10),
 "        height: ", CEILING('All Devices (Landscape)'!P46,0.1),  "px;", CHAR(10),
 "        width: ", CEILING('All Devices (Landscape)'!Q46,0.1),"px;", CHAR(10),
 " } ", CHAR(10),
 CHAR(10),
 "  .demo-iframe                         {", CHAR(10),
 "        height: ", CEILING('All Devices (Landscape)'!R46,0.1),  "px;", CHAR(10),
 "        width: ", CEILING('All Devices (Landscape)'!S46,0.1),"px;", CHAR(10),
 "        background-image: url(" &amp; ('awareness(landscape)'!C45)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CEILING('All Devices (Landscape)'!P46,0.1),  "px;", CHAR(10),
 "        width: ", CEILING('All Devices (Landscape)'!Q46,0.1), "px;", CHAR(10),
 "        background-image: url(../img/demo-content/emby/", 'All Devices (Landscape)'!A46, "-content.png);" , CHAR(10),
 " } ", CHAR(10),
 CHAR(10),
 "  .demo-solar-div                       { ", CHAR(10),
 "        height: ", CEILING('All Devices (Landscape)'!P46,0.1),  "px;", CHAR(10),
 "        width: ", CEILING('All Devices (Landscape)'!Q46,0.1), "px;", CHAR(10),
 "        background-image: url(../img/demo-content/emoncms/", 'All Devices (Landscape)'!A46, "-content.png);" , CHAR(10),
 " } ", CHAR(10),
  CHAR(10),
 "  .demo-motioneye-div                       { ", CHAR(10),
 "        height: ", CEILING('All Devices (Landscape)'!P46,0.1),  "px;", CHAR(10),
 "        width: ", CEILING('All Devices (Landscape)'!Q46,0.1), "px;", CHAR(10),
 "        background-image: url(../img/demo-content/motioneye/", 'All Devices (Landscape)'!A46, "-content.png);" , CHAR(10),
 " } ", CHAR(10),
  CHAR(10),
 "  .demo-netstats-div                       { ", CHAR(10),
 "        height: ", CEILING('All Devices (Landscape)'!P46,0.1),  "px;", CHAR(10),
 "        width: ", CEILING('All Devices (Landscape)'!Q46,0.1), "px;", CHAR(10),
 "        background-image: url(../img/demo-content/netstats/", 'All Devices (Landscape)'!A46, "-content.png);" , CHAR(10),
 " } ", CHAR(10),
  CHAR(10),
 "  .demo-openhab-div                       { ", CHAR(10),
 "        height: ", CEILING('All Devices (Landscape)'!P46,0.1),  "px;", CHAR(10),
 "        width: ", CEILING('All Devices (Landscape)'!Q46,0.1), "px;", CHAR(10),
 "        background-image: url(../img/demo-content/openhab/", 'All Devices (Landscape)'!A46, "-content.png);" , CHAR(10),
 " } ", CHAR(10),
 " } ", CHAR(10),
 CHAR(10)
 )))</f>
        <v/>
      </c>
      <c r="I46" s="80"/>
    </row>
    <row r="47" ht="79.5" customHeight="1">
      <c r="A47" s="79" t="str">
        <f>IF('All Devices (Landscape)'!V47 = "", "", CHAR(10)
 &amp; (CONCATENATE(("              /*  ----- ----- " &amp; 'All Devices (Landscape)'!B47 &amp; " : ( " &amp; 'All Devices (Landscape)'!I47  &amp;  " )   ------ ----*/  " &amp;  CHAR(10)
 &amp; "              /* ----- ----- " &amp;   " PHYSICAL RESOLUTION  "  &amp; "( " &amp; CEILING('All Devices (Landscape)'!D47,1) &amp; " x "  &amp; CEILING('All Devices (Landscape)'!C47,1) &amp; " )" &amp; "  ------ ----*/ " ), CHAR(10)
 &amp; "              /*  ----- ----- LOGICAL RESOLUTION  "  &amp; "( "  &amp; CEILING('All Devices (Landscape)'!K47,0.01) &amp; " x "  &amp; CEILING('All Devices (Landscape)'!J47,0.01) &amp; " )" &amp; "  ------ ----*/ ", CHAR(10),
 CHAR(10),
 "@media only screen", CHAR(10),
 "   and (min-device-width: ",CEILING('All Devices (Landscape)'!N47,0.01), "px)", CHAR(10),
 "   and (max-device-width: ", CEILING('All Devices (Landscape)'!O47,0.01), "px)", CHAR(10),
 "   and (min-device-height: ",CEILING('All Devices (Landscape)'!L47,0.01), "px)", CHAR(10),
 "   and (max-device-height: ", CEILING('All Devices (Landscape)'!M47,0.01), "px)", CHAR(10),
 "   and (-webkit-device-pixel-ratio: ",CEILING('All Devices (Landscape)'!W47,1), ")", CHAR(10),
 "   and (orientation: ", 'All Devices (Landscape)'!I47, ")   { ", CHAR(10),CHAR(10),
 "  .demo-iframe-container       { ", CHAR(10),
 "        height: ", CEILING('All Devices (Landscape)'!P47,0.1),  "px;", CHAR(10),
 "        width: ", CEILING('All Devices (Landscape)'!Q47,0.1),"px;", CHAR(10),
 " } ", CHAR(10),
 CHAR(10),
 "  .demo-iframe                         {", CHAR(10),
 "        height: ", CEILING('All Devices (Landscape)'!R47,0.1),  "px;", CHAR(10),
 "        width: ", CEILING('All Devices (Landscape)'!S47,0.1),"px;", CHAR(10),
 "        background-image: url(" &amp; ('awareness(landscape)'!C46)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CEILING('All Devices (Landscape)'!P47,0.1),  "px;", CHAR(10),
 "        width: ", CEILING('All Devices (Landscape)'!Q47,0.1), "px;", CHAR(10),
 "        background-image: url(../img/demo-content/emby/", 'All Devices (Landscape)'!A47, "-content.png);" , CHAR(10),
 " } ", CHAR(10),
 CHAR(10),
 "  .demo-solar-div                       { ", CHAR(10),
 "        height: ", CEILING('All Devices (Landscape)'!P47,0.1),  "px;", CHAR(10),
 "        width: ", CEILING('All Devices (Landscape)'!Q47,0.1), "px;", CHAR(10),
 "        background-image: url(../img/demo-content/emoncms/", 'All Devices (Landscape)'!A47, "-content.png);" , CHAR(10),
 " } ", CHAR(10),
  CHAR(10),
 "  .demo-motioneye-div                       { ", CHAR(10),
 "        height: ", CEILING('All Devices (Landscape)'!P47,0.1),  "px;", CHAR(10),
 "        width: ", CEILING('All Devices (Landscape)'!Q47,0.1), "px;", CHAR(10),
 "        background-image: url(../img/demo-content/motioneye/", 'All Devices (Landscape)'!A47, "-content.png);" , CHAR(10),
 " } ", CHAR(10),
  CHAR(10),
 "  .demo-netstats-div                       { ", CHAR(10),
 "        height: ", CEILING('All Devices (Landscape)'!P47,0.1),  "px;", CHAR(10),
 "        width: ", CEILING('All Devices (Landscape)'!Q47,0.1), "px;", CHAR(10),
 "        background-image: url(../img/demo-content/netstats/", 'All Devices (Landscape)'!A47, "-content.png);" , CHAR(10),
 " } ", CHAR(10),
  CHAR(10),
 "  .demo-openhab-div                       { ", CHAR(10),
 "        height: ", CEILING('All Devices (Landscape)'!P47,0.1),  "px;", CHAR(10),
 "        width: ", CEILING('All Devices (Landscape)'!Q47,0.1), "px;", CHAR(10),
 "        background-image: url(../img/demo-content/openhab/", 'All Devices (Landscape)'!A47, "-content.png);" , CHAR(10),
 " } ", CHAR(10),
 " } ", CHAR(10),
 CHAR(10)
 )))</f>
        <v/>
      </c>
      <c r="I47" s="80"/>
    </row>
    <row r="48" ht="79.5" customHeight="1">
      <c r="A48" s="79" t="str">
        <f>IF('All Devices (Landscape)'!V48 = "", "", CHAR(10)
 &amp; (CONCATENATE(("              /*  ----- ----- " &amp; 'All Devices (Landscape)'!B48 &amp; " : ( " &amp; 'All Devices (Landscape)'!I48  &amp;  " )   ------ ----*/  " &amp;  CHAR(10)
 &amp; "              /* ----- ----- " &amp;   " PHYSICAL RESOLUTION  "  &amp; "( " &amp; CEILING('All Devices (Landscape)'!D48,1) &amp; " x "  &amp; CEILING('All Devices (Landscape)'!C48,1) &amp; " )" &amp; "  ------ ----*/ " ), CHAR(10)
 &amp; "              /*  ----- ----- LOGICAL RESOLUTION  "  &amp; "( "  &amp; CEILING('All Devices (Landscape)'!K48,0.01) &amp; " x "  &amp; CEILING('All Devices (Landscape)'!J48,0.01) &amp; " )" &amp; "  ------ ----*/ ", CHAR(10),
 CHAR(10),
 "@media only screen", CHAR(10),
 "   and (min-device-width: ",CEILING('All Devices (Landscape)'!N48,0.01), "px)", CHAR(10),
 "   and (max-device-width: ", CEILING('All Devices (Landscape)'!O48,0.01), "px)", CHAR(10),
 "   and (min-device-height: ",CEILING('All Devices (Landscape)'!L48,0.01), "px)", CHAR(10),
 "   and (max-device-height: ", CEILING('All Devices (Landscape)'!M48,0.01), "px)", CHAR(10),
 "   and (-webkit-device-pixel-ratio: ",CEILING('All Devices (Landscape)'!W48,1), ")", CHAR(10),
 "   and (orientation: ", 'All Devices (Landscape)'!I48, ")   { ", CHAR(10),CHAR(10),
 "  .demo-iframe-container       { ", CHAR(10),
 "        height: ", CEILING('All Devices (Landscape)'!P48,0.1),  "px;", CHAR(10),
 "        width: ", CEILING('All Devices (Landscape)'!Q48,0.1),"px;", CHAR(10),
 " } ", CHAR(10),
 CHAR(10),
 "  .demo-iframe                         {", CHAR(10),
 "        height: ", CEILING('All Devices (Landscape)'!R48,0.1),  "px;", CHAR(10),
 "        width: ", CEILING('All Devices (Landscape)'!S48,0.1),"px;", CHAR(10),
 "        background-image: url(" &amp; ('awareness(landscape)'!C47)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CEILING('All Devices (Landscape)'!P48,0.1),  "px;", CHAR(10),
 "        width: ", CEILING('All Devices (Landscape)'!Q48,0.1), "px;", CHAR(10),
 "        background-image: url(../img/demo-content/emby/", 'All Devices (Landscape)'!A48, "-content.png);" , CHAR(10),
 " } ", CHAR(10),
 CHAR(10),
 "  .demo-solar-div                       { ", CHAR(10),
 "        height: ", CEILING('All Devices (Landscape)'!P48,0.1),  "px;", CHAR(10),
 "        width: ", CEILING('All Devices (Landscape)'!Q48,0.1), "px;", CHAR(10),
 "        background-image: url(../img/demo-content/emoncms/", 'All Devices (Landscape)'!A48, "-content.png);" , CHAR(10),
 " } ", CHAR(10),
  CHAR(10),
 "  .demo-motioneye-div                       { ", CHAR(10),
 "        height: ", CEILING('All Devices (Landscape)'!P48,0.1),  "px;", CHAR(10),
 "        width: ", CEILING('All Devices (Landscape)'!Q48,0.1), "px;", CHAR(10),
 "        background-image: url(../img/demo-content/motioneye/", 'All Devices (Landscape)'!A48, "-content.png);" , CHAR(10),
 " } ", CHAR(10),
  CHAR(10),
 "  .demo-netstats-div                       { ", CHAR(10),
 "        height: ", CEILING('All Devices (Landscape)'!P48,0.1),  "px;", CHAR(10),
 "        width: ", CEILING('All Devices (Landscape)'!Q48,0.1), "px;", CHAR(10),
 "        background-image: url(../img/demo-content/netstats/", 'All Devices (Landscape)'!A48, "-content.png);" , CHAR(10),
 " } ", CHAR(10),
  CHAR(10),
 "  .demo-openhab-div                       { ", CHAR(10),
 "        height: ", CEILING('All Devices (Landscape)'!P48,0.1),  "px;", CHAR(10),
 "        width: ", CEILING('All Devices (Landscape)'!Q48,0.1), "px;", CHAR(10),
 "        background-image: url(../img/demo-content/openhab/", 'All Devices (Landscape)'!A48, "-content.png);" , CHAR(10),
 " } ", CHAR(10),
 " } ", CHAR(10),
 CHAR(10)
 )))</f>
        <v/>
      </c>
      <c r="I48" s="80"/>
    </row>
    <row r="49" ht="79.5" customHeight="1">
      <c r="A49" s="79" t="str">
        <f>IF('All Devices (Landscape)'!V49 = "", "", CHAR(10)
 &amp; (CONCATENATE(("              /*  ----- ----- " &amp; 'All Devices (Landscape)'!B49 &amp; " : ( " &amp; 'All Devices (Landscape)'!I49  &amp;  " )   ------ ----*/  " &amp;  CHAR(10)
 &amp; "              /* ----- ----- " &amp;   " PHYSICAL RESOLUTION  "  &amp; "( " &amp; CEILING('All Devices (Landscape)'!D49,1) &amp; " x "  &amp; CEILING('All Devices (Landscape)'!C49,1) &amp; " )" &amp; "  ------ ----*/ " ), CHAR(10)
 &amp; "              /*  ----- ----- LOGICAL RESOLUTION  "  &amp; "( "  &amp; CEILING('All Devices (Landscape)'!K49,0.01) &amp; " x "  &amp; CEILING('All Devices (Landscape)'!J49,0.01) &amp; " )" &amp; "  ------ ----*/ ", CHAR(10),
 CHAR(10),
 "@media only screen", CHAR(10),
 "   and (min-device-width: ",CEILING('All Devices (Landscape)'!N49,0.01), "px)", CHAR(10),
 "   and (max-device-width: ", CEILING('All Devices (Landscape)'!O49,0.01), "px)", CHAR(10),
 "   and (min-device-height: ",CEILING('All Devices (Landscape)'!L49,0.01), "px)", CHAR(10),
 "   and (max-device-height: ", CEILING('All Devices (Landscape)'!M49,0.01), "px)", CHAR(10),
 "   and (-webkit-device-pixel-ratio: ",CEILING('All Devices (Landscape)'!W49,1), ")", CHAR(10),
 "   and (orientation: ", 'All Devices (Landscape)'!I49, ")   { ", CHAR(10),CHAR(10),
 "  .demo-iframe-container       { ", CHAR(10),
 "        height: ", CEILING('All Devices (Landscape)'!P49,0.1),  "px;", CHAR(10),
 "        width: ", CEILING('All Devices (Landscape)'!Q49,0.1),"px;", CHAR(10),
 " } ", CHAR(10),
 CHAR(10),
 "  .demo-iframe                         {", CHAR(10),
 "        height: ", CEILING('All Devices (Landscape)'!R49,0.1),  "px;", CHAR(10),
 "        width: ", CEILING('All Devices (Landscape)'!S49,0.1),"px;", CHAR(10),
 "        background-image: url(" &amp; ('awareness(landscape)'!C48)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CEILING('All Devices (Landscape)'!P49,0.1),  "px;", CHAR(10),
 "        width: ", CEILING('All Devices (Landscape)'!Q49,0.1), "px;", CHAR(10),
 "        background-image: url(../img/demo-content/emby/", 'All Devices (Landscape)'!A49, "-content.png);" , CHAR(10),
 " } ", CHAR(10),
 CHAR(10),
 "  .demo-solar-div                       { ", CHAR(10),
 "        height: ", CEILING('All Devices (Landscape)'!P49,0.1),  "px;", CHAR(10),
 "        width: ", CEILING('All Devices (Landscape)'!Q49,0.1), "px;", CHAR(10),
 "        background-image: url(../img/demo-content/emoncms/", 'All Devices (Landscape)'!A49, "-content.png);" , CHAR(10),
 " } ", CHAR(10),
  CHAR(10),
 "  .demo-motioneye-div                       { ", CHAR(10),
 "        height: ", CEILING('All Devices (Landscape)'!P49,0.1),  "px;", CHAR(10),
 "        width: ", CEILING('All Devices (Landscape)'!Q49,0.1), "px;", CHAR(10),
 "        background-image: url(../img/demo-content/motioneye/", 'All Devices (Landscape)'!A49, "-content.png);" , CHAR(10),
 " } ", CHAR(10),
  CHAR(10),
 "  .demo-netstats-div                       { ", CHAR(10),
 "        height: ", CEILING('All Devices (Landscape)'!P49,0.1),  "px;", CHAR(10),
 "        width: ", CEILING('All Devices (Landscape)'!Q49,0.1), "px;", CHAR(10),
 "        background-image: url(../img/demo-content/netstats/", 'All Devices (Landscape)'!A49, "-content.png);" , CHAR(10),
 " } ", CHAR(10),
  CHAR(10),
 "  .demo-openhab-div                       { ", CHAR(10),
 "        height: ", CEILING('All Devices (Landscape)'!P49,0.1),  "px;", CHAR(10),
 "        width: ", CEILING('All Devices (Landscape)'!Q49,0.1), "px;", CHAR(10),
 "        background-image: url(../img/demo-content/openhab/", 'All Devices (Landscape)'!A49, "-content.png);" , CHAR(10),
 " } ", CHAR(10),
 " } ", CHAR(10),
 CHAR(10)
 )))</f>
        <v/>
      </c>
      <c r="I49" s="80"/>
    </row>
    <row r="50" ht="79.5" customHeight="1">
      <c r="A50" s="79"/>
      <c r="I50" s="80"/>
    </row>
    <row r="51" ht="79.5" customHeight="1">
      <c r="A51" s="79" t="str">
        <f>IF('All Devices (Landscape)'!V51 = "", "", CHAR(10)
 &amp; (CONCATENATE(("              /*  ----- ----- " &amp; 'All Devices (Landscape)'!B51 &amp; " : ( " &amp; 'All Devices (Landscape)'!I51  &amp;  " )   ------ ----*/  " &amp;  CHAR(10)
 &amp; "              /* ----- ----- " &amp;   " PHYSICAL RESOLUTION  "  &amp; "( " &amp; CEILING('All Devices (Landscape)'!D51,1) &amp; " x "  &amp; CEILING('All Devices (Landscape)'!C51,1) &amp; " )" &amp; "  ------ ----*/ " ), CHAR(10)
 &amp; "              /*  ----- ----- LOGICAL RESOLUTION  "  &amp; "( "  &amp; CEILING('All Devices (Landscape)'!K51,0.01) &amp; " x "  &amp; CEILING('All Devices (Landscape)'!J51,0.01) &amp; " )" &amp; "  ------ ----*/ ", CHAR(10),
 CHAR(10),
 "@media only screen", CHAR(10),
 "   and (min-device-width: ",CEILING('All Devices (Landscape)'!N51,0.01), "px)", CHAR(10),
 "   and (max-device-width: ", CEILING('All Devices (Landscape)'!O51,0.01), "px)", CHAR(10),
 "   and (min-device-height: ",CEILING('All Devices (Landscape)'!L51,0.01), "px)", CHAR(10),
 "   and (max-device-height: ", CEILING('All Devices (Landscape)'!M51,0.01), "px)", CHAR(10),
 "   and (-webkit-device-pixel-ratio: ",CEILING('All Devices (Landscape)'!W51,1), ")", CHAR(10),
 "   and (orientation: ", 'All Devices (Landscape)'!I51, ")   { ", CHAR(10),CHAR(10),
 "  .demo-iframe-container       { ", CHAR(10),
 "        height: ", 'All Devices (Landscape)'!P51, ";", CHAR(10),
 "        width: ", 'All Devices (Landscape)'!Q51, ";", CHAR(10),
 " } ", CHAR(10),
 CHAR(10),
 "  .demo-iframe                         {", CHAR(10),
 "        height: ", 'All Devices (Landscape)'!P51, ";", CHAR(10),
 "        width: ", 'All Devices (Landscape)'!Q51, ";", CHAR(10),
 "        background-image: url(" &amp; ('awareness(landscape)'!C51)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'All Devices (Landscape)'!P51, ";", CHAR(10),
 "        width: ", 'All Devices (Landscape)'!Q51,";",  CHAR(10),
 "        background-image: url(../img/demo-content/emby/", 'All Devices (Landscape)'!A51, "-content.png);" , CHAR(10),
 " } ", CHAR(10),
 "  .demo-solar-div                       { ", CHAR(10),
 "        height: ", 'All Devices (Landscape)'!P51, ";", CHAR(10),
 "        width: ", 'All Devices (Landscape)'!Q51,";",  CHAR(10),
 "        background-image: url(../img/demo-content/emoncms/", 'All Devices (Landscape)'!A43, "-content.png);" , CHAR(10),
 " } ", CHAR(10),
  CHAR(10),
 "  .demo-motioneye-div                       { ", CHAR(10),
  "        height: ", 'All Devices (Landscape)'!P51, ";", CHAR(10),
 "        width: ", 'All Devices (Landscape)'!Q51,";",  CHAR(10),
 "        background-image: url(../img/demo-content/motioneye/", 'All Devices (Landscape)'!A43, "-content.png);" , CHAR(10),
 " } ", CHAR(10),
  CHAR(10),
 "  .demo-netstats-div                       { ", CHAR(10),
 "        height: ", 'All Devices (Landscape)'!P51, ";", CHAR(10),
 "        width: ", 'All Devices (Landscape)'!Q51,";",  CHAR(10),
 "        background-image: url(../img/demo-content/netstats/", 'All Devices (Landscape)'!A43, "-content.png);" , CHAR(10),
 " } ", CHAR(10),
  CHAR(10),
 "  .demo-openhab-div                       { ", CHAR(10),
 "        height: ", 'All Devices (Landscape)'!P51, ";", CHAR(10),
 "        width: ", 'All Devices (Landscape)'!Q51,";",  CHAR(10),
 "        background-image: url(../img/demo-content/openhab/", 'All Devices (Landscape)'!A43, "-content.png);" , CHAR(10),
 " } ", CHAR(10),
 " } ", CHAR(10),
 CHAR(10)
 )))</f>
        <v>
              /*  ----- ----- breakpoint filler-----00050 : ( landscape )   ------ ----*/  
              /* ----- -----  PHYSICAL RESOLUTION  ( 7679 x 4319 )  ------ ----*/ 
              /*  ----- ----- LOGICAL RESOLUTION  ( 7679.5 x 4319 )  ------ ----*/ 
@media only screen
   and (min-device-width: 2960px)
   and (max-device-width: 7679.5px)
   and (min-device-height: 1439.5px)
   and (max-device-height: 4319.5px)
   and (-webkit-device-pixel-ratio: 4)
   and (orientation: landscape)   { 
  .demo-iframe-container       { 
        height: calc(99.99vh);
        width: calc(99.99vw);
 } 
  .demo-iframe                         {
        height: calc(99.99vh);
        width: calc(99.99vw);
        background-image: url();
        filter: invert(100%); /* ----- see frames.css ----*/ 
        -webkit-filter: invert(100%);   /* ----- see frames.css ----*/ 
 } 
  .demo-emby-div                       { 
        height: calc(99.99vh);
        width: calc(99.99vw);
        background-image: url(../img/demo-content/emby/Landscape-7679.5x4319-PR=4-content.png);
 } 
  .demo-solar-div                       { 
        height: calc(99.99vh);
        width: calc(99.99vw);
        background-image: url(../img/demo-content/emoncms/Landscape-8192x8192-PR=1-content.png);
 } 
  .demo-motioneye-div                       { 
        height: calc(99.99vh);
        width: calc(99.99vw);
        background-image: url(../img/demo-content/motioneye/Landscape-8192x8192-PR=1-content.png);
 } 
  .demo-netstats-div                       { 
        height: calc(99.99vh);
        width: calc(99.99vw);
        background-image: url(../img/demo-content/netstats/Landscape-8192x8192-PR=1-content.png);
 } 
  .demo-openhab-div                       { 
        height: calc(99.99vh);
        width: calc(99.99vw);
        background-image: url(../img/demo-content/openhab/Landscape-8192x8192-PR=1-content.png);
 } 
 } 
</v>
      </c>
      <c r="I51" s="80"/>
    </row>
    <row r="52" ht="79.5" customHeight="1">
      <c r="A52" s="79" t="str">
        <f>IF('All Devices (Landscape)'!V52 = "", "", CHAR(10)
 &amp; (CONCATENATE(("              /*  ----- ----- " &amp; 'All Devices (Landscape)'!B52 &amp; " : ( " &amp; 'All Devices (Landscape)'!I52  &amp;  " )   ------ ----*/  " &amp;  CHAR(10)
 &amp; "              /* ----- ----- " &amp;   " PHYSICAL RESOLUTION  "  &amp; "( " &amp; CEILING('All Devices (Landscape)'!D52,1) &amp; " x "  &amp; CEILING('All Devices (Landscape)'!C52,1) &amp; " )" &amp; "  ------ ----*/ " ), CHAR(10)
 &amp; "              /*  ----- ----- LOGICAL RESOLUTION  "  &amp; "( "  &amp; CEILING('All Devices (Landscape)'!K52,0.01) &amp; " x "  &amp; CEILING('All Devices (Landscape)'!J52,0.01) &amp; " )" &amp; "  ------ ----*/ ", CHAR(10),
 CHAR(10),
 "@media only screen", CHAR(10),
 "   and (min-device-width: ",CEILING('All Devices (Landscape)'!N52,0.01), "px)", CHAR(10),
 "   and (max-device-width: ", CEILING('All Devices (Landscape)'!O52,0.01), "px)", CHAR(10),
 "   and (min-device-height: ",CEILING('All Devices (Landscape)'!L52,0.01), "px)", CHAR(10),
 "   and (max-device-height: ", CEILING('All Devices (Landscape)'!M52,0.01), "px)", CHAR(10),
 "   and (-webkit-device-pixel-ratio: ",CEILING('All Devices (Landscape)'!W52,1), ")", CHAR(10),
 "   and (orientation: ", 'All Devices (Landscape)'!I52, ")   { ", CHAR(10),CHAR(10),
 "  .demo-iframe-container       { ", CHAR(10),
 "        height: ", 'All Devices (Landscape)'!P52, ";", CHAR(10),
 "        width: ", 'All Devices (Landscape)'!Q52, ";", CHAR(10),
 " } ", CHAR(10),
 CHAR(10),
 "  .demo-iframe                         {", CHAR(10),
 "        height: ", 'All Devices (Landscape)'!P52, ";", CHAR(10),
 "        width: ", 'All Devices (Landscape)'!Q52, ";", CHAR(10),
 "        background-image: url(" &amp; ('awareness(landscape)'!C52)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'All Devices (Landscape)'!P52, ";", CHAR(10),
 "        width: ", 'All Devices (Landscape)'!Q52,";",  CHAR(10),
 "        background-image: url(../img/demo-content/emby/", 'All Devices (Landscape)'!A52, "-content.png);" , CHAR(10),
 " } ", CHAR(10),
 "  .demo-solar-div                       { ", CHAR(10),
 "        height: ", 'All Devices (Landscape)'!P52, ";", CHAR(10),
 "        width: ", 'All Devices (Landscape)'!Q52,";",  CHAR(10),
 "        background-image: url(../img/demo-content/emoncms/", 'All Devices (Landscape)'!A44, "-content.png);" , CHAR(10),
 " } ", CHAR(10),
  CHAR(10),
 "  .demo-motioneye-div                       { ", CHAR(10),
  "        height: ", 'All Devices (Landscape)'!P52, ";", CHAR(10),
 "        width: ", 'All Devices (Landscape)'!Q52,";",  CHAR(10),
 "        background-image: url(../img/demo-content/motioneye/", 'All Devices (Landscape)'!A44, "-content.png);" , CHAR(10),
 " } ", CHAR(10),
  CHAR(10),
 "  .demo-netstats-div                       { ", CHAR(10),
 "        height: ", 'All Devices (Landscape)'!P52, ";", CHAR(10),
 "        width: ", 'All Devices (Landscape)'!Q52,";",  CHAR(10),
 "        background-image: url(../img/demo-content/netstats/", 'All Devices (Landscape)'!A44, "-content.png);" , CHAR(10),
 " } ", CHAR(10),
  CHAR(10),
 "  .demo-openhab-div                       { ", CHAR(10),
 "        height: ", 'All Devices (Landscape)'!P52, ";", CHAR(10),
 "        width: ", 'All Devices (Landscape)'!Q52,";",  CHAR(10),
 "        background-image: url(../img/demo-content/openhab/", 'All Devices (Landscape)'!A44, "-content.png);" , CHAR(10),
 " } ", CHAR(10),
 " } ", CHAR(10),
 CHAR(10)
 )))</f>
        <v>
              /*  ----- ----- breakpoint filler-----00049 : ( landscape )   ------ ----*/  
              /* ----- -----  PHYSICAL RESOLUTION  ( 2959 x 1439 )  ------ ----*/ 
              /*  ----- ----- LOGICAL RESOLUTION  ( 2959 x 1439 )  ------ ----*/ 
@media only screen
   and (min-device-width: 2560px)
   and (max-device-width: 2959.5px)
   and (min-device-height: 1410.5px)
   and (max-device-height: 1439.5px)
   and (-webkit-device-pixel-ratio: 4)
   and (orientation: landscape)   { 
  .demo-iframe-container       { 
        height: calc(99.99vh);
        width: calc(99.99vw);
 } 
  .demo-iframe                         {
        height: calc(99.99vh);
        width: calc(99.99vw);
        background-image: url();
        filter: invert(100%); /* ----- see frames.css ----*/ 
        -webkit-filter: invert(100%);   /* ----- see frames.css ----*/ 
 } 
  .demo-emby-div                       { 
        height: calc(99.99vh);
        width: calc(99.99vw);
        background-image: url(../img/demo-content/emby/Landscape-2959x1439-PR=4-content.png);
 } 
  .demo-solar-div                       { 
        height: calc(99.99vh);
        width: calc(99.99vw);
        background-image: url(../img/demo-content/emoncms/Landscape-731x411-PR=2.7-content.png);
 } 
  .demo-motioneye-div                       { 
        height: calc(99.99vh);
        width: calc(99.99vw);
        background-image: url(../img/demo-content/motioneye/Landscape-731x411-PR=2.7-content.png);
 } 
  .demo-netstats-div                       { 
        height: calc(99.99vh);
        width: calc(99.99vw);
        background-image: url(../img/demo-content/netstats/Landscape-731x411-PR=2.7-content.png);
 } 
  .demo-openhab-div                       { 
        height: calc(99.99vh);
        width: calc(99.99vw);
        background-image: url(../img/demo-content/openhab/Landscape-731x411-PR=2.7-content.png);
 } 
 } 
</v>
      </c>
      <c r="I52" s="80"/>
    </row>
    <row r="53" ht="79.5" customHeight="1">
      <c r="A53" s="79" t="str">
        <f>IF('All Devices (Landscape)'!V53 = "", "", CHAR(10)
 &amp; (CONCATENATE(("              /*  ----- ----- " &amp; 'All Devices (Landscape)'!B53 &amp; " : ( " &amp; 'All Devices (Landscape)'!I53  &amp;  " )   ------ ----*/  " &amp;  CHAR(10)
 &amp; "              /* ----- ----- " &amp;   " PHYSICAL RESOLUTION  "  &amp; "( " &amp; CEILING('All Devices (Landscape)'!D53,1) &amp; " x "  &amp; CEILING('All Devices (Landscape)'!C53,1) &amp; " )" &amp; "  ------ ----*/ " ), CHAR(10)
 &amp; "              /*  ----- ----- LOGICAL RESOLUTION  "  &amp; "( "  &amp; CEILING('All Devices (Landscape)'!K53,0.01) &amp; " x "  &amp; CEILING('All Devices (Landscape)'!J53,0.01) &amp; " )" &amp; "  ------ ----*/ ", CHAR(10),
 CHAR(10),
 "@media only screen", CHAR(10),
 "   and (min-device-width: ",CEILING('All Devices (Landscape)'!N53,0.01), "px)", CHAR(10),
 "   and (max-device-width: ", CEILING('All Devices (Landscape)'!O53,0.01), "px)", CHAR(10),
 "   and (min-device-height: ",CEILING('All Devices (Landscape)'!L53,0.01), "px)", CHAR(10),
 "   and (max-device-height: ", CEILING('All Devices (Landscape)'!M53,0.01), "px)", CHAR(10),
 "   and (-webkit-device-pixel-ratio: ",CEILING('All Devices (Landscape)'!W53,1), ")", CHAR(10),
 "   and (orientation: ", 'All Devices (Landscape)'!I53, ")   { ", CHAR(10),CHAR(10),
 "  .demo-iframe-container       { ", CHAR(10),
 "        height: ", 'All Devices (Landscape)'!P53, ";", CHAR(10),
 "        width: ", 'All Devices (Landscape)'!Q53, ";", CHAR(10),
 " } ", CHAR(10),
 CHAR(10),
 "  .demo-iframe                         {", CHAR(10),
 "        height: ", 'All Devices (Landscape)'!P53, ";", CHAR(10),
 "        width: ", 'All Devices (Landscape)'!Q53, ";", CHAR(10),
 "        background-image: url(" &amp; ('awareness(landscape)'!C53)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'All Devices (Landscape)'!P53, ";", CHAR(10),
 "        width: ", 'All Devices (Landscape)'!Q53,";",  CHAR(10),
 "        background-image: url(../img/demo-content/emby/", 'All Devices (Landscape)'!A53, "-content.png);" , CHAR(10),
 " } ", CHAR(10),
 "  .demo-solar-div                       { ", CHAR(10),
 "        height: ", 'All Devices (Landscape)'!P53, ";", CHAR(10),
 "        width: ", 'All Devices (Landscape)'!Q53,";",  CHAR(10),
 "        background-image: url(../img/demo-content/emoncms/", 'All Devices (Landscape)'!A45, "-content.png);" , CHAR(10),
 " } ", CHAR(10),
  CHAR(10),
 "  .demo-motioneye-div                       { ", CHAR(10),
  "        height: ", 'All Devices (Landscape)'!P53, ";", CHAR(10),
 "        width: ", 'All Devices (Landscape)'!Q53,";",  CHAR(10),
 "        background-image: url(../img/demo-content/motioneye/", 'All Devices (Landscape)'!A45, "-content.png);" , CHAR(10),
 " } ", CHAR(10),
  CHAR(10),
 "  .demo-netstats-div                       { ", CHAR(10),
 "        height: ", 'All Devices (Landscape)'!P53, ";", CHAR(10),
 "        width: ", 'All Devices (Landscape)'!Q53,";",  CHAR(10),
 "        background-image: url(../img/demo-content/netstats/", 'All Devices (Landscape)'!A45, "-content.png);" , CHAR(10),
 " } ", CHAR(10),
  CHAR(10),
 "  .demo-openhab-div                       { ", CHAR(10),
 "        height: ", 'All Devices (Landscape)'!P53, ";", CHAR(10),
 "        width: ", 'All Devices (Landscape)'!Q53,";",  CHAR(10),
 "        background-image: url(../img/demo-content/openhab/", 'All Devices (Landscape)'!A45, "-content.png);" , CHAR(10),
 " } ", CHAR(10),
 " } ", CHAR(10),
 CHAR(10)
 )))</f>
        <v>
              /*  ----- ----- breakpoint filler-----00048 : ( landscape )   ------ ----*/  
              /* ----- -----  PHYSICAL RESOLUTION  ( 2559 x 1410 )  ------ ----*/ 
              /*  ----- ----- LOGICAL RESOLUTION  ( 2559 x 1410 )  ------ ----*/ 
@media only screen
   and (min-device-width: 2280px)
   and (max-device-width: 2559.5px)
   and (min-device-height: 1151.5px)
   and (max-device-height: 1410.5px)
   and (-webkit-device-pixel-ratio: 4)
   and (orientation: landscape)   { 
  .demo-iframe-container       { 
        height: calc(99.99vh);
        width: calc(99.99vw);
 } 
  .demo-iframe                         {
        height: calc(99.99vh);
        width: calc(99.99vw);
        background-image: url();
        filter: invert(100%); /* ----- see frames.css ----*/ 
        -webkit-filter: invert(100%);   /* ----- see frames.css ----*/ 
 } 
  .demo-emby-div                       { 
        height: calc(99.99vh);
        width: calc(99.99vw);
        background-image: url(../img/demo-content/emby/Landscape-2559x1410-PR=4-content.png);
 } 
  .demo-solar-div                       { 
        height: calc(99.99vh);
        width: calc(99.99vw);
        background-image: url(../img/demo-content/emoncms/Landscape-2280x1080-PR=1-content.png);
 } 
  .demo-motioneye-div                       { 
        height: calc(99.99vh);
        width: calc(99.99vw);
        background-image: url(../img/demo-content/motioneye/Landscape-2280x1080-PR=1-content.png);
 } 
  .demo-netstats-div                       { 
        height: calc(99.99vh);
        width: calc(99.99vw);
        background-image: url(../img/demo-content/netstats/Landscape-2280x1080-PR=1-content.png);
 } 
  .demo-openhab-div                       { 
        height: calc(99.99vh);
        width: calc(99.99vw);
        background-image: url(../img/demo-content/openhab/Landscape-2280x1080-PR=1-content.png);
 } 
 } 
</v>
      </c>
      <c r="I53" s="80"/>
    </row>
    <row r="54" ht="79.5" customHeight="1">
      <c r="A54" s="79" t="str">
        <f>IF('All Devices (Landscape)'!V54 = "", "", CHAR(10)
 &amp; (CONCATENATE(("              /*  ----- ----- " &amp; 'All Devices (Landscape)'!B54 &amp; " : ( " &amp; 'All Devices (Landscape)'!I54  &amp;  " )   ------ ----*/  " &amp;  CHAR(10)
 &amp; "              /* ----- ----- " &amp;   " PHYSICAL RESOLUTION  "  &amp; "( " &amp; CEILING('All Devices (Landscape)'!D54,1) &amp; " x "  &amp; CEILING('All Devices (Landscape)'!C54,1) &amp; " )" &amp; "  ------ ----*/ " ), CHAR(10)
 &amp; "              /*  ----- ----- LOGICAL RESOLUTION  "  &amp; "( "  &amp; CEILING('All Devices (Landscape)'!K54,0.01) &amp; " x "  &amp; CEILING('All Devices (Landscape)'!J54,0.01) &amp; " )" &amp; "  ------ ----*/ ", CHAR(10),
 CHAR(10),
 "@media only screen", CHAR(10),
 "   and (min-device-width: ",CEILING('All Devices (Landscape)'!N54,0.01), "px)", CHAR(10),
 "   and (max-device-width: ", CEILING('All Devices (Landscape)'!O54,0.01), "px)", CHAR(10),
 "   and (min-device-height: ",CEILING('All Devices (Landscape)'!L54,0.01), "px)", CHAR(10),
 "   and (max-device-height: ", CEILING('All Devices (Landscape)'!M54,0.01), "px)", CHAR(10),
 "   and (-webkit-device-pixel-ratio: ",CEILING('All Devices (Landscape)'!W54,1), ")", CHAR(10),
 "   and (orientation: ", 'All Devices (Landscape)'!I54, ")   { ", CHAR(10),CHAR(10),
 "  .demo-iframe-container       { ", CHAR(10),
 "        height: ", 'All Devices (Landscape)'!P54, ";", CHAR(10),
 "        width: ", 'All Devices (Landscape)'!Q54, ";", CHAR(10),
 " } ", CHAR(10),
 CHAR(10),
 "  .demo-iframe                         {", CHAR(10),
 "        height: ", 'All Devices (Landscape)'!P54, ";", CHAR(10),
 "        width: ", 'All Devices (Landscape)'!Q54, ";", CHAR(10),
 "        background-image: url(" &amp; ('awareness(landscape)'!C54)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'All Devices (Landscape)'!P54, ";", CHAR(10),
 "        width: ", 'All Devices (Landscape)'!Q54,";",  CHAR(10),
 "        background-image: url(../img/demo-content/emby/", 'All Devices (Landscape)'!A54, "-content.png);" , CHAR(10),
 " } ", CHAR(10),
 "  .demo-solar-div                       { ", CHAR(10),
 "        height: ", 'All Devices (Landscape)'!P54, ";", CHAR(10),
 "        width: ", 'All Devices (Landscape)'!Q54,";",  CHAR(10),
 "        background-image: url(../img/demo-content/emoncms/", 'All Devices (Landscape)'!A46, "-content.png);" , CHAR(10),
 " } ", CHAR(10),
  CHAR(10),
 "  .demo-motioneye-div                       { ", CHAR(10),
  "        height: ", 'All Devices (Landscape)'!P54, ";", CHAR(10),
 "        width: ", 'All Devices (Landscape)'!Q54,";",  CHAR(10),
 "        background-image: url(../img/demo-content/motioneye/", 'All Devices (Landscape)'!A46, "-content.png);" , CHAR(10),
 " } ", CHAR(10),
  CHAR(10),
 "  .demo-netstats-div                       { ", CHAR(10),
 "        height: ", 'All Devices (Landscape)'!P54, ";", CHAR(10),
 "        width: ", 'All Devices (Landscape)'!Q54,";",  CHAR(10),
 "        background-image: url(../img/demo-content/netstats/", 'All Devices (Landscape)'!A46, "-content.png);" , CHAR(10),
 " } ", CHAR(10),
  CHAR(10),
 "  .demo-openhab-div                       { ", CHAR(10),
 "        height: ", 'All Devices (Landscape)'!P54, ";", CHAR(10),
 "        width: ", 'All Devices (Landscape)'!Q54,";",  CHAR(10),
 "        background-image: url(../img/demo-content/openhab/", 'All Devices (Landscape)'!A46, "-content.png);" , CHAR(10),
 " } ", CHAR(10),
 " } ", CHAR(10),
 CHAR(10)
 )))</f>
        <v>
              /*  ----- ----- breakpoint filler-----00047 : ( landscape )   ------ ----*/  
              /* ----- -----  PHYSICAL RESOLUTION  ( 2279 x 1151 )  ------ ----*/ 
              /*  ----- ----- LOGICAL RESOLUTION  ( 2279 x 1151 )  ------ ----*/ 
@media only screen
   and (min-device-width: 2044px)
   and (max-device-width: 2279.5px)
   and (min-device-height: 1079.5px)
   and (max-device-height: 1151.5px)
   and (-webkit-device-pixel-ratio: 3)
   and (orientation: landscape)   { 
  .demo-iframe-container       { 
        height: calc(99.99vh);
        width: calc(99.99vw);
 } 
  .demo-iframe                         {
        height: calc(99.99vh);
        width: calc(99.99vw);
        background-image: url();
        filter: invert(100%); /* ----- see frames.css ----*/ 
        -webkit-filter: invert(100%);   /* ----- see frames.css ----*/ 
 } 
  .demo-emby-div                       { 
        height: calc(99.99vh);
        width: calc(99.99vw);
        background-image: url(../img/demo-content/emby/Landscape-2279x1151-PR=3-content.png);
 } 
  .demo-solar-div                       { 
        height: calc(99.99vh);
        width: calc(99.99vw);
        background-image: url(../img/demo-content/emoncms/-content.png);
 } 
  .demo-motioneye-div                       { 
        height: calc(99.99vh);
        width: calc(99.99vw);
        background-image: url(../img/demo-content/motioneye/-content.png);
 } 
  .demo-netstats-div                       { 
        height: calc(99.99vh);
        width: calc(99.99vw);
        background-image: url(../img/demo-content/netstats/-content.png);
 } 
  .demo-openhab-div                       { 
        height: calc(99.99vh);
        width: calc(99.99vw);
        background-image: url(../img/demo-content/openhab/-content.png);
 } 
 } 
</v>
      </c>
      <c r="I54" s="80"/>
    </row>
    <row r="55" ht="79.5" customHeight="1">
      <c r="A55" s="79" t="str">
        <f>IF('All Devices (Landscape)'!V55 = "", "", CHAR(10)
 &amp; (CONCATENATE(("              /*  ----- ----- " &amp; 'All Devices (Landscape)'!B55 &amp; " : ( " &amp; 'All Devices (Landscape)'!I55  &amp;  " )   ------ ----*/  " &amp;  CHAR(10)
 &amp; "              /* ----- ----- " &amp;   " PHYSICAL RESOLUTION  "  &amp; "( " &amp; CEILING('All Devices (Landscape)'!D55,1) &amp; " x "  &amp; CEILING('All Devices (Landscape)'!C55,1) &amp; " )" &amp; "  ------ ----*/ " ), CHAR(10)
 &amp; "              /*  ----- ----- LOGICAL RESOLUTION  "  &amp; "( "  &amp; CEILING('All Devices (Landscape)'!K55,0.01) &amp; " x "  &amp; CEILING('All Devices (Landscape)'!J55,0.01) &amp; " )" &amp; "  ------ ----*/ ", CHAR(10),
 CHAR(10),
 "@media only screen", CHAR(10),
 "   and (min-device-width: ",CEILING('All Devices (Landscape)'!N55,0.01), "px)", CHAR(10),
 "   and (max-device-width: ", CEILING('All Devices (Landscape)'!O55,0.01), "px)", CHAR(10),
 "   and (min-device-height: ",CEILING('All Devices (Landscape)'!L55,0.01), "px)", CHAR(10),
 "   and (max-device-height: ", CEILING('All Devices (Landscape)'!M55,0.01), "px)", CHAR(10),
 "   and (-webkit-device-pixel-ratio: ",CEILING('All Devices (Landscape)'!W55,1), ")", CHAR(10),
 "   and (orientation: ", 'All Devices (Landscape)'!I55, ")   { ", CHAR(10),CHAR(10),
 "  .demo-iframe-container       { ", CHAR(10),
 "        height: ", 'All Devices (Landscape)'!P55, ";", CHAR(10),
 "        width: ", 'All Devices (Landscape)'!Q55, ";", CHAR(10),
 " } ", CHAR(10),
 CHAR(10),
 "  .demo-iframe                         {", CHAR(10),
 "        height: ", 'All Devices (Landscape)'!P55, ";", CHAR(10),
 "        width: ", 'All Devices (Landscape)'!Q55, ";", CHAR(10),
 "        background-image: url(" &amp; ('awareness(landscape)'!C55)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'All Devices (Landscape)'!P55, ";", CHAR(10),
 "        width: ", 'All Devices (Landscape)'!Q55,";",  CHAR(10),
 "        background-image: url(../img/demo-content/emby/", 'All Devices (Landscape)'!A55, "-content.png);" , CHAR(10),
 " } ", CHAR(10),
 "  .demo-solar-div                       { ", CHAR(10),
 "        height: ", 'All Devices (Landscape)'!P55, ";", CHAR(10),
 "        width: ", 'All Devices (Landscape)'!Q55,";",  CHAR(10),
 "        background-image: url(../img/demo-content/emoncms/", 'All Devices (Landscape)'!A47, "-content.png);" , CHAR(10),
 " } ", CHAR(10),
  CHAR(10),
 "  .demo-motioneye-div                       { ", CHAR(10),
  "        height: ", 'All Devices (Landscape)'!P55, ";", CHAR(10),
 "        width: ", 'All Devices (Landscape)'!Q55,";",  CHAR(10),
 "        background-image: url(../img/demo-content/motioneye/", 'All Devices (Landscape)'!A47, "-content.png);" , CHAR(10),
 " } ", CHAR(10),
  CHAR(10),
 "  .demo-netstats-div                       { ", CHAR(10),
 "        height: ", 'All Devices (Landscape)'!P55, ";", CHAR(10),
 "        width: ", 'All Devices (Landscape)'!Q55,";",  CHAR(10),
 "        background-image: url(../img/demo-content/netstats/", 'All Devices (Landscape)'!A47, "-content.png);" , CHAR(10),
 " } ", CHAR(10),
  CHAR(10),
 "  .demo-openhab-div                       { ", CHAR(10),
 "        height: ", 'All Devices (Landscape)'!P55, ";", CHAR(10),
 "        width: ", 'All Devices (Landscape)'!Q55,";",  CHAR(10),
 "        background-image: url(../img/demo-content/openhab/", 'All Devices (Landscape)'!A47, "-content.png);" , CHAR(10),
 " } ", CHAR(10),
 " } ", CHAR(10),
 CHAR(10)
 )))</f>
        <v>
              /*  ----- ----- breakpoint filler-----00046 : ( landscape )   ------ ----*/  
              /* ----- -----  PHYSICAL RESOLUTION  ( 2043 x 1079 )  ------ ----*/ 
              /*  ----- ----- LOGICAL RESOLUTION  ( 2043 x 1079 )  ------ ----*/ 
@media only screen
   and (min-device-width: 1881px)
   and (max-device-width: 2043.5px)
   and (min-device-height: 1077.5px)
   and (max-device-height: 1079.5px)
   and (-webkit-device-pixel-ratio: 3)
   and (orientation: landscape)   { 
  .demo-iframe-container       { 
        height: calc(99.99vh);
        width: calc(99.99vw);
 } 
  .demo-iframe                         {
        height: calc(99.99vh);
        width: calc(99.99vw);
        background-image: url();
        filter: invert(100%); /* ----- see frames.css ----*/ 
        -webkit-filter: invert(100%);   /* ----- see frames.css ----*/ 
 } 
  .demo-emby-div                       { 
        height: calc(99.99vh);
        width: calc(99.99vw);
        background-image: url(../img/demo-content/emby/Landscape-2043x1079-PR=3-content.png);
 } 
  .demo-solar-div                       { 
        height: calc(99.99vh);
        width: calc(99.99vw);
        background-image: url(../img/demo-content/emoncms/-content.png);
 } 
  .demo-motioneye-div                       { 
        height: calc(99.99vh);
        width: calc(99.99vw);
        background-image: url(../img/demo-content/motioneye/-content.png);
 } 
  .demo-netstats-div                       { 
        height: calc(99.99vh);
        width: calc(99.99vw);
        background-image: url(../img/demo-content/netstats/-content.png);
 } 
  .demo-openhab-div                       { 
        height: calc(99.99vh);
        width: calc(99.99vw);
        background-image: url(../img/demo-content/openhab/-content.png);
 } 
 } 
</v>
      </c>
      <c r="I55" s="80"/>
    </row>
    <row r="56" ht="79.5" customHeight="1">
      <c r="A56" s="79" t="str">
        <f>IF('All Devices (Landscape)'!V56 = "", "", CHAR(10)
 &amp; (CONCATENATE(("              /*  ----- ----- " &amp; 'All Devices (Landscape)'!B56 &amp; " : ( " &amp; 'All Devices (Landscape)'!I56  &amp;  " )   ------ ----*/  " &amp;  CHAR(10)
 &amp; "              /* ----- ----- " &amp;   " PHYSICAL RESOLUTION  "  &amp; "( " &amp; CEILING('All Devices (Landscape)'!D56,1) &amp; " x "  &amp; CEILING('All Devices (Landscape)'!C56,1) &amp; " )" &amp; "  ------ ----*/ " ), CHAR(10)
 &amp; "              /*  ----- ----- LOGICAL RESOLUTION  "  &amp; "( "  &amp; CEILING('All Devices (Landscape)'!K56,0.01) &amp; " x "  &amp; CEILING('All Devices (Landscape)'!J56,0.01) &amp; " )" &amp; "  ------ ----*/ ", CHAR(10),
 CHAR(10),
 "@media only screen", CHAR(10),
 "   and (min-device-width: ",CEILING('All Devices (Landscape)'!N56,0.01), "px)", CHAR(10),
 "   and (max-device-width: ", CEILING('All Devices (Landscape)'!O56,0.01), "px)", CHAR(10),
 "   and (min-device-height: ",CEILING('All Devices (Landscape)'!L56,0.01), "px)", CHAR(10),
 "   and (max-device-height: ", CEILING('All Devices (Landscape)'!M56,0.01), "px)", CHAR(10),
 "   and (-webkit-device-pixel-ratio: ",CEILING('All Devices (Landscape)'!W56,1), ")", CHAR(10),
 "   and (orientation: ", 'All Devices (Landscape)'!I56, ")   { ", CHAR(10),CHAR(10),
 "  .demo-iframe-container       { ", CHAR(10),
 "        height: ", 'All Devices (Landscape)'!P56, ";", CHAR(10),
 "        width: ", 'All Devices (Landscape)'!Q56, ";", CHAR(10),
 " } ", CHAR(10),
 CHAR(10),
 "  .demo-iframe                         {", CHAR(10),
 "        height: ", 'All Devices (Landscape)'!P56, ";", CHAR(10),
 "        width: ", 'All Devices (Landscape)'!Q56, ";", CHAR(10),
 "        background-image: url(" &amp; ('awareness(landscape)'!C56)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'All Devices (Landscape)'!P56, ";", CHAR(10),
 "        width: ", 'All Devices (Landscape)'!Q56,";",  CHAR(10),
 "        background-image: url(../img/demo-content/emby/", 'All Devices (Landscape)'!A56, "-content.png);" , CHAR(10),
 " } ", CHAR(10),
 "  .demo-solar-div                       { ", CHAR(10),
 "        height: ", 'All Devices (Landscape)'!P56, ";", CHAR(10),
 "        width: ", 'All Devices (Landscape)'!Q56,";",  CHAR(10),
 "        background-image: url(../img/demo-content/emoncms/", 'All Devices (Landscape)'!A48, "-content.png);" , CHAR(10),
 " } ", CHAR(10),
  CHAR(10),
 "  .demo-motioneye-div                       { ", CHAR(10),
  "        height: ", 'All Devices (Landscape)'!P56, ";", CHAR(10),
 "        width: ", 'All Devices (Landscape)'!Q56,";",  CHAR(10),
 "        background-image: url(../img/demo-content/motioneye/", 'All Devices (Landscape)'!A48, "-content.png);" , CHAR(10),
 " } ", CHAR(10),
  CHAR(10),
 "  .demo-netstats-div                       { ", CHAR(10),
 "        height: ", 'All Devices (Landscape)'!P56, ";", CHAR(10),
 "        width: ", 'All Devices (Landscape)'!Q56,";",  CHAR(10),
 "        background-image: url(../img/demo-content/netstats/", 'All Devices (Landscape)'!A48, "-content.png);" , CHAR(10),
 " } ", CHAR(10),
  CHAR(10),
 "  .demo-openhab-div                       { ", CHAR(10),
 "        height: ", 'All Devices (Landscape)'!P56, ";", CHAR(10),
 "        width: ", 'All Devices (Landscape)'!Q56,";",  CHAR(10),
 "        background-image: url(../img/demo-content/openhab/", 'All Devices (Landscape)'!A48, "-content.png);" , CHAR(10),
 " } ", CHAR(10),
 " } ", CHAR(10),
 CHAR(10)
 )))</f>
        <v>
              /*  ----- ----- breakpoint filler-----00045 : ( landscape )   ------ ----*/  
              /* ----- -----  PHYSICAL RESOLUTION  ( 1880 x 1077 )  ------ ----*/ 
              /*  ----- ----- LOGICAL RESOLUTION  ( 1880 x 1077 )  ------ ----*/ 
@media only screen
   and (min-device-width: 1440px)
   and (max-device-width: 1880.5px)
   and (min-device-height: 1023.5px)
   and (max-device-height: 1077.5px)
   and (-webkit-device-pixel-ratio: 3)
   and (orientation: landscape)   { 
  .demo-iframe-container       { 
        height: calc(99.99vh);
        width: calc(99.99vw);
 } 
  .demo-iframe                         {
        height: calc(99.99vh);
        width: calc(99.99vw);
        background-image: url();
        filter: invert(100%); /* ----- see frames.css ----*/ 
        -webkit-filter: invert(100%);   /* ----- see frames.css ----*/ 
 } 
  .demo-emby-div                       { 
        height: calc(99.99vh);
        width: calc(99.99vw);
        background-image: url(../img/demo-content/emby/Landscape-1880x1077-PR=3-content.png);
 } 
  .demo-solar-div                       { 
        height: calc(99.99vh);
        width: calc(99.99vw);
        background-image: url(../img/demo-content/emoncms/-content.png);
 } 
  .demo-motioneye-div                       { 
        height: calc(99.99vh);
        width: calc(99.99vw);
        background-image: url(../img/demo-content/motioneye/-content.png);
 } 
  .demo-netstats-div                       { 
        height: calc(99.99vh);
        width: calc(99.99vw);
        background-image: url(../img/demo-content/netstats/-content.png);
 } 
  .demo-openhab-div                       { 
        height: calc(99.99vh);
        width: calc(99.99vw);
        background-image: url(../img/demo-content/openhab/-content.png);
 } 
 } 
</v>
      </c>
      <c r="I56" s="80"/>
    </row>
    <row r="57" ht="79.5" customHeight="1">
      <c r="A57" s="79" t="str">
        <f>IF('All Devices (Landscape)'!V57 = "", "", CHAR(10)
 &amp; (CONCATENATE(("              /*  ----- ----- " &amp; 'All Devices (Landscape)'!B57 &amp; " : ( " &amp; 'All Devices (Landscape)'!I57  &amp;  " )   ------ ----*/  " &amp;  CHAR(10)
 &amp; "              /* ----- ----- " &amp;   " PHYSICAL RESOLUTION  "  &amp; "( " &amp; CEILING('All Devices (Landscape)'!D57,1) &amp; " x "  &amp; CEILING('All Devices (Landscape)'!C57,1) &amp; " )" &amp; "  ------ ----*/ " ), CHAR(10)
 &amp; "              /*  ----- ----- LOGICAL RESOLUTION  "  &amp; "( "  &amp; CEILING('All Devices (Landscape)'!K57,0.01) &amp; " x "  &amp; CEILING('All Devices (Landscape)'!J57,0.01) &amp; " )" &amp; "  ------ ----*/ ", CHAR(10),
 CHAR(10),
 "@media only screen", CHAR(10),
 "   and (min-device-width: ",CEILING('All Devices (Landscape)'!N57,0.01), "px)", CHAR(10),
 "   and (max-device-width: ", CEILING('All Devices (Landscape)'!O57,0.01), "px)", CHAR(10),
 "   and (min-device-height: ",CEILING('All Devices (Landscape)'!L57,0.01), "px)", CHAR(10),
 "   and (max-device-height: ", CEILING('All Devices (Landscape)'!M57,0.01), "px)", CHAR(10),
 "   and (-webkit-device-pixel-ratio: ",CEILING('All Devices (Landscape)'!W57,1), ")", CHAR(10),
 "   and (orientation: ", 'All Devices (Landscape)'!I57, ")   { ", CHAR(10),CHAR(10),
 "  .demo-iframe-container       { ", CHAR(10),
 "        height: ", 'All Devices (Landscape)'!P57, ";", CHAR(10),
 "        width: ", 'All Devices (Landscape)'!Q57, ";", CHAR(10),
 " } ", CHAR(10),
 CHAR(10),
 "  .demo-iframe                         {", CHAR(10),
 "        height: ", 'All Devices (Landscape)'!P57, ";", CHAR(10),
 "        width: ", 'All Devices (Landscape)'!Q57, ";", CHAR(10),
 "        background-image: url(" &amp; ('awareness(landscape)'!C57)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'All Devices (Landscape)'!P57, ";", CHAR(10),
 "        width: ", 'All Devices (Landscape)'!Q57,";",  CHAR(10),
 "        background-image: url(../img/demo-content/emby/", 'All Devices (Landscape)'!A57, "-content.png);" , CHAR(10),
 " } ", CHAR(10),
 "  .demo-solar-div                       { ", CHAR(10),
 "        height: ", 'All Devices (Landscape)'!P57, ";", CHAR(10),
 "        width: ", 'All Devices (Landscape)'!Q57,";",  CHAR(10),
 "        background-image: url(../img/demo-content/emoncms/", 'All Devices (Landscape)'!A49, "-content.png);" , CHAR(10),
 " } ", CHAR(10),
  CHAR(10),
 "  .demo-motioneye-div                       { ", CHAR(10),
  "        height: ", 'All Devices (Landscape)'!P57, ";", CHAR(10),
 "        width: ", 'All Devices (Landscape)'!Q57,";",  CHAR(10),
 "        background-image: url(../img/demo-content/motioneye/", 'All Devices (Landscape)'!A49, "-content.png);" , CHAR(10),
 " } ", CHAR(10),
  CHAR(10),
 "  .demo-netstats-div                       { ", CHAR(10),
 "        height: ", 'All Devices (Landscape)'!P57, ";", CHAR(10),
 "        width: ", 'All Devices (Landscape)'!Q57,";",  CHAR(10),
 "        background-image: url(../img/demo-content/netstats/", 'All Devices (Landscape)'!A49, "-content.png);" , CHAR(10),
 " } ", CHAR(10),
  CHAR(10),
 "  .demo-openhab-div                       { ", CHAR(10),
 "        height: ", 'All Devices (Landscape)'!P57, ";", CHAR(10),
 "        width: ", 'All Devices (Landscape)'!Q57,";",  CHAR(10),
 "        background-image: url(../img/demo-content/openhab/", 'All Devices (Landscape)'!A49, "-content.png);" , CHAR(10),
 " } ", CHAR(10),
 " } ", CHAR(10),
 CHAR(10)
 )))</f>
        <v>
              /*  ----- ----- breakpoint filler-----00044 : ( landscape )   ------ ----*/  
              /* ----- -----  PHYSICAL RESOLUTION  ( 1439 x 1023 )  ------ ----*/ 
              /*  ----- ----- LOGICAL RESOLUTION  ( 1439 x 1023 )  ------ ----*/ 
@media only screen
   and (min-device-width: 1366px)
   and (max-device-width: 1439.5px)
   and (min-device-height: 853.5px)
   and (max-device-height: 1023.5px)
   and (-webkit-device-pixel-ratio: 3)
   and (orientation: landscape)   { 
  .demo-iframe-container       { 
        height: calc(99.99vh);
        width: calc(99.99vw);
 } 
  .demo-iframe                         {
        height: calc(99.99vh);
        width: calc(99.99vw);
        background-image: url();
        filter: invert(100%); /* ----- see frames.css ----*/ 
        -webkit-filter: invert(100%);   /* ----- see frames.css ----*/ 
 } 
  .demo-emby-div                       { 
        height: calc(99.99vh);
        width: calc(99.99vw);
        background-image: url(../img/demo-content/emby/Landscape-1439x1023-PR=3-content.png);
 } 
  .demo-solar-div                       { 
        height: calc(99.99vh);
        width: calc(99.99vw);
        background-image: url(../img/demo-content/emoncms/-content.png);
 } 
  .demo-motioneye-div                       { 
        height: calc(99.99vh);
        width: calc(99.99vw);
        background-image: url(../img/demo-content/motioneye/-content.png);
 } 
  .demo-netstats-div                       { 
        height: calc(99.99vh);
        width: calc(99.99vw);
        background-image: url(../img/demo-content/netstats/-content.png);
 } 
  .demo-openhab-div                       { 
        height: calc(99.99vh);
        width: calc(99.99vw);
        background-image: url(../img/demo-content/openhab/-content.png);
 } 
 } 
</v>
      </c>
      <c r="I57" s="80"/>
    </row>
    <row r="58" ht="79.5" customHeight="1">
      <c r="A58" s="79" t="str">
        <f>IF('All Devices (Landscape)'!V58 = "", "", CHAR(10)
 &amp; (CONCATENATE(("              /*  ----- ----- " &amp; 'All Devices (Landscape)'!B58 &amp; " : ( " &amp; 'All Devices (Landscape)'!I58  &amp;  " )   ------ ----*/  " &amp;  CHAR(10)
 &amp; "              /* ----- ----- " &amp;   " PHYSICAL RESOLUTION  "  &amp; "( " &amp; CEILING('All Devices (Landscape)'!D58,1) &amp; " x "  &amp; CEILING('All Devices (Landscape)'!C58,1) &amp; " )" &amp; "  ------ ----*/ " ), CHAR(10)
 &amp; "              /*  ----- ----- LOGICAL RESOLUTION  "  &amp; "( "  &amp; CEILING('All Devices (Landscape)'!K58,0.01) &amp; " x "  &amp; CEILING('All Devices (Landscape)'!J58,0.01) &amp; " )" &amp; "  ------ ----*/ ", CHAR(10),
 CHAR(10),
 "@media only screen", CHAR(10),
 "   and (min-device-width: ",CEILING('All Devices (Landscape)'!N58,0.01), "px)", CHAR(10),
 "   and (max-device-width: ", CEILING('All Devices (Landscape)'!O58,0.01), "px)", CHAR(10),
 "   and (min-device-height: ",CEILING('All Devices (Landscape)'!L58,0.01), "px)", CHAR(10),
 "   and (max-device-height: ", CEILING('All Devices (Landscape)'!M58,0.01), "px)", CHAR(10),
 "   and (-webkit-device-pixel-ratio: ",CEILING('All Devices (Landscape)'!W58,1), ")", CHAR(10),
 "   and (orientation: ", 'All Devices (Landscape)'!I58, ")   { ", CHAR(10),CHAR(10),
 "  .demo-iframe-container       { ", CHAR(10),
 "        height: ", 'All Devices (Landscape)'!P58, ";", CHAR(10),
 "        width: ", 'All Devices (Landscape)'!Q58, ";", CHAR(10),
 " } ", CHAR(10),
 CHAR(10),
 "  .demo-iframe                         {", CHAR(10),
 "        height: ", 'All Devices (Landscape)'!P58, ";", CHAR(10),
 "        width: ", 'All Devices (Landscape)'!Q58, ";", CHAR(10),
 "        background-image: url(" &amp; ('awareness(landscape)'!C58)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'All Devices (Landscape)'!P58, ";", CHAR(10),
 "        width: ", 'All Devices (Landscape)'!Q58,";",  CHAR(10),
 "        background-image: url(../img/demo-content/emby/", 'All Devices (Landscape)'!A58, "-content.png);" , CHAR(10),
 " } ", CHAR(10),
 "  .demo-solar-div                       { ", CHAR(10),
 "        height: ", 'All Devices (Landscape)'!P58, ";", CHAR(10),
 "        width: ", 'All Devices (Landscape)'!Q58,";",  CHAR(10),
 "        background-image: url(../img/demo-content/emoncms/", 'All Devices (Landscape)'!A50, "-content.png);" , CHAR(10),
 " } ", CHAR(10),
  CHAR(10),
 "  .demo-motioneye-div                       { ", CHAR(10),
  "        height: ", 'All Devices (Landscape)'!P58, ";", CHAR(10),
 "        width: ", 'All Devices (Landscape)'!Q58,";",  CHAR(10),
 "        background-image: url(../img/demo-content/motioneye/", 'All Devices (Landscape)'!A50, "-content.png);" , CHAR(10),
 " } ", CHAR(10),
  CHAR(10),
 "  .demo-netstats-div                       { ", CHAR(10),
 "        height: ", 'All Devices (Landscape)'!P58, ";", CHAR(10),
 "        width: ", 'All Devices (Landscape)'!Q58,";",  CHAR(10),
 "        background-image: url(../img/demo-content/netstats/", 'All Devices (Landscape)'!A50, "-content.png);" , CHAR(10),
 " } ", CHAR(10),
  CHAR(10),
 "  .demo-openhab-div                       { ", CHAR(10),
 "        height: ", 'All Devices (Landscape)'!P58, ";", CHAR(10),
 "        width: ", 'All Devices (Landscape)'!Q58,";",  CHAR(10),
 "        background-image: url(../img/demo-content/openhab/", 'All Devices (Landscape)'!A50, "-content.png);" , CHAR(10),
 " } ", CHAR(10),
 " } ", CHAR(10),
 CHAR(10)
 )))</f>
        <v>
              /*  ----- ----- breakpoint filler-----00043 : ( landscape )   ------ ----*/  
              /* ----- -----  PHYSICAL RESOLUTION  ( 1365 x 853 )  ------ ----*/ 
              /*  ----- ----- LOGICAL RESOLUTION  ( 1365 x 853 )  ------ ----*/ 
@media only screen
   and (min-device-width: 1280px)
   and (max-device-width: 1365.5px)
   and (min-device-height: 849.5px)
   and (max-device-height: 853.5px)
   and (-webkit-device-pixel-ratio: 2)
   and (orientation: landscape)   { 
  .demo-iframe-container       { 
        height: calc(99.99vh);
        width: calc(99.99vw);
 } 
  .demo-iframe                         {
        height: calc(99.99vh);
        width: calc(99.99vw);
        background-image: url();
        filter: invert(100%); /* ----- see frames.css ----*/ 
        -webkit-filter: invert(100%);   /* ----- see frames.css ----*/ 
 } 
  .demo-emby-div                       { 
        height: calc(99.99vh);
        width: calc(99.99vw);
        background-image: url(../img/demo-content/emby/Landscape-1365x853-PR=2-content.png);
 } 
  .demo-solar-div                       { 
        height: calc(99.99vh);
        width: calc(99.99vw);
        background-image: url(../img/demo-content/emoncms/-content.png);
 } 
  .demo-motioneye-div                       { 
        height: calc(99.99vh);
        width: calc(99.99vw);
        background-image: url(../img/demo-content/motioneye/-content.png);
 } 
  .demo-netstats-div                       { 
        height: calc(99.99vh);
        width: calc(99.99vw);
        background-image: url(../img/demo-content/netstats/-content.png);
 } 
  .demo-openhab-div                       { 
        height: calc(99.99vh);
        width: calc(99.99vw);
        background-image: url(../img/demo-content/openhab/-content.png);
 } 
 } 
</v>
      </c>
      <c r="I58" s="80"/>
    </row>
    <row r="59" ht="79.5" customHeight="1">
      <c r="A59" s="79" t="str">
        <f>IF('All Devices (Landscape)'!V59 = "", "", CHAR(10)
 &amp; (CONCATENATE(("              /*  ----- ----- " &amp; 'All Devices (Landscape)'!B59 &amp; " : ( " &amp; 'All Devices (Landscape)'!I59  &amp;  " )   ------ ----*/  " &amp;  CHAR(10)
 &amp; "              /* ----- ----- " &amp;   " PHYSICAL RESOLUTION  "  &amp; "( " &amp; CEILING('All Devices (Landscape)'!D59,1) &amp; " x "  &amp; CEILING('All Devices (Landscape)'!C59,1) &amp; " )" &amp; "  ------ ----*/ " ), CHAR(10)
 &amp; "              /*  ----- ----- LOGICAL RESOLUTION  "  &amp; "( "  &amp; CEILING('All Devices (Landscape)'!K59,0.01) &amp; " x "  &amp; CEILING('All Devices (Landscape)'!J59,0.01) &amp; " )" &amp; "  ------ ----*/ ", CHAR(10),
 CHAR(10),
 "@media only screen", CHAR(10),
 "   and (min-device-width: ",CEILING('All Devices (Landscape)'!N59,0.01), "px)", CHAR(10),
 "   and (max-device-width: ", CEILING('All Devices (Landscape)'!O59,0.01), "px)", CHAR(10),
 "   and (min-device-height: ",CEILING('All Devices (Landscape)'!L59,0.01), "px)", CHAR(10),
 "   and (max-device-height: ", CEILING('All Devices (Landscape)'!M59,0.01), "px)", CHAR(10),
 "   and (-webkit-device-pixel-ratio: ",CEILING('All Devices (Landscape)'!W59,1), ")", CHAR(10),
 "   and (orientation: ", 'All Devices (Landscape)'!I59, ")   { ", CHAR(10),CHAR(10),
 "  .demo-iframe-container       { ", CHAR(10),
 "        height: ", 'All Devices (Landscape)'!P59, ";", CHAR(10),
 "        width: ", 'All Devices (Landscape)'!Q59, ";", CHAR(10),
 " } ", CHAR(10),
 CHAR(10),
 "  .demo-iframe                         {", CHAR(10),
 "        height: ", 'All Devices (Landscape)'!P59, ";", CHAR(10),
 "        width: ", 'All Devices (Landscape)'!Q59, ";", CHAR(10),
 "        background-image: url(" &amp; ('awareness(landscape)'!C59)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'All Devices (Landscape)'!P59, ";", CHAR(10),
 "        width: ", 'All Devices (Landscape)'!Q59,";",  CHAR(10),
 "        background-image: url(../img/demo-content/emby/", 'All Devices (Landscape)'!A59, "-content.png);" , CHAR(10),
 " } ", CHAR(10),
 "  .demo-solar-div                       { ", CHAR(10),
 "        height: ", 'All Devices (Landscape)'!P59, ";", CHAR(10),
 "        width: ", 'All Devices (Landscape)'!Q59,";",  CHAR(10),
 "        background-image: url(../img/demo-content/emoncms/", 'All Devices (Landscape)'!A51, "-content.png);" , CHAR(10),
 " } ", CHAR(10),
  CHAR(10),
 "  .demo-motioneye-div                       { ", CHAR(10),
  "        height: ", 'All Devices (Landscape)'!P59, ";", CHAR(10),
 "        width: ", 'All Devices (Landscape)'!Q59,";",  CHAR(10),
 "        background-image: url(../img/demo-content/motioneye/", 'All Devices (Landscape)'!A51, "-content.png);" , CHAR(10),
 " } ", CHAR(10),
  CHAR(10),
 "  .demo-netstats-div                       { ", CHAR(10),
 "        height: ", 'All Devices (Landscape)'!P59, ";", CHAR(10),
 "        width: ", 'All Devices (Landscape)'!Q59,";",  CHAR(10),
 "        background-image: url(../img/demo-content/netstats/", 'All Devices (Landscape)'!A51, "-content.png);" , CHAR(10),
 " } ", CHAR(10),
  CHAR(10),
 "  .demo-openhab-div                       { ", CHAR(10),
 "        height: ", 'All Devices (Landscape)'!P59, ";", CHAR(10),
 "        width: ", 'All Devices (Landscape)'!Q59,";",  CHAR(10),
 "        background-image: url(../img/demo-content/openhab/", 'All Devices (Landscape)'!A51, "-content.png);" , CHAR(10),
 " } ", CHAR(10),
 " } ", CHAR(10),
 CHAR(10)
 )))</f>
        <v>
              /*  ----- ----- breakpoint filler-----00042 : ( landscape )   ------ ----*/  
              /* ----- -----  PHYSICAL RESOLUTION  ( 1279 x 849 )  ------ ----*/ 
              /*  ----- ----- LOGICAL RESOLUTION  ( 1279 x 849 )  ------ ----*/ 
@media only screen
   and (min-device-width: 1279px)
   and (max-device-width: 1279.5px)
   and (min-device-height: 799.5px)
   and (max-device-height: 849.5px)
   and (-webkit-device-pixel-ratio: 2)
   and (orientation: landscape)   { 
  .demo-iframe-container       { 
        height: calc(99.99vh);
        width: calc(99.99vw);
 } 
  .demo-iframe                         {
        height: calc(99.99vh);
        width: calc(99.99vw);
        background-image: url();
        filter: invert(100%); /* ----- see frames.css ----*/ 
        -webkit-filter: invert(100%);   /* ----- see frames.css ----*/ 
 } 
  .demo-emby-div                       { 
        height: calc(99.99vh);
        width: calc(99.99vw);
        background-image: url(../img/demo-content/emby/Landscape-1279x849-PR=2-content.png);
 } 
  .demo-solar-div                       { 
        height: calc(99.99vh);
        width: calc(99.99vw);
        background-image: url(../img/demo-content/emoncms/Landscape-7679.5x4319-PR=4-content.png);
 } 
  .demo-motioneye-div                       { 
        height: calc(99.99vh);
        width: calc(99.99vw);
        background-image: url(../img/demo-content/motioneye/Landscape-7679.5x4319-PR=4-content.png);
 } 
  .demo-netstats-div                       { 
        height: calc(99.99vh);
        width: calc(99.99vw);
        background-image: url(../img/demo-content/netstats/Landscape-7679.5x4319-PR=4-content.png);
 } 
  .demo-openhab-div                       { 
        height: calc(99.99vh);
        width: calc(99.99vw);
        background-image: url(../img/demo-content/openhab/Landscape-7679.5x4319-PR=4-content.png);
 } 
 } 
</v>
      </c>
      <c r="I59" s="80"/>
    </row>
    <row r="60" ht="79.5" customHeight="1">
      <c r="A60" s="79" t="str">
        <f>IF('All Devices (Landscape)'!V60 = "", "", CHAR(10)
 &amp; (CONCATENATE(("              /*  ----- ----- " &amp; 'All Devices (Landscape)'!B60 &amp; " : ( " &amp; 'All Devices (Landscape)'!I60  &amp;  " )   ------ ----*/  " &amp;  CHAR(10)
 &amp; "              /* ----- ----- " &amp;   " PHYSICAL RESOLUTION  "  &amp; "( " &amp; CEILING('All Devices (Landscape)'!D60,1) &amp; " x "  &amp; CEILING('All Devices (Landscape)'!C60,1) &amp; " )" &amp; "  ------ ----*/ " ), CHAR(10)
 &amp; "              /*  ----- ----- LOGICAL RESOLUTION  "  &amp; "( "  &amp; CEILING('All Devices (Landscape)'!K60,0.01) &amp; " x "  &amp; CEILING('All Devices (Landscape)'!J60,0.01) &amp; " )" &amp; "  ------ ----*/ ", CHAR(10),
 CHAR(10),
 "@media only screen", CHAR(10),
 "   and (min-device-width: ",CEILING('All Devices (Landscape)'!N60,0.01), "px)", CHAR(10),
 "   and (max-device-width: ", CEILING('All Devices (Landscape)'!O60,0.01), "px)", CHAR(10),
 "   and (min-device-height: ",CEILING('All Devices (Landscape)'!L60,0.01), "px)", CHAR(10),
 "   and (max-device-height: ", CEILING('All Devices (Landscape)'!M60,0.01), "px)", CHAR(10),
 "   and (-webkit-device-pixel-ratio: ",CEILING('All Devices (Landscape)'!W60,1), ")", CHAR(10),
 "   and (orientation: ", 'All Devices (Landscape)'!I60, ")   { ", CHAR(10),CHAR(10),
 "  .demo-iframe-container       { ", CHAR(10),
 "        height: ", 'All Devices (Landscape)'!P60, ";", CHAR(10),
 "        width: ", 'All Devices (Landscape)'!Q60, ";", CHAR(10),
 " } ", CHAR(10),
 CHAR(10),
 "  .demo-iframe                         {", CHAR(10),
 "        height: ", 'All Devices (Landscape)'!P60, ";", CHAR(10),
 "        width: ", 'All Devices (Landscape)'!Q60, ";", CHAR(10),
 "        background-image: url(" &amp; ('awareness(landscape)'!C60)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'All Devices (Landscape)'!P60, ";", CHAR(10),
 "        width: ", 'All Devices (Landscape)'!Q60,";",  CHAR(10),
 "        background-image: url(../img/demo-content/emby/", 'All Devices (Landscape)'!A60, "-content.png);" , CHAR(10),
 " } ", CHAR(10),
 "  .demo-solar-div                       { ", CHAR(10),
 "        height: ", 'All Devices (Landscape)'!P60, ";", CHAR(10),
 "        width: ", 'All Devices (Landscape)'!Q60,";",  CHAR(10),
 "        background-image: url(../img/demo-content/emoncms/", 'All Devices (Landscape)'!A52, "-content.png);" , CHAR(10),
 " } ", CHAR(10),
  CHAR(10),
 "  .demo-motioneye-div                       { ", CHAR(10),
  "        height: ", 'All Devices (Landscape)'!P60, ";", CHAR(10),
 "        width: ", 'All Devices (Landscape)'!Q60,";",  CHAR(10),
 "        background-image: url(../img/demo-content/motioneye/", 'All Devices (Landscape)'!A52, "-content.png);" , CHAR(10),
 " } ", CHAR(10),
  CHAR(10),
 "  .demo-netstats-div                       { ", CHAR(10),
 "        height: ", 'All Devices (Landscape)'!P60, ";", CHAR(10),
 "        width: ", 'All Devices (Landscape)'!Q60,";",  CHAR(10),
 "        background-image: url(../img/demo-content/netstats/", 'All Devices (Landscape)'!A52, "-content.png);" , CHAR(10),
 " } ", CHAR(10),
  CHAR(10),
 "  .demo-openhab-div                       { ", CHAR(10),
 "        height: ", 'All Devices (Landscape)'!P60, ";", CHAR(10),
 "        width: ", 'All Devices (Landscape)'!Q60,";",  CHAR(10),
 "        background-image: url(../img/demo-content/openhab/", 'All Devices (Landscape)'!A52, "-content.png);" , CHAR(10),
 " } ", CHAR(10),
 " } ", CHAR(10),
 CHAR(10)
 )))</f>
        <v>
              /*  ----- ----- breakpoint filler-----00041 : ( landscape )   ------ ----*/  
              /* ----- -----  PHYSICAL RESOLUTION  ( 1278 x 799 )  ------ ----*/ 
              /*  ----- ----- LOGICAL RESOLUTION  ( 1278 x 799 )  ------ ----*/ 
@media only screen
   and (min-device-width: 1024px)
   and (max-device-width: 1278.5px)
   and (min-device-height: 767.5px)
   and (max-device-height: 799.5px)
   and (-webkit-device-pixel-ratio: 2)
   and (orientation: landscape)   { 
  .demo-iframe-container       { 
        height: calc(99.99vh);
        width: calc(99.99vw);
 } 
  .demo-iframe                         {
        height: calc(99.99vh);
        width: calc(99.99vw);
        background-image: url();
        filter: invert(100%); /* ----- see frames.css ----*/ 
        -webkit-filter: invert(100%);   /* ----- see frames.css ----*/ 
 } 
  .demo-emby-div                       { 
        height: calc(99.99vh);
        width: calc(99.99vw);
        background-image: url(../img/demo-content/emby/Landscape-1278x799-PR=2-content.png);
 } 
  .demo-solar-div                       { 
        height: calc(99.99vh);
        width: calc(99.99vw);
        background-image: url(../img/demo-content/emoncms/Landscape-2959x1439-PR=4-content.png);
 } 
  .demo-motioneye-div                       { 
        height: calc(99.99vh);
        width: calc(99.99vw);
        background-image: url(../img/demo-content/motioneye/Landscape-2959x1439-PR=4-content.png);
 } 
  .demo-netstats-div                       { 
        height: calc(99.99vh);
        width: calc(99.99vw);
        background-image: url(../img/demo-content/netstats/Landscape-2959x1439-PR=4-content.png);
 } 
  .demo-openhab-div                       { 
        height: calc(99.99vh);
        width: calc(99.99vw);
        background-image: url(../img/demo-content/openhab/Landscape-2959x1439-PR=4-content.png);
 } 
 } 
</v>
      </c>
      <c r="I60" s="80"/>
    </row>
    <row r="61" ht="79.5" customHeight="1">
      <c r="A61" s="79" t="str">
        <f>IF('All Devices (Landscape)'!V61 = "", "", CHAR(10)
 &amp; (CONCATENATE(("              /*  ----- ----- " &amp; 'All Devices (Landscape)'!B61 &amp; " : ( " &amp; 'All Devices (Landscape)'!I61  &amp;  " )   ------ ----*/  " &amp;  CHAR(10)
 &amp; "              /* ----- ----- " &amp;   " PHYSICAL RESOLUTION  "  &amp; "( " &amp; CEILING('All Devices (Landscape)'!D61,1) &amp; " x "  &amp; CEILING('All Devices (Landscape)'!C61,1) &amp; " )" &amp; "  ------ ----*/ " ), CHAR(10)
 &amp; "              /*  ----- ----- LOGICAL RESOLUTION  "  &amp; "( "  &amp; CEILING('All Devices (Landscape)'!K61,0.01) &amp; " x "  &amp; CEILING('All Devices (Landscape)'!J61,0.01) &amp; " )" &amp; "  ------ ----*/ ", CHAR(10),
 CHAR(10),
 "@media only screen", CHAR(10),
 "   and (min-device-width: ",CEILING('All Devices (Landscape)'!N61,0.01), "px)", CHAR(10),
 "   and (max-device-width: ", CEILING('All Devices (Landscape)'!O61,0.01), "px)", CHAR(10),
 "   and (min-device-height: ",CEILING('All Devices (Landscape)'!L61,0.01), "px)", CHAR(10),
 "   and (max-device-height: ", CEILING('All Devices (Landscape)'!M61,0.01), "px)", CHAR(10),
 "   and (-webkit-device-pixel-ratio: ",CEILING('All Devices (Landscape)'!W61,1), ")", CHAR(10),
 "   and (orientation: ", 'All Devices (Landscape)'!I61, ")   { ", CHAR(10),CHAR(10),
 "  .demo-iframe-container       { ", CHAR(10),
 "        height: ", 'All Devices (Landscape)'!P61, ";", CHAR(10),
 "        width: ", 'All Devices (Landscape)'!Q61, ";", CHAR(10),
 " } ", CHAR(10),
 CHAR(10),
 "  .demo-iframe                         {", CHAR(10),
 "        height: ", 'All Devices (Landscape)'!P61, ";", CHAR(10),
 "        width: ", 'All Devices (Landscape)'!Q61, ";", CHAR(10),
 "        background-image: url(" &amp; ('awareness(landscape)'!C61)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'All Devices (Landscape)'!P61, ";", CHAR(10),
 "        width: ", 'All Devices (Landscape)'!Q61,";",  CHAR(10),
 "        background-image: url(../img/demo-content/emby/", 'All Devices (Landscape)'!A61, "-content.png);" , CHAR(10),
 " } ", CHAR(10),
 "  .demo-solar-div                       { ", CHAR(10),
 "        height: ", 'All Devices (Landscape)'!P61, ";", CHAR(10),
 "        width: ", 'All Devices (Landscape)'!Q61,";",  CHAR(10),
 "        background-image: url(../img/demo-content/emoncms/", 'All Devices (Landscape)'!A53, "-content.png);" , CHAR(10),
 " } ", CHAR(10),
  CHAR(10),
 "  .demo-motioneye-div                       { ", CHAR(10),
  "        height: ", 'All Devices (Landscape)'!P61, ";", CHAR(10),
 "        width: ", 'All Devices (Landscape)'!Q61,";",  CHAR(10),
 "        background-image: url(../img/demo-content/motioneye/", 'All Devices (Landscape)'!A53, "-content.png);" , CHAR(10),
 " } ", CHAR(10),
  CHAR(10),
 "  .demo-netstats-div                       { ", CHAR(10),
 "        height: ", 'All Devices (Landscape)'!P61, ";", CHAR(10),
 "        width: ", 'All Devices (Landscape)'!Q61,";",  CHAR(10),
 "        background-image: url(../img/demo-content/netstats/", 'All Devices (Landscape)'!A53, "-content.png);" , CHAR(10),
 " } ", CHAR(10),
  CHAR(10),
 "  .demo-openhab-div                       { ", CHAR(10),
 "        height: ", 'All Devices (Landscape)'!P61, ";", CHAR(10),
 "        width: ", 'All Devices (Landscape)'!Q61,";",  CHAR(10),
 "        background-image: url(../img/demo-content/openhab/", 'All Devices (Landscape)'!A53, "-content.png);" , CHAR(10),
 " } ", CHAR(10),
 " } ", CHAR(10),
 CHAR(10)
 )))</f>
        <v>
              /*  ----- ----- breakpoint filler-----00040 : ( landscape )   ------ ----*/  
              /* ----- -----  PHYSICAL RESOLUTION  ( 1023 x 767 )  ------ ----*/ 
              /*  ----- ----- LOGICAL RESOLUTION  ( 1023 x 767 )  ------ ----*/ 
@media only screen
   and (min-device-width: 984px)
   and (max-device-width: 1023.5px)
   and (min-device-height: 719.5px)
   and (max-device-height: 767.5px)
   and (-webkit-device-pixel-ratio: 2)
   and (orientation: landscape)   { 
  .demo-iframe-container       { 
        height: calc(99.99vh);
        width: calc(99.99vw);
 } 
  .demo-iframe                         {
        height: calc(99.99vh);
        width: calc(99.99vw);
        background-image: url();
        filter: invert(100%); /* ----- see frames.css ----*/ 
        -webkit-filter: invert(100%);   /* ----- see frames.css ----*/ 
 } 
  .demo-emby-div                       { 
        height: calc(99.99vh);
        width: calc(99.99vw);
        background-image: url(../img/demo-content/emby/Landscape-1023x767-PR=2-content.png);
 } 
  .demo-solar-div                       { 
        height: calc(99.99vh);
        width: calc(99.99vw);
        background-image: url(../img/demo-content/emoncms/Landscape-2559x1410-PR=4-content.png);
 } 
  .demo-motioneye-div                       { 
        height: calc(99.99vh);
        width: calc(99.99vw);
        background-image: url(../img/demo-content/motioneye/Landscape-2559x1410-PR=4-content.png);
 } 
  .demo-netstats-div                       { 
        height: calc(99.99vh);
        width: calc(99.99vw);
        background-image: url(../img/demo-content/netstats/Landscape-2559x1410-PR=4-content.png);
 } 
  .demo-openhab-div                       { 
        height: calc(99.99vh);
        width: calc(99.99vw);
        background-image: url(../img/demo-content/openhab/Landscape-2559x1410-PR=4-content.png);
 } 
 } 
</v>
      </c>
      <c r="I61" s="80"/>
    </row>
    <row r="62" ht="79.5" customHeight="1">
      <c r="A62" s="79" t="str">
        <f>IF('All Devices (Landscape)'!V62 = "", "", CHAR(10)
 &amp; (CONCATENATE(("              /*  ----- ----- " &amp; 'All Devices (Landscape)'!B62 &amp; " : ( " &amp; 'All Devices (Landscape)'!I62  &amp;  " )   ------ ----*/  " &amp;  CHAR(10)
 &amp; "              /* ----- ----- " &amp;   " PHYSICAL RESOLUTION  "  &amp; "( " &amp; CEILING('All Devices (Landscape)'!D62,1) &amp; " x "  &amp; CEILING('All Devices (Landscape)'!C62,1) &amp; " )" &amp; "  ------ ----*/ " ), CHAR(10)
 &amp; "              /*  ----- ----- LOGICAL RESOLUTION  "  &amp; "( "  &amp; CEILING('All Devices (Landscape)'!K62,0.01) &amp; " x "  &amp; CEILING('All Devices (Landscape)'!J62,0.01) &amp; " )" &amp; "  ------ ----*/ ", CHAR(10),
 CHAR(10),
 "@media only screen", CHAR(10),
 "   and (min-device-width: ",CEILING('All Devices (Landscape)'!N62,0.01), "px)", CHAR(10),
 "   and (max-device-width: ", CEILING('All Devices (Landscape)'!O62,0.01), "px)", CHAR(10),
 "   and (min-device-height: ",CEILING('All Devices (Landscape)'!L62,0.01), "px)", CHAR(10),
 "   and (max-device-height: ", CEILING('All Devices (Landscape)'!M62,0.01), "px)", CHAR(10),
 "   and (-webkit-device-pixel-ratio: ",CEILING('All Devices (Landscape)'!W62,1), ")", CHAR(10),
 "   and (orientation: ", 'All Devices (Landscape)'!I62, ")   { ", CHAR(10),CHAR(10),
 "  .demo-iframe-container       { ", CHAR(10),
 "        height: ", 'All Devices (Landscape)'!P62, ";", CHAR(10),
 "        width: ", 'All Devices (Landscape)'!Q62, ";", CHAR(10),
 " } ", CHAR(10),
 CHAR(10),
 "  .demo-iframe                         {", CHAR(10),
 "        height: ", 'All Devices (Landscape)'!P62, ";", CHAR(10),
 "        width: ", 'All Devices (Landscape)'!Q62, ";", CHAR(10),
 "        background-image: url(" &amp; ('awareness(landscape)'!C62)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'All Devices (Landscape)'!P62, ";", CHAR(10),
 "        width: ", 'All Devices (Landscape)'!Q62,";",  CHAR(10),
 "        background-image: url(../img/demo-content/emby/", 'All Devices (Landscape)'!A62, "-content.png);" , CHAR(10),
 " } ", CHAR(10),
 "  .demo-solar-div                       { ", CHAR(10),
 "        height: ", 'All Devices (Landscape)'!P62, ";", CHAR(10),
 "        width: ", 'All Devices (Landscape)'!Q62,";",  CHAR(10),
 "        background-image: url(../img/demo-content/emoncms/", 'All Devices (Landscape)'!A54, "-content.png);" , CHAR(10),
 " } ", CHAR(10),
  CHAR(10),
 "  .demo-motioneye-div                       { ", CHAR(10),
  "        height: ", 'All Devices (Landscape)'!P62, ";", CHAR(10),
 "        width: ", 'All Devices (Landscape)'!Q62,";",  CHAR(10),
 "        background-image: url(../img/demo-content/motioneye/", 'All Devices (Landscape)'!A54, "-content.png);" , CHAR(10),
 " } ", CHAR(10),
  CHAR(10),
 "  .demo-netstats-div                       { ", CHAR(10),
 "        height: ", 'All Devices (Landscape)'!P62, ";", CHAR(10),
 "        width: ", 'All Devices (Landscape)'!Q62,";",  CHAR(10),
 "        background-image: url(../img/demo-content/netstats/", 'All Devices (Landscape)'!A54, "-content.png);" , CHAR(10),
 " } ", CHAR(10),
  CHAR(10),
 "  .demo-openhab-div                       { ", CHAR(10),
 "        height: ", 'All Devices (Landscape)'!P62, ";", CHAR(10),
 "        width: ", 'All Devices (Landscape)'!Q62,";",  CHAR(10),
 "        background-image: url(../img/demo-content/openhab/", 'All Devices (Landscape)'!A54, "-content.png);" , CHAR(10),
 " } ", CHAR(10),
 " } ", CHAR(10),
 CHAR(10)
 )))</f>
        <v>
              /*  ----- ----- breakpoint filler-----00039 : ( landscape )   ------ ----*/  
              /* ----- -----  PHYSICAL RESOLUTION  ( 983 x 719 )  ------ ----*/ 
              /*  ----- ----- LOGICAL RESOLUTION  ( 983 x 719 )  ------ ----*/ 
@media only screen
   and (min-device-width: 960px)
   and (max-device-width: 983.5px)
   and (min-device-height: 605.5px)
   and (max-device-height: 719.5px)
   and (-webkit-device-pixel-ratio: 2)
   and (orientation: landscape)   { 
  .demo-iframe-container       { 
        height: calc(99.99vh);
        width: calc(99.99vw);
 } 
  .demo-iframe                         {
        height: calc(99.99vh);
        width: calc(99.99vw);
        background-image: url();
        filter: invert(100%); /* ----- see frames.css ----*/ 
        -webkit-filter: invert(100%);   /* ----- see frames.css ----*/ 
 } 
  .demo-emby-div                       { 
        height: calc(99.99vh);
        width: calc(99.99vw);
        background-image: url(../img/demo-content/emby/Landscape-983x719-PR=2-content.png);
 } 
  .demo-solar-div                       { 
        height: calc(99.99vh);
        width: calc(99.99vw);
        background-image: url(../img/demo-content/emoncms/Landscape-2279x1151-PR=3-content.png);
 } 
  .demo-motioneye-div                       { 
        height: calc(99.99vh);
        width: calc(99.99vw);
        background-image: url(../img/demo-content/motioneye/Landscape-2279x1151-PR=3-content.png);
 } 
  .demo-netstats-div                       { 
        height: calc(99.99vh);
        width: calc(99.99vw);
        background-image: url(../img/demo-content/netstats/Landscape-2279x1151-PR=3-content.png);
 } 
  .demo-openhab-div                       { 
        height: calc(99.99vh);
        width: calc(99.99vw);
        background-image: url(../img/demo-content/openhab/Landscape-2279x1151-PR=3-content.png);
 } 
 } 
</v>
      </c>
      <c r="I62" s="80"/>
    </row>
    <row r="63" ht="79.5" customHeight="1">
      <c r="A63" s="79" t="str">
        <f>IF('All Devices (Landscape)'!V63 = "", "", CHAR(10)
 &amp; (CONCATENATE(("              /*  ----- ----- " &amp; 'All Devices (Landscape)'!B63 &amp; " : ( " &amp; 'All Devices (Landscape)'!I63  &amp;  " )   ------ ----*/  " &amp;  CHAR(10)
 &amp; "              /* ----- ----- " &amp;   " PHYSICAL RESOLUTION  "  &amp; "( " &amp; CEILING('All Devices (Landscape)'!D63,1) &amp; " x "  &amp; CEILING('All Devices (Landscape)'!C63,1) &amp; " )" &amp; "  ------ ----*/ " ), CHAR(10)
 &amp; "              /*  ----- ----- LOGICAL RESOLUTION  "  &amp; "( "  &amp; CEILING('All Devices (Landscape)'!K63,0.01) &amp; " x "  &amp; CEILING('All Devices (Landscape)'!J63,0.01) &amp; " )" &amp; "  ------ ----*/ ", CHAR(10),
 CHAR(10),
 "@media only screen", CHAR(10),
 "   and (min-device-width: ",CEILING('All Devices (Landscape)'!N63,0.01), "px)", CHAR(10),
 "   and (max-device-width: ", CEILING('All Devices (Landscape)'!O63,0.01), "px)", CHAR(10),
 "   and (min-device-height: ",CEILING('All Devices (Landscape)'!L63,0.01), "px)", CHAR(10),
 "   and (max-device-height: ", CEILING('All Devices (Landscape)'!M63,0.01), "px)", CHAR(10),
 "   and (-webkit-device-pixel-ratio: ",CEILING('All Devices (Landscape)'!W63,1), ")", CHAR(10),
 "   and (orientation: ", 'All Devices (Landscape)'!I63, ")   { ", CHAR(10),CHAR(10),
 "  .demo-iframe-container       { ", CHAR(10),
 "        height: ", 'All Devices (Landscape)'!P63, ";", CHAR(10),
 "        width: ", 'All Devices (Landscape)'!Q63, ";", CHAR(10),
 " } ", CHAR(10),
 CHAR(10),
 "  .demo-iframe                         {", CHAR(10),
 "        height: ", 'All Devices (Landscape)'!P63, ";", CHAR(10),
 "        width: ", 'All Devices (Landscape)'!Q63, ";", CHAR(10),
 "        background-image: url(" &amp; ('awareness(landscape)'!C63)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'All Devices (Landscape)'!P63, ";", CHAR(10),
 "        width: ", 'All Devices (Landscape)'!Q63,";",  CHAR(10),
 "        background-image: url(../img/demo-content/emby/", 'All Devices (Landscape)'!A63, "-content.png);" , CHAR(10),
 " } ", CHAR(10),
 "  .demo-solar-div                       { ", CHAR(10),
 "        height: ", 'All Devices (Landscape)'!P63, ";", CHAR(10),
 "        width: ", 'All Devices (Landscape)'!Q63,";",  CHAR(10),
 "        background-image: url(../img/demo-content/emoncms/", 'All Devices (Landscape)'!A55, "-content.png);" , CHAR(10),
 " } ", CHAR(10),
  CHAR(10),
 "  .demo-motioneye-div                       { ", CHAR(10),
  "        height: ", 'All Devices (Landscape)'!P63, ";", CHAR(10),
 "        width: ", 'All Devices (Landscape)'!Q63,";",  CHAR(10),
 "        background-image: url(../img/demo-content/motioneye/", 'All Devices (Landscape)'!A55, "-content.png);" , CHAR(10),
 " } ", CHAR(10),
  CHAR(10),
 "  .demo-netstats-div                       { ", CHAR(10),
 "        height: ", 'All Devices (Landscape)'!P63, ";", CHAR(10),
 "        width: ", 'All Devices (Landscape)'!Q63,";",  CHAR(10),
 "        background-image: url(../img/demo-content/netstats/", 'All Devices (Landscape)'!A55, "-content.png);" , CHAR(10),
 " } ", CHAR(10),
  CHAR(10),
 "  .demo-openhab-div                       { ", CHAR(10),
 "        height: ", 'All Devices (Landscape)'!P63, ";", CHAR(10),
 "        width: ", 'All Devices (Landscape)'!Q63,";",  CHAR(10),
 "        background-image: url(../img/demo-content/openhab/", 'All Devices (Landscape)'!A55, "-content.png);" , CHAR(10),
 " } ", CHAR(10),
 " } ", CHAR(10),
 CHAR(10)
 )))</f>
        <v>
              /*  ----- ----- breakpoint filler-----00038 : ( landscape )   ------ ----*/  
              /* ----- -----  PHYSICAL RESOLUTION  ( 959 x 605 )  ------ ----*/ 
              /*  ----- ----- LOGICAL RESOLUTION  ( 959 x 605 )  ------ ----*/ 
@media only screen
   and (min-device-width: 854px)
   and (max-device-width: 959.5px)
   and (min-device-height: 599.5px)
   and (max-device-height: 605.5px)
   and (-webkit-device-pixel-ratio: 1)
   and (orientation: landscape)   { 
  .demo-iframe-container       { 
        height: calc(99.99vh);
        width: calc(99.99vw);
 } 
  .demo-iframe                         {
        height: calc(99.99vh);
        width: calc(99.99vw);
        background-image: url();
        filter: invert(100%); /* ----- see frames.css ----*/ 
        -webkit-filter: invert(100%);   /* ----- see frames.css ----*/ 
 } 
  .demo-emby-div                       { 
        height: calc(99.99vh);
        width: calc(99.99vw);
        background-image: url(../img/demo-content/emby/Landscape-959x605-PR=1-content.png);
 } 
  .demo-solar-div                       { 
        height: calc(99.99vh);
        width: calc(99.99vw);
        background-image: url(../img/demo-content/emoncms/Landscape-2043x1079-PR=3-content.png);
 } 
  .demo-motioneye-div                       { 
        height: calc(99.99vh);
        width: calc(99.99vw);
        background-image: url(../img/demo-content/motioneye/Landscape-2043x1079-PR=3-content.png);
 } 
  .demo-netstats-div                       { 
        height: calc(99.99vh);
        width: calc(99.99vw);
        background-image: url(../img/demo-content/netstats/Landscape-2043x1079-PR=3-content.png);
 } 
  .demo-openhab-div                       { 
        height: calc(99.99vh);
        width: calc(99.99vw);
        background-image: url(../img/demo-content/openhab/Landscape-2043x1079-PR=3-content.png);
 } 
 } 
</v>
      </c>
      <c r="I63" s="80"/>
    </row>
    <row r="64" ht="79.5" customHeight="1">
      <c r="A64" s="79" t="str">
        <f>IF('All Devices (Landscape)'!V64 = "", "", CHAR(10)
 &amp; (CONCATENATE(("              /*  ----- ----- " &amp; 'All Devices (Landscape)'!B64 &amp; " : ( " &amp; 'All Devices (Landscape)'!I64  &amp;  " )   ------ ----*/  " &amp;  CHAR(10)
 &amp; "              /* ----- ----- " &amp;   " PHYSICAL RESOLUTION  "  &amp; "( " &amp; CEILING('All Devices (Landscape)'!D64,1) &amp; " x "  &amp; CEILING('All Devices (Landscape)'!C64,1) &amp; " )" &amp; "  ------ ----*/ " ), CHAR(10)
 &amp; "              /*  ----- ----- LOGICAL RESOLUTION  "  &amp; "( "  &amp; CEILING('All Devices (Landscape)'!K64,0.01) &amp; " x "  &amp; CEILING('All Devices (Landscape)'!J64,0.01) &amp; " )" &amp; "  ------ ----*/ ", CHAR(10),
 CHAR(10),
 "@media only screen", CHAR(10),
 "   and (min-device-width: ",CEILING('All Devices (Landscape)'!N64,0.01), "px)", CHAR(10),
 "   and (max-device-width: ", CEILING('All Devices (Landscape)'!O64,0.01), "px)", CHAR(10),
 "   and (min-device-height: ",CEILING('All Devices (Landscape)'!L64,0.01), "px)", CHAR(10),
 "   and (max-device-height: ", CEILING('All Devices (Landscape)'!M64,0.01), "px)", CHAR(10),
 "   and (-webkit-device-pixel-ratio: ",CEILING('All Devices (Landscape)'!W64,1), ")", CHAR(10),
 "   and (orientation: ", 'All Devices (Landscape)'!I64, ")   { ", CHAR(10),CHAR(10),
 "  .demo-iframe-container       { ", CHAR(10),
 "        height: ", 'All Devices (Landscape)'!P64, ";", CHAR(10),
 "        width: ", 'All Devices (Landscape)'!Q64, ";", CHAR(10),
 " } ", CHAR(10),
 CHAR(10),
 "  .demo-iframe                         {", CHAR(10),
 "        height: ", 'All Devices (Landscape)'!P64, ";", CHAR(10),
 "        width: ", 'All Devices (Landscape)'!Q64, ";", CHAR(10),
 "        background-image: url(" &amp; ('awareness(landscape)'!C64)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'All Devices (Landscape)'!P64, ";", CHAR(10),
 "        width: ", 'All Devices (Landscape)'!Q64,";",  CHAR(10),
 "        background-image: url(../img/demo-content/emby/", 'All Devices (Landscape)'!A64, "-content.png);" , CHAR(10),
 " } ", CHAR(10),
 "  .demo-solar-div                       { ", CHAR(10),
 "        height: ", 'All Devices (Landscape)'!P64, ";", CHAR(10),
 "        width: ", 'All Devices (Landscape)'!Q64,";",  CHAR(10),
 "        background-image: url(../img/demo-content/emoncms/", 'All Devices (Landscape)'!A56, "-content.png);" , CHAR(10),
 " } ", CHAR(10),
  CHAR(10),
 "  .demo-motioneye-div                       { ", CHAR(10),
  "        height: ", 'All Devices (Landscape)'!P64, ";", CHAR(10),
 "        width: ", 'All Devices (Landscape)'!Q64,";",  CHAR(10),
 "        background-image: url(../img/demo-content/motioneye/", 'All Devices (Landscape)'!A56, "-content.png);" , CHAR(10),
 " } ", CHAR(10),
  CHAR(10),
 "  .demo-netstats-div                       { ", CHAR(10),
 "        height: ", 'All Devices (Landscape)'!P64, ";", CHAR(10),
 "        width: ", 'All Devices (Landscape)'!Q64,";",  CHAR(10),
 "        background-image: url(../img/demo-content/netstats/", 'All Devices (Landscape)'!A56, "-content.png);" , CHAR(10),
 " } ", CHAR(10),
  CHAR(10),
 "  .demo-openhab-div                       { ", CHAR(10),
 "        height: ", 'All Devices (Landscape)'!P64, ";", CHAR(10),
 "        width: ", 'All Devices (Landscape)'!Q64,";",  CHAR(10),
 "        background-image: url(../img/demo-content/openhab/", 'All Devices (Landscape)'!A56, "-content.png);" , CHAR(10),
 " } ", CHAR(10),
 " } ", CHAR(10),
 CHAR(10)
 )))</f>
        <v>
              /*  ----- ----- breakpoint filler-----00037 : ( landscape )   ------ ----*/  
              /* ----- -----  PHYSICAL RESOLUTION  ( 853 x 599 )  ------ ----*/ 
              /*  ----- ----- LOGICAL RESOLUTION  ( 853 x 599 )  ------ ----*/ 
@media only screen
   and (min-device-width: 812px)
   and (max-device-width: 853.5px)
   and (min-device-height: 576.5px)
   and (max-device-height: 599.5px)
   and (-webkit-device-pixel-ratio: 1)
   and (orientation: landscape)   { 
  .demo-iframe-container       { 
        height: calc(99.99vh);
        width: calc(99.99vw);
 } 
  .demo-iframe                         {
        height: calc(99.99vh);
        width: calc(99.99vw);
        background-image: url();
        filter: invert(100%); /* ----- see frames.css ----*/ 
        -webkit-filter: invert(100%);   /* ----- see frames.css ----*/ 
 } 
  .demo-emby-div                       { 
        height: calc(99.99vh);
        width: calc(99.99vw);
        background-image: url(../img/demo-content/emby/Landscape-853x599-PR=1-content.png);
 } 
  .demo-solar-div                       { 
        height: calc(99.99vh);
        width: calc(99.99vw);
        background-image: url(../img/demo-content/emoncms/Landscape-1880x1077-PR=3-content.png);
 } 
  .demo-motioneye-div                       { 
        height: calc(99.99vh);
        width: calc(99.99vw);
        background-image: url(../img/demo-content/motioneye/Landscape-1880x1077-PR=3-content.png);
 } 
  .demo-netstats-div                       { 
        height: calc(99.99vh);
        width: calc(99.99vw);
        background-image: url(../img/demo-content/netstats/Landscape-1880x1077-PR=3-content.png);
 } 
  .demo-openhab-div                       { 
        height: calc(99.99vh);
        width: calc(99.99vw);
        background-image: url(../img/demo-content/openhab/Landscape-1880x1077-PR=3-content.png);
 } 
 } 
</v>
      </c>
      <c r="I64" s="80"/>
    </row>
    <row r="65" ht="79.5" customHeight="1">
      <c r="A65" s="79" t="str">
        <f>IF('All Devices (Landscape)'!V65 = "", "", CHAR(10)
 &amp; (CONCATENATE(("              /*  ----- ----- " &amp; 'All Devices (Landscape)'!B65 &amp; " : ( " &amp; 'All Devices (Landscape)'!I65  &amp;  " )   ------ ----*/  " &amp;  CHAR(10)
 &amp; "              /* ----- ----- " &amp;   " PHYSICAL RESOLUTION  "  &amp; "( " &amp; CEILING('All Devices (Landscape)'!D65,1) &amp; " x "  &amp; CEILING('All Devices (Landscape)'!C65,1) &amp; " )" &amp; "  ------ ----*/ " ), CHAR(10)
 &amp; "              /*  ----- ----- LOGICAL RESOLUTION  "  &amp; "( "  &amp; CEILING('All Devices (Landscape)'!K65,0.01) &amp; " x "  &amp; CEILING('All Devices (Landscape)'!J65,0.01) &amp; " )" &amp; "  ------ ----*/ ", CHAR(10),
 CHAR(10),
 "@media only screen", CHAR(10),
 "   and (min-device-width: ",CEILING('All Devices (Landscape)'!N65,0.01), "px)", CHAR(10),
 "   and (max-device-width: ", CEILING('All Devices (Landscape)'!O65,0.01), "px)", CHAR(10),
 "   and (min-device-height: ",CEILING('All Devices (Landscape)'!L65,0.01), "px)", CHAR(10),
 "   and (max-device-height: ", CEILING('All Devices (Landscape)'!M65,0.01), "px)", CHAR(10),
 "   and (-webkit-device-pixel-ratio: ",CEILING('All Devices (Landscape)'!W65,1), ")", CHAR(10),
 "   and (orientation: ", 'All Devices (Landscape)'!I65, ")   { ", CHAR(10),CHAR(10),
 "  .demo-iframe-container       { ", CHAR(10),
 "        height: ", 'All Devices (Landscape)'!P65, ";", CHAR(10),
 "        width: ", 'All Devices (Landscape)'!Q65, ";", CHAR(10),
 " } ", CHAR(10),
 CHAR(10),
 "  .demo-iframe                         {", CHAR(10),
 "        height: ", 'All Devices (Landscape)'!P65, ";", CHAR(10),
 "        width: ", 'All Devices (Landscape)'!Q65, ";", CHAR(10),
 "        background-image: url(" &amp; ('awareness(landscape)'!C65)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'All Devices (Landscape)'!P65, ";", CHAR(10),
 "        width: ", 'All Devices (Landscape)'!Q65,";",  CHAR(10),
 "        background-image: url(../img/demo-content/emby/", 'All Devices (Landscape)'!A65, "-content.png);" , CHAR(10),
 " } ", CHAR(10),
 "  .demo-solar-div                       { ", CHAR(10),
 "        height: ", 'All Devices (Landscape)'!P65, ";", CHAR(10),
 "        width: ", 'All Devices (Landscape)'!Q65,";",  CHAR(10),
 "        background-image: url(../img/demo-content/emoncms/", 'All Devices (Landscape)'!A57, "-content.png);" , CHAR(10),
 " } ", CHAR(10),
  CHAR(10),
 "  .demo-motioneye-div                       { ", CHAR(10),
  "        height: ", 'All Devices (Landscape)'!P65, ";", CHAR(10),
 "        width: ", 'All Devices (Landscape)'!Q65,";",  CHAR(10),
 "        background-image: url(../img/demo-content/motioneye/", 'All Devices (Landscape)'!A57, "-content.png);" , CHAR(10),
 " } ", CHAR(10),
  CHAR(10),
 "  .demo-netstats-div                       { ", CHAR(10),
 "        height: ", 'All Devices (Landscape)'!P65, ";", CHAR(10),
 "        width: ", 'All Devices (Landscape)'!Q65,";",  CHAR(10),
 "        background-image: url(../img/demo-content/netstats/", 'All Devices (Landscape)'!A57, "-content.png);" , CHAR(10),
 " } ", CHAR(10),
  CHAR(10),
 "  .demo-openhab-div                       { ", CHAR(10),
 "        height: ", 'All Devices (Landscape)'!P65, ";", CHAR(10),
 "        width: ", 'All Devices (Landscape)'!Q65,";",  CHAR(10),
 "        background-image: url(../img/demo-content/openhab/", 'All Devices (Landscape)'!A57, "-content.png);" , CHAR(10),
 " } ", CHAR(10),
 " } ", CHAR(10),
 CHAR(10)
 )))</f>
        <v>
              /*  ----- ----- breakpoint filler-----00036 : ( landscape )   ------ ----*/  
              /* ----- -----  PHYSICAL RESOLUTION  ( 811 x 576 )  ------ ----*/ 
              /*  ----- ----- LOGICAL RESOLUTION  ( 811 x 576 )  ------ ----*/ 
@media only screen
   and (min-device-width: 807px)
   and (max-device-width: 811.5px)
   and (min-device-height: 479.5px)
   and (max-device-height: 576.5px)
   and (-webkit-device-pixel-ratio: 1)
   and (orientation: landscape)   { 
  .demo-iframe-container       { 
        height: calc(99.99vh);
        width: calc(99.99vw);
 } 
  .demo-iframe                         {
        height: calc(99.99vh);
        width: calc(99.99vw);
        background-image: url();
        filter: invert(100%); /* ----- see frames.css ----*/ 
        -webkit-filter: invert(100%);   /* ----- see frames.css ----*/ 
 } 
  .demo-emby-div                       { 
        height: calc(99.99vh);
        width: calc(99.99vw);
        background-image: url(../img/demo-content/emby/Landscape-811x576-PR=1-content.png);
 } 
  .demo-solar-div                       { 
        height: calc(99.99vh);
        width: calc(99.99vw);
        background-image: url(../img/demo-content/emoncms/Landscape-1439x1023-PR=3-content.png);
 } 
  .demo-motioneye-div                       { 
        height: calc(99.99vh);
        width: calc(99.99vw);
        background-image: url(../img/demo-content/motioneye/Landscape-1439x1023-PR=3-content.png);
 } 
  .demo-netstats-div                       { 
        height: calc(99.99vh);
        width: calc(99.99vw);
        background-image: url(../img/demo-content/netstats/Landscape-1439x1023-PR=3-content.png);
 } 
  .demo-openhab-div                       { 
        height: calc(99.99vh);
        width: calc(99.99vw);
        background-image: url(../img/demo-content/openhab/Landscape-1439x1023-PR=3-content.png);
 } 
 } 
</v>
      </c>
      <c r="I65" s="80"/>
    </row>
    <row r="66" ht="79.5" customHeight="1">
      <c r="A66" s="79" t="str">
        <f>IF('All Devices (Landscape)'!V66 = "", "", CHAR(10)
 &amp; (CONCATENATE(("              /*  ----- ----- " &amp; 'All Devices (Landscape)'!B66 &amp; " : ( " &amp; 'All Devices (Landscape)'!I66  &amp;  " )   ------ ----*/  " &amp;  CHAR(10)
 &amp; "              /* ----- ----- " &amp;   " PHYSICAL RESOLUTION  "  &amp; "( " &amp; CEILING('All Devices (Landscape)'!D66,1) &amp; " x "  &amp; CEILING('All Devices (Landscape)'!C66,1) &amp; " )" &amp; "  ------ ----*/ " ), CHAR(10)
 &amp; "              /*  ----- ----- LOGICAL RESOLUTION  "  &amp; "( "  &amp; CEILING('All Devices (Landscape)'!K66,0.01) &amp; " x "  &amp; CEILING('All Devices (Landscape)'!J66,0.01) &amp; " )" &amp; "  ------ ----*/ ", CHAR(10),
 CHAR(10),
 "@media only screen", CHAR(10),
 "   and (min-device-width: ",CEILING('All Devices (Landscape)'!N66,0.01), "px)", CHAR(10),
 "   and (max-device-width: ", CEILING('All Devices (Landscape)'!O66,0.01), "px)", CHAR(10),
 "   and (min-device-height: ",CEILING('All Devices (Landscape)'!L66,0.01), "px)", CHAR(10),
 "   and (max-device-height: ", CEILING('All Devices (Landscape)'!M66,0.01), "px)", CHAR(10),
 "   and (-webkit-device-pixel-ratio: ",CEILING('All Devices (Landscape)'!W66,1), ")", CHAR(10),
 "   and (orientation: ", 'All Devices (Landscape)'!I66, ")   { ", CHAR(10),CHAR(10),
 "  .demo-iframe-container       { ", CHAR(10),
 "        height: ", 'All Devices (Landscape)'!P66, ";", CHAR(10),
 "        width: ", 'All Devices (Landscape)'!Q66, ";", CHAR(10),
 " } ", CHAR(10),
 CHAR(10),
 "  .demo-iframe                         {", CHAR(10),
 "        height: ", 'All Devices (Landscape)'!P66, ";", CHAR(10),
 "        width: ", 'All Devices (Landscape)'!Q66, ";", CHAR(10),
 "        background-image: url(" &amp; ('awareness(landscape)'!C66)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'All Devices (Landscape)'!P66, ";", CHAR(10),
 "        width: ", 'All Devices (Landscape)'!Q66,";",  CHAR(10),
 "        background-image: url(../img/demo-content/emby/", 'All Devices (Landscape)'!A66, "-content.png);" , CHAR(10),
 " } ", CHAR(10),
 "  .demo-solar-div                       { ", CHAR(10),
 "        height: ", 'All Devices (Landscape)'!P66, ";", CHAR(10),
 "        width: ", 'All Devices (Landscape)'!Q66,";",  CHAR(10),
 "        background-image: url(../img/demo-content/emoncms/", 'All Devices (Landscape)'!A58, "-content.png);" , CHAR(10),
 " } ", CHAR(10),
  CHAR(10),
 "  .demo-motioneye-div                       { ", CHAR(10),
  "        height: ", 'All Devices (Landscape)'!P66, ";", CHAR(10),
 "        width: ", 'All Devices (Landscape)'!Q66,";",  CHAR(10),
 "        background-image: url(../img/demo-content/motioneye/", 'All Devices (Landscape)'!A58, "-content.png);" , CHAR(10),
 " } ", CHAR(10),
  CHAR(10),
 "  .demo-netstats-div                       { ", CHAR(10),
 "        height: ", 'All Devices (Landscape)'!P66, ";", CHAR(10),
 "        width: ", 'All Devices (Landscape)'!Q66,";",  CHAR(10),
 "        background-image: url(../img/demo-content/netstats/", 'All Devices (Landscape)'!A58, "-content.png);" , CHAR(10),
 " } ", CHAR(10),
  CHAR(10),
 "  .demo-openhab-div                       { ", CHAR(10),
 "        height: ", 'All Devices (Landscape)'!P66, ";", CHAR(10),
 "        width: ", 'All Devices (Landscape)'!Q66,";",  CHAR(10),
 "        background-image: url(../img/demo-content/openhab/", 'All Devices (Landscape)'!A58, "-content.png);" , CHAR(10),
 " } ", CHAR(10),
 " } ", CHAR(10),
 CHAR(10)
 )))</f>
        <v>
              /*  ----- ----- breakpoint filler-----00035 : ( landscape )   ------ ----*/  
              /* ----- -----  PHYSICAL RESOLUTION  ( 806 x 479 )  ------ ----*/ 
              /*  ----- ----- LOGICAL RESOLUTION  ( 806 x 479 )  ------ ----*/ 
@media only screen
   and (min-device-width: 800px)
   and (max-device-width: 806.5px)
   and (min-device-height: 449.5px)
   and (max-device-height: 479.5px)
   and (-webkit-device-pixel-ratio: 1)
   and (orientation: landscape)   { 
  .demo-iframe-container       { 
        height: calc(99.99vh);
        width: calc(99.99vw);
 } 
  .demo-iframe                         {
        height: calc(99.99vh);
        width: calc(99.99vw);
        background-image: url();
        filter: invert(100%); /* ----- see frames.css ----*/ 
        -webkit-filter: invert(100%);   /* ----- see frames.css ----*/ 
 } 
  .demo-emby-div                       { 
        height: calc(99.99vh);
        width: calc(99.99vw);
        background-image: url(../img/demo-content/emby/Landscape-806x479-PR=1-content.png);
 } 
  .demo-solar-div                       { 
        height: calc(99.99vh);
        width: calc(99.99vw);
        background-image: url(../img/demo-content/emoncms/Landscape-1365x853-PR=2-content.png);
 } 
  .demo-motioneye-div                       { 
        height: calc(99.99vh);
        width: calc(99.99vw);
        background-image: url(../img/demo-content/motioneye/Landscape-1365x853-PR=2-content.png);
 } 
  .demo-netstats-div                       { 
        height: calc(99.99vh);
        width: calc(99.99vw);
        background-image: url(../img/demo-content/netstats/Landscape-1365x853-PR=2-content.png);
 } 
  .demo-openhab-div                       { 
        height: calc(99.99vh);
        width: calc(99.99vw);
        background-image: url(../img/demo-content/openhab/Landscape-1365x853-PR=2-content.png);
 } 
 } 
</v>
      </c>
      <c r="I66" s="80"/>
    </row>
    <row r="67" ht="79.5" customHeight="1">
      <c r="A67" s="79" t="str">
        <f>IF('All Devices (Landscape)'!V67 = "", "", CHAR(10)
 &amp; (CONCATENATE(("              /*  ----- ----- " &amp; 'All Devices (Landscape)'!B67 &amp; " : ( " &amp; 'All Devices (Landscape)'!I67  &amp;  " )   ------ ----*/  " &amp;  CHAR(10)
 &amp; "              /* ----- ----- " &amp;   " PHYSICAL RESOLUTION  "  &amp; "( " &amp; CEILING('All Devices (Landscape)'!D67,1) &amp; " x "  &amp; CEILING('All Devices (Landscape)'!C67,1) &amp; " )" &amp; "  ------ ----*/ " ), CHAR(10)
 &amp; "              /*  ----- ----- LOGICAL RESOLUTION  "  &amp; "( "  &amp; CEILING('All Devices (Landscape)'!K67,0.01) &amp; " x "  &amp; CEILING('All Devices (Landscape)'!J67,0.01) &amp; " )" &amp; "  ------ ----*/ ", CHAR(10),
 CHAR(10),
 "@media only screen", CHAR(10),
 "   and (min-device-width: ",CEILING('All Devices (Landscape)'!N67,0.01), "px)", CHAR(10),
 "   and (max-device-width: ", CEILING('All Devices (Landscape)'!O67,0.01), "px)", CHAR(10),
 "   and (min-device-height: ",CEILING('All Devices (Landscape)'!L67,0.01), "px)", CHAR(10),
 "   and (max-device-height: ", CEILING('All Devices (Landscape)'!M67,0.01), "px)", CHAR(10),
 "   and (-webkit-device-pixel-ratio: ",CEILING('All Devices (Landscape)'!W67,1), ")", CHAR(10),
 "   and (orientation: ", 'All Devices (Landscape)'!I67, ")   { ", CHAR(10),CHAR(10),
 "  .demo-iframe-container       { ", CHAR(10),
 "        height: ", 'All Devices (Landscape)'!P67, ";", CHAR(10),
 "        width: ", 'All Devices (Landscape)'!Q67, ";", CHAR(10),
 " } ", CHAR(10),
 CHAR(10),
 "  .demo-iframe                         {", CHAR(10),
 "        height: ", 'All Devices (Landscape)'!P67, ";", CHAR(10),
 "        width: ", 'All Devices (Landscape)'!Q67, ";", CHAR(10),
 "        background-image: url(" &amp; ('awareness(landscape)'!C67)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'All Devices (Landscape)'!P67, ";", CHAR(10),
 "        width: ", 'All Devices (Landscape)'!Q67,";",  CHAR(10),
 "        background-image: url(../img/demo-content/emby/", 'All Devices (Landscape)'!A67, "-content.png);" , CHAR(10),
 " } ", CHAR(10),
 "  .demo-solar-div                       { ", CHAR(10),
 "        height: ", 'All Devices (Landscape)'!P67, ";", CHAR(10),
 "        width: ", 'All Devices (Landscape)'!Q67,";",  CHAR(10),
 "        background-image: url(../img/demo-content/emoncms/", 'All Devices (Landscape)'!A59, "-content.png);" , CHAR(10),
 " } ", CHAR(10),
  CHAR(10),
 "  .demo-motioneye-div                       { ", CHAR(10),
  "        height: ", 'All Devices (Landscape)'!P67, ";", CHAR(10),
 "        width: ", 'All Devices (Landscape)'!Q67,";",  CHAR(10),
 "        background-image: url(../img/demo-content/motioneye/", 'All Devices (Landscape)'!A59, "-content.png);" , CHAR(10),
 " } ", CHAR(10),
  CHAR(10),
 "  .demo-netstats-div                       { ", CHAR(10),
 "        height: ", 'All Devices (Landscape)'!P67, ";", CHAR(10),
 "        width: ", 'All Devices (Landscape)'!Q67,";",  CHAR(10),
 "        background-image: url(../img/demo-content/netstats/", 'All Devices (Landscape)'!A59, "-content.png);" , CHAR(10),
 " } ", CHAR(10),
  CHAR(10),
 "  .demo-openhab-div                       { ", CHAR(10),
 "        height: ", 'All Devices (Landscape)'!P67, ";", CHAR(10),
 "        width: ", 'All Devices (Landscape)'!Q67,";",  CHAR(10),
 "        background-image: url(../img/demo-content/openhab/", 'All Devices (Landscape)'!A59, "-content.png);" , CHAR(10),
 " } ", CHAR(10),
 " } ", CHAR(10),
 CHAR(10)
 )))</f>
        <v>
              /*  ----- ----- breakpoint filler-----00034 : ( landscape )   ------ ----*/  
              /* ----- -----  PHYSICAL RESOLUTION  ( 799 x 449 )  ------ ----*/ 
              /*  ----- ----- LOGICAL RESOLUTION  ( 799 x 449 )  ------ ----*/ 
@media only screen
   and (min-device-width: 739px)
   and (max-device-width: 799.5px)
   and (min-device-height: 415.5px)
   and (max-device-height: 449.5px)
   and (-webkit-device-pixel-ratio: 1)
   and (orientation: landscape)   { 
  .demo-iframe-container       { 
        height: calc(99.99vh);
        width: calc(99.99vw);
 } 
  .demo-iframe                         {
        height: calc(99.99vh);
        width: calc(99.99vw);
        background-image: url();
        filter: invert(100%); /* ----- see frames.css ----*/ 
        -webkit-filter: invert(100%);   /* ----- see frames.css ----*/ 
 } 
  .demo-emby-div                       { 
        height: calc(99.99vh);
        width: calc(99.99vw);
        background-image: url(../img/demo-content/emby/Landscape-799x449-PR=1-content.png);
 } 
  .demo-solar-div                       { 
        height: calc(99.99vh);
        width: calc(99.99vw);
        background-image: url(../img/demo-content/emoncms/Landscape-1279x849-PR=2-content.png);
 } 
  .demo-motioneye-div                       { 
        height: calc(99.99vh);
        width: calc(99.99vw);
        background-image: url(../img/demo-content/motioneye/Landscape-1279x849-PR=2-content.png);
 } 
  .demo-netstats-div                       { 
        height: calc(99.99vh);
        width: calc(99.99vw);
        background-image: url(../img/demo-content/netstats/Landscape-1279x849-PR=2-content.png);
 } 
  .demo-openhab-div                       { 
        height: calc(99.99vh);
        width: calc(99.99vw);
        background-image: url(../img/demo-content/openhab/Landscape-1279x849-PR=2-content.png);
 } 
 } 
</v>
      </c>
      <c r="I67" s="80"/>
    </row>
    <row r="68" ht="79.5" customHeight="1">
      <c r="A68" s="79" t="str">
        <f>IF('All Devices (Landscape)'!V68 = "", "", CHAR(10)
 &amp; (CONCATENATE(("              /*  ----- ----- " &amp; 'All Devices (Landscape)'!B68 &amp; " : ( " &amp; 'All Devices (Landscape)'!I68  &amp;  " )   ------ ----*/  " &amp;  CHAR(10)
 &amp; "              /* ----- ----- " &amp;   " PHYSICAL RESOLUTION  "  &amp; "( " &amp; CEILING('All Devices (Landscape)'!D68,1) &amp; " x "  &amp; CEILING('All Devices (Landscape)'!C68,1) &amp; " )" &amp; "  ------ ----*/ " ), CHAR(10)
 &amp; "              /*  ----- ----- LOGICAL RESOLUTION  "  &amp; "( "  &amp; CEILING('All Devices (Landscape)'!K68,0.01) &amp; " x "  &amp; CEILING('All Devices (Landscape)'!J68,0.01) &amp; " )" &amp; "  ------ ----*/ ", CHAR(10),
 CHAR(10),
 "@media only screen", CHAR(10),
 "   and (min-device-width: ",CEILING('All Devices (Landscape)'!N68,0.01), "px)", CHAR(10),
 "   and (max-device-width: ", CEILING('All Devices (Landscape)'!O68,0.01), "px)", CHAR(10),
 "   and (min-device-height: ",CEILING('All Devices (Landscape)'!L68,0.01), "px)", CHAR(10),
 "   and (max-device-height: ", CEILING('All Devices (Landscape)'!M68,0.01), "px)", CHAR(10),
 "   and (-webkit-device-pixel-ratio: ",CEILING('All Devices (Landscape)'!W68,1), ")", CHAR(10),
 "   and (orientation: ", 'All Devices (Landscape)'!I68, ")   { ", CHAR(10),CHAR(10),
 "  .demo-iframe-container       { ", CHAR(10),
 "        height: ", 'All Devices (Landscape)'!P68, ";", CHAR(10),
 "        width: ", 'All Devices (Landscape)'!Q68, ";", CHAR(10),
 " } ", CHAR(10),
 CHAR(10),
 "  .demo-iframe                         {", CHAR(10),
 "        height: ", 'All Devices (Landscape)'!P68, ";", CHAR(10),
 "        width: ", 'All Devices (Landscape)'!Q68, ";", CHAR(10),
 "        background-image: url(" &amp; ('awareness(landscape)'!C68)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'All Devices (Landscape)'!P68, ";", CHAR(10),
 "        width: ", 'All Devices (Landscape)'!Q68,";",  CHAR(10),
 "        background-image: url(../img/demo-content/emby/", 'All Devices (Landscape)'!A68, "-content.png);" , CHAR(10),
 " } ", CHAR(10),
 "  .demo-solar-div                       { ", CHAR(10),
 "        height: ", 'All Devices (Landscape)'!P68, ";", CHAR(10),
 "        width: ", 'All Devices (Landscape)'!Q68,";",  CHAR(10),
 "        background-image: url(../img/demo-content/emoncms/", 'All Devices (Landscape)'!A60, "-content.png);" , CHAR(10),
 " } ", CHAR(10),
  CHAR(10),
 "  .demo-motioneye-div                       { ", CHAR(10),
  "        height: ", 'All Devices (Landscape)'!P68, ";", CHAR(10),
 "        width: ", 'All Devices (Landscape)'!Q68,";",  CHAR(10),
 "        background-image: url(../img/demo-content/motioneye/", 'All Devices (Landscape)'!A60, "-content.png);" , CHAR(10),
 " } ", CHAR(10),
  CHAR(10),
 "  .demo-netstats-div                       { ", CHAR(10),
 "        height: ", 'All Devices (Landscape)'!P68, ";", CHAR(10),
 "        width: ", 'All Devices (Landscape)'!Q68,";",  CHAR(10),
 "        background-image: url(../img/demo-content/netstats/", 'All Devices (Landscape)'!A60, "-content.png);" , CHAR(10),
 " } ", CHAR(10),
  CHAR(10),
 "  .demo-openhab-div                       { ", CHAR(10),
 "        height: ", 'All Devices (Landscape)'!P68, ";", CHAR(10),
 "        width: ", 'All Devices (Landscape)'!Q68,";",  CHAR(10),
 "        background-image: url(../img/demo-content/openhab/", 'All Devices (Landscape)'!A60, "-content.png);" , CHAR(10),
 " } ", CHAR(10),
 " } ", CHAR(10),
 CHAR(10)
 )))</f>
        <v>
              /*  ----- ----- breakpoint filler-----00033 : ( landscape )   ------ ----*/  
              /* ----- -----  PHYSICAL RESOLUTION  ( 738 x 415 )  ------ ----*/ 
              /*  ----- ----- LOGICAL RESOLUTION  ( 738 x 415 )  ------ ----*/ 
@media only screen
   and (min-device-width: 736px)
   and (max-device-width: 738.5px)
   and (min-device-height: 413.5px)
   and (max-device-height: 415.5px)
   and (-webkit-device-pixel-ratio: 1)
   and (orientation: landscape)   { 
  .demo-iframe-container       { 
        height: calc(99.99vh);
        width: calc(99.99vw);
 } 
  .demo-iframe                         {
        height: calc(99.99vh);
        width: calc(99.99vw);
        background-image: url();
        filter: invert(100%); /* ----- see frames.css ----*/ 
        -webkit-filter: invert(100%);   /* ----- see frames.css ----*/ 
 } 
  .demo-emby-div                       { 
        height: calc(99.99vh);
        width: calc(99.99vw);
        background-image: url(../img/demo-content/emby/Landscape-738x415-PR=1-content.png);
 } 
  .demo-solar-div                       { 
        height: calc(99.99vh);
        width: calc(99.99vw);
        background-image: url(../img/demo-content/emoncms/Landscape-1278x799-PR=2-content.png);
 } 
  .demo-motioneye-div                       { 
        height: calc(99.99vh);
        width: calc(99.99vw);
        background-image: url(../img/demo-content/motioneye/Landscape-1278x799-PR=2-content.png);
 } 
  .demo-netstats-div                       { 
        height: calc(99.99vh);
        width: calc(99.99vw);
        background-image: url(../img/demo-content/netstats/Landscape-1278x799-PR=2-content.png);
 } 
  .demo-openhab-div                       { 
        height: calc(99.99vh);
        width: calc(99.99vw);
        background-image: url(../img/demo-content/openhab/Landscape-1278x799-PR=2-content.png);
 } 
 } 
</v>
      </c>
      <c r="I68" s="80"/>
    </row>
    <row r="69" ht="79.5" customHeight="1">
      <c r="A69" s="79" t="str">
        <f>IF('All Devices (Landscape)'!V69 = "", "", CHAR(10)
 &amp; (CONCATENATE(("              /*  ----- ----- " &amp; 'All Devices (Landscape)'!B69 &amp; " : ( " &amp; 'All Devices (Landscape)'!I69  &amp;  " )   ------ ----*/  " &amp;  CHAR(10)
 &amp; "              /* ----- ----- " &amp;   " PHYSICAL RESOLUTION  "  &amp; "( " &amp; CEILING('All Devices (Landscape)'!D69,1) &amp; " x "  &amp; CEILING('All Devices (Landscape)'!C69,1) &amp; " )" &amp; "  ------ ----*/ " ), CHAR(10)
 &amp; "              /*  ----- ----- LOGICAL RESOLUTION  "  &amp; "( "  &amp; CEILING('All Devices (Landscape)'!K69,0.01) &amp; " x "  &amp; CEILING('All Devices (Landscape)'!J69,0.01) &amp; " )" &amp; "  ------ ----*/ ", CHAR(10),
 CHAR(10),
 "@media only screen", CHAR(10),
 "   and (min-device-width: ",CEILING('All Devices (Landscape)'!N69,0.01), "px)", CHAR(10),
 "   and (max-device-width: ", CEILING('All Devices (Landscape)'!O69,0.01), "px)", CHAR(10),
 "   and (min-device-height: ",CEILING('All Devices (Landscape)'!L69,0.01), "px)", CHAR(10),
 "   and (max-device-height: ", CEILING('All Devices (Landscape)'!M69,0.01), "px)", CHAR(10),
 "   and (-webkit-device-pixel-ratio: ",CEILING('All Devices (Landscape)'!W69,1), ")", CHAR(10),
 "   and (orientation: ", 'All Devices (Landscape)'!I69, ")   { ", CHAR(10),CHAR(10),
 "  .demo-iframe-container       { ", CHAR(10),
 "        height: ", 'All Devices (Landscape)'!P69, ";", CHAR(10),
 "        width: ", 'All Devices (Landscape)'!Q69, ";", CHAR(10),
 " } ", CHAR(10),
 CHAR(10),
 "  .demo-iframe                         {", CHAR(10),
 "        height: ", 'All Devices (Landscape)'!P69, ";", CHAR(10),
 "        width: ", 'All Devices (Landscape)'!Q69, ";", CHAR(10),
 "        background-image: url(" &amp; ('awareness(landscape)'!C69)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'All Devices (Landscape)'!P69, ";", CHAR(10),
 "        width: ", 'All Devices (Landscape)'!Q69,";",  CHAR(10),
 "        background-image: url(../img/demo-content/emby/", 'All Devices (Landscape)'!A69, "-content.png);" , CHAR(10),
 " } ", CHAR(10),
 "  .demo-solar-div                       { ", CHAR(10),
 "        height: ", 'All Devices (Landscape)'!P69, ";", CHAR(10),
 "        width: ", 'All Devices (Landscape)'!Q69,";",  CHAR(10),
 "        background-image: url(../img/demo-content/emoncms/", 'All Devices (Landscape)'!A61, "-content.png);" , CHAR(10),
 " } ", CHAR(10),
  CHAR(10),
 "  .demo-motioneye-div                       { ", CHAR(10),
  "        height: ", 'All Devices (Landscape)'!P69, ";", CHAR(10),
 "        width: ", 'All Devices (Landscape)'!Q69,";",  CHAR(10),
 "        background-image: url(../img/demo-content/motioneye/", 'All Devices (Landscape)'!A61, "-content.png);" , CHAR(10),
 " } ", CHAR(10),
  CHAR(10),
 "  .demo-netstats-div                       { ", CHAR(10),
 "        height: ", 'All Devices (Landscape)'!P69, ";", CHAR(10),
 "        width: ", 'All Devices (Landscape)'!Q69,";",  CHAR(10),
 "        background-image: url(../img/demo-content/netstats/", 'All Devices (Landscape)'!A61, "-content.png);" , CHAR(10),
 " } ", CHAR(10),
  CHAR(10),
 "  .demo-openhab-div                       { ", CHAR(10),
 "        height: ", 'All Devices (Landscape)'!P69, ";", CHAR(10),
 "        width: ", 'All Devices (Landscape)'!Q69,";",  CHAR(10),
 "        background-image: url(../img/demo-content/openhab/", 'All Devices (Landscape)'!A61, "-content.png);" , CHAR(10),
 " } ", CHAR(10),
 " } ", CHAR(10),
 CHAR(10)
 )))</f>
        <v>
              /*  ----- ----- breakpoint filler-----00032 : ( landscape )   ------ ----*/  
              /* ----- -----  PHYSICAL RESOLUTION  ( 735 x 413 )  ------ ----*/ 
              /*  ----- ----- LOGICAL RESOLUTION  ( 735 x 413 )  ------ ----*/ 
@media only screen
   and (min-device-width: 732px)
   and (max-device-width: 735.5px)
   and (min-device-height: 411.5px)
   and (max-device-height: 413.5px)
   and (-webkit-device-pixel-ratio: 1)
   and (orientation: landscape)   { 
  .demo-iframe-container       { 
        height: calc(99.99vh);
        width: calc(99.99vw);
 } 
  .demo-iframe                         {
        height: calc(99.99vh);
        width: calc(99.99vw);
        background-image: url();
        filter: invert(100%); /* ----- see frames.css ----*/ 
        -webkit-filter: invert(100%);   /* ----- see frames.css ----*/ 
 } 
  .demo-emby-div                       { 
        height: calc(99.99vh);
        width: calc(99.99vw);
        background-image: url(../img/demo-content/emby/Landscape-735x413-PR=1-content.png);
 } 
  .demo-solar-div                       { 
        height: calc(99.99vh);
        width: calc(99.99vw);
        background-image: url(../img/demo-content/emoncms/Landscape-1023x767-PR=2-content.png);
 } 
  .demo-motioneye-div                       { 
        height: calc(99.99vh);
        width: calc(99.99vw);
        background-image: url(../img/demo-content/motioneye/Landscape-1023x767-PR=2-content.png);
 } 
  .demo-netstats-div                       { 
        height: calc(99.99vh);
        width: calc(99.99vw);
        background-image: url(../img/demo-content/netstats/Landscape-1023x767-PR=2-content.png);
 } 
  .demo-openhab-div                       { 
        height: calc(99.99vh);
        width: calc(99.99vw);
        background-image: url(../img/demo-content/openhab/Landscape-1023x767-PR=2-content.png);
 } 
 } 
</v>
      </c>
      <c r="I69" s="80"/>
    </row>
    <row r="70" ht="79.5" customHeight="1">
      <c r="A70" s="79" t="str">
        <f>IF('All Devices (Landscape)'!V70 = "", "", CHAR(10)
 &amp; (CONCATENATE(("              /*  ----- ----- " &amp; 'All Devices (Landscape)'!B70 &amp; " : ( " &amp; 'All Devices (Landscape)'!I70  &amp;  " )   ------ ----*/  " &amp;  CHAR(10)
 &amp; "              /* ----- ----- " &amp;   " PHYSICAL RESOLUTION  "  &amp; "( " &amp; CEILING('All Devices (Landscape)'!D70,1) &amp; " x "  &amp; CEILING('All Devices (Landscape)'!C70,1) &amp; " )" &amp; "  ------ ----*/ " ), CHAR(10)
 &amp; "              /*  ----- ----- LOGICAL RESOLUTION  "  &amp; "( "  &amp; CEILING('All Devices (Landscape)'!K70,0.01) &amp; " x "  &amp; CEILING('All Devices (Landscape)'!J70,0.01) &amp; " )" &amp; "  ------ ----*/ ", CHAR(10),
 CHAR(10),
 "@media only screen", CHAR(10),
 "   and (min-device-width: ",CEILING('All Devices (Landscape)'!N70,0.01), "px)", CHAR(10),
 "   and (max-device-width: ", CEILING('All Devices (Landscape)'!O70,0.01), "px)", CHAR(10),
 "   and (min-device-height: ",CEILING('All Devices (Landscape)'!L70,0.01), "px)", CHAR(10),
 "   and (max-device-height: ", CEILING('All Devices (Landscape)'!M70,0.01), "px)", CHAR(10),
 "   and (-webkit-device-pixel-ratio: ",CEILING('All Devices (Landscape)'!W70,1), ")", CHAR(10),
 "   and (orientation: ", 'All Devices (Landscape)'!I70, ")   { ", CHAR(10),CHAR(10),
 "  .demo-iframe-container       { ", CHAR(10),
 "        height: ", 'All Devices (Landscape)'!P70, ";", CHAR(10),
 "        width: ", 'All Devices (Landscape)'!Q70, ";", CHAR(10),
 " } ", CHAR(10),
 CHAR(10),
 "  .demo-iframe                         {", CHAR(10),
 "        height: ", 'All Devices (Landscape)'!P70, ";", CHAR(10),
 "        width: ", 'All Devices (Landscape)'!Q70, ";", CHAR(10),
 "        background-image: url(" &amp; ('awareness(landscape)'!C70)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'All Devices (Landscape)'!P70, ";", CHAR(10),
 "        width: ", 'All Devices (Landscape)'!Q70,";",  CHAR(10),
 "        background-image: url(../img/demo-content/emby/", 'All Devices (Landscape)'!A70, "-content.png);" , CHAR(10),
 " } ", CHAR(10),
 "  .demo-solar-div                       { ", CHAR(10),
 "        height: ", 'All Devices (Landscape)'!P70, ";", CHAR(10),
 "        width: ", 'All Devices (Landscape)'!Q70,";",  CHAR(10),
 "        background-image: url(../img/demo-content/emoncms/", 'All Devices (Landscape)'!A62, "-content.png);" , CHAR(10),
 " } ", CHAR(10),
  CHAR(10),
 "  .demo-motioneye-div                       { ", CHAR(10),
  "        height: ", 'All Devices (Landscape)'!P70, ";", CHAR(10),
 "        width: ", 'All Devices (Landscape)'!Q70,";",  CHAR(10),
 "        background-image: url(../img/demo-content/motioneye/", 'All Devices (Landscape)'!A62, "-content.png);" , CHAR(10),
 " } ", CHAR(10),
  CHAR(10),
 "  .demo-netstats-div                       { ", CHAR(10),
 "        height: ", 'All Devices (Landscape)'!P70, ";", CHAR(10),
 "        width: ", 'All Devices (Landscape)'!Q70,";",  CHAR(10),
 "        background-image: url(../img/demo-content/netstats/", 'All Devices (Landscape)'!A62, "-content.png);" , CHAR(10),
 " } ", CHAR(10),
  CHAR(10),
 "  .demo-openhab-div                       { ", CHAR(10),
 "        height: ", 'All Devices (Landscape)'!P70, ";", CHAR(10),
 "        width: ", 'All Devices (Landscape)'!Q70,";",  CHAR(10),
 "        background-image: url(../img/demo-content/openhab/", 'All Devices (Landscape)'!A62, "-content.png);" , CHAR(10),
 " } ", CHAR(10),
 " } ", CHAR(10),
 CHAR(10)
 )))</f>
        <v>
              /*  ----- ----- breakpoint filler-----00031 : ( landscape )   ------ ----*/  
              /* ----- -----  PHYSICAL RESOLUTION  ( 731 x 411 )  ------ ----*/ 
              /*  ----- ----- LOGICAL RESOLUTION  ( 731 x 411 )  ------ ----*/ 
@media only screen
   and (min-device-width: 720px)
   and (max-device-width: 731.5px)
   and (min-device-height: 410.5px)
   and (max-device-height: 411.5px)
   and (-webkit-device-pixel-ratio: 1)
   and (orientation: landscape)   { 
  .demo-iframe-container       { 
        height: calc(99.99vh);
        width: calc(99.99vw);
 } 
  .demo-iframe                         {
        height: calc(99.99vh);
        width: calc(99.99vw);
        background-image: url();
        filter: invert(100%); /* ----- see frames.css ----*/ 
        -webkit-filter: invert(100%);   /* ----- see frames.css ----*/ 
 } 
  .demo-emby-div                       { 
        height: calc(99.99vh);
        width: calc(99.99vw);
        background-image: url(../img/demo-content/emby/Landscape-731x411-PR=1-content.png);
 } 
  .demo-solar-div                       { 
        height: calc(99.99vh);
        width: calc(99.99vw);
        background-image: url(../img/demo-content/emoncms/Landscape-983x719-PR=2-content.png);
 } 
  .demo-motioneye-div                       { 
        height: calc(99.99vh);
        width: calc(99.99vw);
        background-image: url(../img/demo-content/motioneye/Landscape-983x719-PR=2-content.png);
 } 
  .demo-netstats-div                       { 
        height: calc(99.99vh);
        width: calc(99.99vw);
        background-image: url(../img/demo-content/netstats/Landscape-983x719-PR=2-content.png);
 } 
  .demo-openhab-div                       { 
        height: calc(99.99vh);
        width: calc(99.99vw);
        background-image: url(../img/demo-content/openhab/Landscape-983x719-PR=2-content.png);
 } 
 } 
</v>
      </c>
      <c r="I70" s="80"/>
    </row>
    <row r="71" ht="79.5" customHeight="1">
      <c r="A71" s="79" t="str">
        <f>IF('All Devices (Landscape)'!V71 = "", "", CHAR(10)
 &amp; (CONCATENATE(("              /*  ----- ----- " &amp; 'All Devices (Landscape)'!B71 &amp; " : ( " &amp; 'All Devices (Landscape)'!I71  &amp;  " )   ------ ----*/  " &amp;  CHAR(10)
 &amp; "              /* ----- ----- " &amp;   " PHYSICAL RESOLUTION  "  &amp; "( " &amp; CEILING('All Devices (Landscape)'!D71,1) &amp; " x "  &amp; CEILING('All Devices (Landscape)'!C71,1) &amp; " )" &amp; "  ------ ----*/ " ), CHAR(10)
 &amp; "              /*  ----- ----- LOGICAL RESOLUTION  "  &amp; "( "  &amp; CEILING('All Devices (Landscape)'!K71,0.01) &amp; " x "  &amp; CEILING('All Devices (Landscape)'!J71,0.01) &amp; " )" &amp; "  ------ ----*/ ", CHAR(10),
 CHAR(10),
 "@media only screen", CHAR(10),
 "   and (min-device-width: ",CEILING('All Devices (Landscape)'!N71,0.01), "px)", CHAR(10),
 "   and (max-device-width: ", CEILING('All Devices (Landscape)'!O71,0.01), "px)", CHAR(10),
 "   and (min-device-height: ",CEILING('All Devices (Landscape)'!L71,0.01), "px)", CHAR(10),
 "   and (max-device-height: ", CEILING('All Devices (Landscape)'!M71,0.01), "px)", CHAR(10),
 "   and (-webkit-device-pixel-ratio: ",CEILING('All Devices (Landscape)'!W71,1), ")", CHAR(10),
 "   and (orientation: ", 'All Devices (Landscape)'!I71, ")   { ", CHAR(10),CHAR(10),
 "  .demo-iframe-container       { ", CHAR(10),
 "        height: ", 'All Devices (Landscape)'!P71, ";", CHAR(10),
 "        width: ", 'All Devices (Landscape)'!Q71, ";", CHAR(10),
 " } ", CHAR(10),
 CHAR(10),
 "  .demo-iframe                         {", CHAR(10),
 "        height: ", 'All Devices (Landscape)'!P71, ";", CHAR(10),
 "        width: ", 'All Devices (Landscape)'!Q71, ";", CHAR(10),
 "        background-image: url(" &amp; ('awareness(landscape)'!C71)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'All Devices (Landscape)'!P71, ";", CHAR(10),
 "        width: ", 'All Devices (Landscape)'!Q71,";",  CHAR(10),
 "        background-image: url(../img/demo-content/emby/", 'All Devices (Landscape)'!A71, "-content.png);" , CHAR(10),
 " } ", CHAR(10),
 "  .demo-solar-div                       { ", CHAR(10),
 "        height: ", 'All Devices (Landscape)'!P71, ";", CHAR(10),
 "        width: ", 'All Devices (Landscape)'!Q71,";",  CHAR(10),
 "        background-image: url(../img/demo-content/emoncms/", 'All Devices (Landscape)'!A63, "-content.png);" , CHAR(10),
 " } ", CHAR(10),
  CHAR(10),
 "  .demo-motioneye-div                       { ", CHAR(10),
  "        height: ", 'All Devices (Landscape)'!P71, ";", CHAR(10),
 "        width: ", 'All Devices (Landscape)'!Q71,";",  CHAR(10),
 "        background-image: url(../img/demo-content/motioneye/", 'All Devices (Landscape)'!A63, "-content.png);" , CHAR(10),
 " } ", CHAR(10),
  CHAR(10),
 "  .demo-netstats-div                       { ", CHAR(10),
 "        height: ", 'All Devices (Landscape)'!P71, ";", CHAR(10),
 "        width: ", 'All Devices (Landscape)'!Q71,";",  CHAR(10),
 "        background-image: url(../img/demo-content/netstats/", 'All Devices (Landscape)'!A63, "-content.png);" , CHAR(10),
 " } ", CHAR(10),
  CHAR(10),
 "  .demo-openhab-div                       { ", CHAR(10),
 "        height: ", 'All Devices (Landscape)'!P71, ";", CHAR(10),
 "        width: ", 'All Devices (Landscape)'!Q71,";",  CHAR(10),
 "        background-image: url(../img/demo-content/openhab/", 'All Devices (Landscape)'!A63, "-content.png);" , CHAR(10),
 " } ", CHAR(10),
 " } ", CHAR(10),
 CHAR(10)
 )))</f>
        <v>
              /*  ----- ----- breakpoint filler-----00030 : ( landscape )   ------ ----*/  
              /* ----- -----  PHYSICAL RESOLUTION  ( 719 x 410 )  ------ ----*/ 
              /*  ----- ----- LOGICAL RESOLUTION  ( 719 x 410 )  ------ ----*/ 
@media only screen
   and (min-device-width: 667px)
   and (max-device-width: 719.5px)
   and (min-device-height: 399.5px)
   and (max-device-height: 410.5px)
   and (-webkit-device-pixel-ratio: 1)
   and (orientation: landscape)   { 
  .demo-iframe-container       { 
        height: calc(99.99vh);
        width: calc(99.99vw);
 } 
  .demo-iframe                         {
        height: calc(99.99vh);
        width: calc(99.99vw);
        background-image: url();
        filter: invert(100%); /* ----- see frames.css ----*/ 
        -webkit-filter: invert(100%);   /* ----- see frames.css ----*/ 
 } 
  .demo-emby-div                       { 
        height: calc(99.99vh);
        width: calc(99.99vw);
        background-image: url(../img/demo-content/emby/Landscape-719x410-PR=1-content.png);
 } 
  .demo-solar-div                       { 
        height: calc(99.99vh);
        width: calc(99.99vw);
        background-image: url(../img/demo-content/emoncms/Landscape-959x605-PR=1-content.png);
 } 
  .demo-motioneye-div                       { 
        height: calc(99.99vh);
        width: calc(99.99vw);
        background-image: url(../img/demo-content/motioneye/Landscape-959x605-PR=1-content.png);
 } 
  .demo-netstats-div                       { 
        height: calc(99.99vh);
        width: calc(99.99vw);
        background-image: url(../img/demo-content/netstats/Landscape-959x605-PR=1-content.png);
 } 
  .demo-openhab-div                       { 
        height: calc(99.99vh);
        width: calc(99.99vw);
        background-image: url(../img/demo-content/openhab/Landscape-959x605-PR=1-content.png);
 } 
 } 
</v>
      </c>
      <c r="I71" s="80"/>
    </row>
    <row r="72" ht="79.5" customHeight="1">
      <c r="A72" s="79" t="str">
        <f>IF('All Devices (Landscape)'!V72 = "", "", CHAR(10)
 &amp; (CONCATENATE(("              /*  ----- ----- " &amp; 'All Devices (Landscape)'!B72 &amp; " : ( " &amp; 'All Devices (Landscape)'!I72  &amp;  " )   ------ ----*/  " &amp;  CHAR(10)
 &amp; "              /* ----- ----- " &amp;   " PHYSICAL RESOLUTION  "  &amp; "( " &amp; CEILING('All Devices (Landscape)'!D72,1) &amp; " x "  &amp; CEILING('All Devices (Landscape)'!C72,1) &amp; " )" &amp; "  ------ ----*/ " ), CHAR(10)
 &amp; "              /*  ----- ----- LOGICAL RESOLUTION  "  &amp; "( "  &amp; CEILING('All Devices (Landscape)'!K72,0.01) &amp; " x "  &amp; CEILING('All Devices (Landscape)'!J72,0.01) &amp; " )" &amp; "  ------ ----*/ ", CHAR(10),
 CHAR(10),
 "@media only screen", CHAR(10),
 "   and (min-device-width: ",CEILING('All Devices (Landscape)'!N72,0.01), "px)", CHAR(10),
 "   and (max-device-width: ", CEILING('All Devices (Landscape)'!O72,0.01), "px)", CHAR(10),
 "   and (min-device-height: ",CEILING('All Devices (Landscape)'!L72,0.01), "px)", CHAR(10),
 "   and (max-device-height: ", CEILING('All Devices (Landscape)'!M72,0.01), "px)", CHAR(10),
 "   and (-webkit-device-pixel-ratio: ",CEILING('All Devices (Landscape)'!W72,1), ")", CHAR(10),
 "   and (orientation: ", 'All Devices (Landscape)'!I72, ")   { ", CHAR(10),CHAR(10),
 "  .demo-iframe-container       { ", CHAR(10),
 "        height: ", 'All Devices (Landscape)'!P72, ";", CHAR(10),
 "        width: ", 'All Devices (Landscape)'!Q72, ";", CHAR(10),
 " } ", CHAR(10),
 CHAR(10),
 "  .demo-iframe                         {", CHAR(10),
 "        height: ", 'All Devices (Landscape)'!P72, ";", CHAR(10),
 "        width: ", 'All Devices (Landscape)'!Q72, ";", CHAR(10),
 "        background-image: url(" &amp; ('awareness(landscape)'!C72)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'All Devices (Landscape)'!P72, ";", CHAR(10),
 "        width: ", 'All Devices (Landscape)'!Q72,";",  CHAR(10),
 "        background-image: url(../img/demo-content/emby/", 'All Devices (Landscape)'!A72, "-content.png);" , CHAR(10),
 " } ", CHAR(10),
 "  .demo-solar-div                       { ", CHAR(10),
 "        height: ", 'All Devices (Landscape)'!P72, ";", CHAR(10),
 "        width: ", 'All Devices (Landscape)'!Q72,";",  CHAR(10),
 "        background-image: url(../img/demo-content/emoncms/", 'All Devices (Landscape)'!A64, "-content.png);" , CHAR(10),
 " } ", CHAR(10),
  CHAR(10),
 "  .demo-motioneye-div                       { ", CHAR(10),
  "        height: ", 'All Devices (Landscape)'!P72, ";", CHAR(10),
 "        width: ", 'All Devices (Landscape)'!Q72,";",  CHAR(10),
 "        background-image: url(../img/demo-content/motioneye/", 'All Devices (Landscape)'!A64, "-content.png);" , CHAR(10),
 " } ", CHAR(10),
  CHAR(10),
 "  .demo-netstats-div                       { ", CHAR(10),
 "        height: ", 'All Devices (Landscape)'!P72, ";", CHAR(10),
 "        width: ", 'All Devices (Landscape)'!Q72,";",  CHAR(10),
 "        background-image: url(../img/demo-content/netstats/", 'All Devices (Landscape)'!A64, "-content.png);" , CHAR(10),
 " } ", CHAR(10),
  CHAR(10),
 "  .demo-openhab-div                       { ", CHAR(10),
 "        height: ", 'All Devices (Landscape)'!P72, ";", CHAR(10),
 "        width: ", 'All Devices (Landscape)'!Q72,";",  CHAR(10),
 "        background-image: url(../img/demo-content/openhab/", 'All Devices (Landscape)'!A64, "-content.png);" , CHAR(10),
 " } ", CHAR(10),
 " } ", CHAR(10),
 CHAR(10)
 )))</f>
        <v>
              /*  ----- ----- breakpoint filler-----00029 : ( landscape )   ------ ----*/  
              /* ----- -----  PHYSICAL RESOLUTION  ( 666 x 399 )  ------ ----*/ 
              /*  ----- ----- LOGICAL RESOLUTION  ( 666 x 399 )  ------ ----*/ 
@media only screen
   and (min-device-width: 640px)
   and (max-device-width: 666.5px)
   and (min-device-height: 383.5px)
   and (max-device-height: 399.5px)
   and (-webkit-device-pixel-ratio: 1)
   and (orientation: landscape)   { 
  .demo-iframe-container       { 
        height: calc(99.99vh);
        width: calc(99.99vw);
 } 
  .demo-iframe                         {
        height: calc(99.99vh);
        width: calc(99.99vw);
        background-image: url();
        filter: invert(100%); /* ----- see frames.css ----*/ 
        -webkit-filter: invert(100%);   /* ----- see frames.css ----*/ 
 } 
  .demo-emby-div                       { 
        height: calc(99.99vh);
        width: calc(99.99vw);
        background-image: url(../img/demo-content/emby/Landscape-666x399-PR=1-content.png);
 } 
  .demo-solar-div                       { 
        height: calc(99.99vh);
        width: calc(99.99vw);
        background-image: url(../img/demo-content/emoncms/Landscape-853x599-PR=1-content.png);
 } 
  .demo-motioneye-div                       { 
        height: calc(99.99vh);
        width: calc(99.99vw);
        background-image: url(../img/demo-content/motioneye/Landscape-853x599-PR=1-content.png);
 } 
  .demo-netstats-div                       { 
        height: calc(99.99vh);
        width: calc(99.99vw);
        background-image: url(../img/demo-content/netstats/Landscape-853x599-PR=1-content.png);
 } 
  .demo-openhab-div                       { 
        height: calc(99.99vh);
        width: calc(99.99vw);
        background-image: url(../img/demo-content/openhab/Landscape-853x599-PR=1-content.png);
 } 
 } 
</v>
      </c>
      <c r="I72" s="80"/>
    </row>
    <row r="73" ht="79.5" customHeight="1">
      <c r="A73" s="79" t="str">
        <f>IF('All Devices (Landscape)'!V73 = "", "", CHAR(10)
 &amp; (CONCATENATE(("              /*  ----- ----- " &amp; 'All Devices (Landscape)'!B73 &amp; " : ( " &amp; 'All Devices (Landscape)'!I73  &amp;  " )   ------ ----*/  " &amp;  CHAR(10)
 &amp; "              /* ----- ----- " &amp;   " PHYSICAL RESOLUTION  "  &amp; "( " &amp; CEILING('All Devices (Landscape)'!D73,1) &amp; " x "  &amp; CEILING('All Devices (Landscape)'!C73,1) &amp; " )" &amp; "  ------ ----*/ " ), CHAR(10)
 &amp; "              /*  ----- ----- LOGICAL RESOLUTION  "  &amp; "( "  &amp; CEILING('All Devices (Landscape)'!K73,0.01) &amp; " x "  &amp; CEILING('All Devices (Landscape)'!J73,0.01) &amp; " )" &amp; "  ------ ----*/ ", CHAR(10),
 CHAR(10),
 "@media only screen", CHAR(10),
 "   and (min-device-width: ",CEILING('All Devices (Landscape)'!N73,0.01), "px)", CHAR(10),
 "   and (max-device-width: ", CEILING('All Devices (Landscape)'!O73,0.01), "px)", CHAR(10),
 "   and (min-device-height: ",CEILING('All Devices (Landscape)'!L73,0.01), "px)", CHAR(10),
 "   and (max-device-height: ", CEILING('All Devices (Landscape)'!M73,0.01), "px)", CHAR(10),
 "   and (-webkit-device-pixel-ratio: ",CEILING('All Devices (Landscape)'!W73,1), ")", CHAR(10),
 "   and (orientation: ", 'All Devices (Landscape)'!I73, ")   { ", CHAR(10),CHAR(10),
 "  .demo-iframe-container       { ", CHAR(10),
 "        height: ", 'All Devices (Landscape)'!P73, ";", CHAR(10),
 "        width: ", 'All Devices (Landscape)'!Q73, ";", CHAR(10),
 " } ", CHAR(10),
 CHAR(10),
 "  .demo-iframe                         {", CHAR(10),
 "        height: ", 'All Devices (Landscape)'!P73, ";", CHAR(10),
 "        width: ", 'All Devices (Landscape)'!Q73, ";", CHAR(10),
 "        background-image: url(" &amp; ('awareness(landscape)'!C73)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'All Devices (Landscape)'!P73, ";", CHAR(10),
 "        width: ", 'All Devices (Landscape)'!Q73,";",  CHAR(10),
 "        background-image: url(../img/demo-content/emby/", 'All Devices (Landscape)'!A73, "-content.png);" , CHAR(10),
 " } ", CHAR(10),
 "  .demo-solar-div                       { ", CHAR(10),
 "        height: ", 'All Devices (Landscape)'!P73, ";", CHAR(10),
 "        width: ", 'All Devices (Landscape)'!Q73,";",  CHAR(10),
 "        background-image: url(../img/demo-content/emoncms/", 'All Devices (Landscape)'!A65, "-content.png);" , CHAR(10),
 " } ", CHAR(10),
  CHAR(10),
 "  .demo-motioneye-div                       { ", CHAR(10),
  "        height: ", 'All Devices (Landscape)'!P73, ";", CHAR(10),
 "        width: ", 'All Devices (Landscape)'!Q73,";",  CHAR(10),
 "        background-image: url(../img/demo-content/motioneye/", 'All Devices (Landscape)'!A65, "-content.png);" , CHAR(10),
 " } ", CHAR(10),
  CHAR(10),
 "  .demo-netstats-div                       { ", CHAR(10),
 "        height: ", 'All Devices (Landscape)'!P73, ";", CHAR(10),
 "        width: ", 'All Devices (Landscape)'!Q73,";",  CHAR(10),
 "        background-image: url(../img/demo-content/netstats/", 'All Devices (Landscape)'!A65, "-content.png);" , CHAR(10),
 " } ", CHAR(10),
  CHAR(10),
 "  .demo-openhab-div                       { ", CHAR(10),
 "        height: ", 'All Devices (Landscape)'!P73, ";", CHAR(10),
 "        width: ", 'All Devices (Landscape)'!Q73,";",  CHAR(10),
 "        background-image: url(../img/demo-content/openhab/", 'All Devices (Landscape)'!A65, "-content.png);" , CHAR(10),
 " } ", CHAR(10),
 " } ", CHAR(10),
 CHAR(10)
 )))</f>
        <v>
              /*  ----- ----- breakpoint filler-----00030 : ( landscape )   ------ ----*/  
              /* ----- -----  PHYSICAL RESOLUTION  ( 639 x 383 )  ------ ----*/ 
              /*  ----- ----- LOGICAL RESOLUTION  ( 639 x 383 )  ------ ----*/ 
@media only screen
   and (min-device-width: 576px)
   and (max-device-width: 639.5px)
   and (min-device-height: 374.5px)
   and (max-device-height: 383.5px)
   and (-webkit-device-pixel-ratio: 1)
   and (orientation: landscape)   { 
  .demo-iframe-container       { 
        height: calc(99.99vh);
        width: calc(99.99vw);
 } 
  .demo-iframe                         {
        height: calc(99.99vh);
        width: calc(99.99vw);
        background-image: url();
        filter: invert(100%); /* ----- see frames.css ----*/ 
        -webkit-filter: invert(100%);   /* ----- see frames.css ----*/ 
 } 
  .demo-emby-div                       { 
        height: calc(99.99vh);
        width: calc(99.99vw);
        background-image: url(../img/demo-content/emby/Landscape-639x383-PR=1-content.png);
 } 
  .demo-solar-div                       { 
        height: calc(99.99vh);
        width: calc(99.99vw);
        background-image: url(../img/demo-content/emoncms/Landscape-811x576-PR=1-content.png);
 } 
  .demo-motioneye-div                       { 
        height: calc(99.99vh);
        width: calc(99.99vw);
        background-image: url(../img/demo-content/motioneye/Landscape-811x576-PR=1-content.png);
 } 
  .demo-netstats-div                       { 
        height: calc(99.99vh);
        width: calc(99.99vw);
        background-image: url(../img/demo-content/netstats/Landscape-811x576-PR=1-content.png);
 } 
  .demo-openhab-div                       { 
        height: calc(99.99vh);
        width: calc(99.99vw);
        background-image: url(../img/demo-content/openhab/Landscape-811x576-PR=1-content.png);
 } 
 } 
</v>
      </c>
      <c r="I73" s="80"/>
    </row>
    <row r="74" ht="79.5" customHeight="1">
      <c r="A74" s="79" t="str">
        <f>IF('All Devices (Landscape)'!V74 = "", "", CHAR(10)
 &amp; (CONCATENATE(("              /*  ----- ----- " &amp; 'All Devices (Landscape)'!B74 &amp; " : ( " &amp; 'All Devices (Landscape)'!I74  &amp;  " )   ------ ----*/  " &amp;  CHAR(10)
 &amp; "              /* ----- ----- " &amp;   " PHYSICAL RESOLUTION  "  &amp; "( " &amp; CEILING('All Devices (Landscape)'!D74,1) &amp; " x "  &amp; CEILING('All Devices (Landscape)'!C74,1) &amp; " )" &amp; "  ------ ----*/ " ), CHAR(10)
 &amp; "              /*  ----- ----- LOGICAL RESOLUTION  "  &amp; "( "  &amp; CEILING('All Devices (Landscape)'!K74,0.01) &amp; " x "  &amp; CEILING('All Devices (Landscape)'!J74,0.01) &amp; " )" &amp; "  ------ ----*/ ", CHAR(10),
 CHAR(10),
 "@media only screen", CHAR(10),
 "   and (min-device-width: ",CEILING('All Devices (Landscape)'!N74,0.01), "px)", CHAR(10),
 "   and (max-device-width: ", CEILING('All Devices (Landscape)'!O74,0.01), "px)", CHAR(10),
 "   and (min-device-height: ",CEILING('All Devices (Landscape)'!L74,0.01), "px)", CHAR(10),
 "   and (max-device-height: ", CEILING('All Devices (Landscape)'!M74,0.01), "px)", CHAR(10),
 "   and (-webkit-device-pixel-ratio: ",CEILING('All Devices (Landscape)'!W74,1), ")", CHAR(10),
 "   and (orientation: ", 'All Devices (Landscape)'!I74, ")   { ", CHAR(10),CHAR(10),
 "  .demo-iframe-container       { ", CHAR(10),
 "        height: ", 'All Devices (Landscape)'!P74, ";", CHAR(10),
 "        width: ", 'All Devices (Landscape)'!Q74, ";", CHAR(10),
 " } ", CHAR(10),
 CHAR(10),
 "  .demo-iframe                         {", CHAR(10),
 "        height: ", 'All Devices (Landscape)'!P74, ";", CHAR(10),
 "        width: ", 'All Devices (Landscape)'!Q74, ";", CHAR(10),
 "        background-image: url(" &amp; ('awareness(landscape)'!C74)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'All Devices (Landscape)'!P74, ";", CHAR(10),
 "        width: ", 'All Devices (Landscape)'!Q74,";",  CHAR(10),
 "        background-image: url(../img/demo-content/emby/", 'All Devices (Landscape)'!A74, "-content.png);" , CHAR(10),
 " } ", CHAR(10),
 "  .demo-solar-div                       { ", CHAR(10),
 "        height: ", 'All Devices (Landscape)'!P74, ";", CHAR(10),
 "        width: ", 'All Devices (Landscape)'!Q74,";",  CHAR(10),
 "        background-image: url(../img/demo-content/emoncms/", 'All Devices (Landscape)'!A66, "-content.png);" , CHAR(10),
 " } ", CHAR(10),
  CHAR(10),
 "  .demo-motioneye-div                       { ", CHAR(10),
  "        height: ", 'All Devices (Landscape)'!P74, ";", CHAR(10),
 "        width: ", 'All Devices (Landscape)'!Q74,";",  CHAR(10),
 "        background-image: url(../img/demo-content/motioneye/", 'All Devices (Landscape)'!A66, "-content.png);" , CHAR(10),
 " } ", CHAR(10),
  CHAR(10),
 "  .demo-netstats-div                       { ", CHAR(10),
 "        height: ", 'All Devices (Landscape)'!P74, ";", CHAR(10),
 "        width: ", 'All Devices (Landscape)'!Q74,";",  CHAR(10),
 "        background-image: url(../img/demo-content/netstats/", 'All Devices (Landscape)'!A66, "-content.png);" , CHAR(10),
 " } ", CHAR(10),
  CHAR(10),
 "  .demo-openhab-div                       { ", CHAR(10),
 "        height: ", 'All Devices (Landscape)'!P74, ";", CHAR(10),
 "        width: ", 'All Devices (Landscape)'!Q74,";",  CHAR(10),
 "        background-image: url(../img/demo-content/openhab/", 'All Devices (Landscape)'!A66, "-content.png);" , CHAR(10),
 " } ", CHAR(10),
 " } ", CHAR(10),
 CHAR(10)
 )))</f>
        <v/>
      </c>
      <c r="I74" s="80"/>
    </row>
    <row r="75" ht="79.5" customHeight="1">
      <c r="A75" s="79" t="str">
        <f>IF('All Devices (Landscape)'!V75 = "", "", CHAR(10)
 &amp; (CONCATENATE(("              /*  ----- ----- " &amp; 'All Devices (Landscape)'!B75 &amp; " : ( " &amp; 'All Devices (Landscape)'!I75  &amp;  " )   ------ ----*/  " &amp;  CHAR(10)
 &amp; "              /* ----- ----- " &amp;   " PHYSICAL RESOLUTION  "  &amp; "( " &amp; CEILING('All Devices (Landscape)'!D75,1) &amp; " x "  &amp; CEILING('All Devices (Landscape)'!C75,1) &amp; " )" &amp; "  ------ ----*/ " ), CHAR(10)
 &amp; "              /*  ----- ----- LOGICAL RESOLUTION  "  &amp; "( "  &amp; CEILING('All Devices (Landscape)'!K75,0.01) &amp; " x "  &amp; CEILING('All Devices (Landscape)'!J75,0.01) &amp; " )" &amp; "  ------ ----*/ ", CHAR(10),
 CHAR(10),
 "@media only screen", CHAR(10),
 "   and (min-device-width: ",CEILING('All Devices (Landscape)'!N75,0.01), "px)", CHAR(10),
 "   and (max-device-width: ", CEILING('All Devices (Landscape)'!O75,0.01), "px)", CHAR(10),
 "   and (min-device-height: ",CEILING('All Devices (Landscape)'!L75,0.01), "px)", CHAR(10),
 "   and (max-device-height: ", CEILING('All Devices (Landscape)'!M75,0.01), "px)", CHAR(10),
 "   and (-webkit-device-pixel-ratio: ",CEILING('All Devices (Landscape)'!W75,1), ")", CHAR(10),
 "   and (orientation: ", 'All Devices (Landscape)'!I75, ")   { ", CHAR(10),CHAR(10),
 "  .demo-iframe-container       { ", CHAR(10),
 "        height: ", 'All Devices (Landscape)'!P75, ";", CHAR(10),
 "        width: ", 'All Devices (Landscape)'!Q75, ";", CHAR(10),
 " } ", CHAR(10),
 CHAR(10),
 "  .demo-iframe                         {", CHAR(10),
 "        height: ", 'All Devices (Landscape)'!P75, ";", CHAR(10),
 "        width: ", 'All Devices (Landscape)'!Q75, ";", CHAR(10),
 "        background-image: url(" &amp; ('awareness(landscape)'!C75) &amp; ");", CHAR(10),
 "        filter: invert(100%); /* ----- see frames.css ----*/ ", CHAR(10),
 "        -webkit-filter: invert(100%);   /* ----- see frames.css ----*/ ", CHAR(10),
 " } ", CHAR(10),
 CHAR(10),
 "  .demo-emby-div                       { ", CHAR(10),
 "        height: ", 'All Devices (Landscape)'!P75, ";", CHAR(10),
 "        width: ", 'All Devices (Landscape)'!Q75,";",  CHAR(10),
 "        background-image: url(../img/demo-content/emby/", 'All Devices (Landscape)'!A75, "-content.png);" , CHAR(10),
 " } ", CHAR(10),
 " } ", CHAR(10),
 CHAR(10)
 )))</f>
        <v/>
      </c>
      <c r="I75" s="80"/>
    </row>
  </sheetData>
  <conditionalFormatting sqref="A2:A75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7.86"/>
    <col customWidth="1" min="2" max="2" width="90.71"/>
    <col customWidth="1" min="3" max="3" width="36.57"/>
    <col customWidth="1" min="4" max="4" width="18.57"/>
    <col customWidth="1" min="5" max="5" width="30.86"/>
    <col customWidth="1" min="6" max="6" width="21.43"/>
    <col customWidth="1" min="7" max="8" width="13.14"/>
  </cols>
  <sheetData>
    <row r="1" ht="327.75" customHeight="1">
      <c r="A1" s="81" t="str">
        <f>IF('All Devices (Landscape)'!V2 = "", "", CHAR(10) &amp; (CONCATENATE(( 'All Devices (Landscape)'!A2 &amp; " - " &amp; 'All Devices (Landscape)'!B2  &amp;  " - ( " &amp;  'All Devices (Landscape)'!C2 &amp; " x " &amp;  'All Devices (Landscape)'!D2 &amp; " )"  ))))</f>
        <v>
Landscape-480x320-PR=2 - Iphone4 - ( 640 x 960 )</v>
      </c>
      <c r="B1" s="82"/>
      <c r="C1" s="83" t="s">
        <v>151</v>
      </c>
      <c r="D1" s="82" t="str">
        <f> "       --------------------------------------------        "</f>
        <v>       --------------------------------------------        </v>
      </c>
      <c r="E1" s="82" t="s">
        <v>152</v>
      </c>
      <c r="F1" s="82" t="s">
        <v>153</v>
      </c>
      <c r="G1" s="82" t="s">
        <v>154</v>
      </c>
      <c r="H1" s="82" t="s">
        <v>155</v>
      </c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5" t="s">
        <v>156</v>
      </c>
      <c r="AD1" s="85"/>
      <c r="AE1" s="85" t="s">
        <v>157</v>
      </c>
    </row>
    <row r="2" ht="327.75" customHeight="1">
      <c r="A2" s="81" t="str">
        <f>IF('All Devices (Landscape)'!V3 = "", "", CHAR(10) &amp; (CONCATENATE(( 'All Devices (Landscape)'!A3 &amp; " - " &amp; 'All Devices (Landscape)'!B3  &amp;  " - ( " &amp;  'All Devices (Landscape)'!C3 &amp; " x " &amp;  'All Devices (Landscape)'!D3 &amp; " )"  ))))</f>
        <v>
Landscape-568x320-PR=2 - Iphone5 - ( 640 x 1136 )</v>
      </c>
      <c r="B2" s="82"/>
      <c r="C2" s="86" t="s">
        <v>158</v>
      </c>
      <c r="D2" s="82" t="str">
        <f t="shared" ref="D2:H2" si="1">D$1</f>
        <v>       --------------------------------------------        </v>
      </c>
      <c r="E2" s="82" t="str">
        <f t="shared" si="1"/>
        <v>If you're seeing this, the application failed to load</v>
      </c>
      <c r="F2" s="82" t="str">
        <f t="shared" si="1"/>
        <v>WaveOS support have been notified</v>
      </c>
      <c r="G2" s="82" t="str">
        <f t="shared" si="1"/>
        <v>An update will now be made to resolve this</v>
      </c>
      <c r="H2" s="82" t="str">
        <f t="shared" si="1"/>
        <v>until then, reboot. It should resolve this issue</v>
      </c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5" t="s">
        <v>159</v>
      </c>
      <c r="AA2" s="85" t="s">
        <v>160</v>
      </c>
      <c r="AB2" s="85" t="s">
        <v>160</v>
      </c>
      <c r="AC2" s="85" t="s">
        <v>161</v>
      </c>
      <c r="AD2" s="85" t="s">
        <v>162</v>
      </c>
      <c r="AE2" s="85" t="s">
        <v>163</v>
      </c>
    </row>
    <row r="3" ht="327.75" customHeight="1">
      <c r="A3" s="81" t="str">
        <f>IF('All Devices (Landscape)'!V4 = "", "", CHAR(10) &amp; (CONCATENATE(( 'All Devices (Landscape)'!A4 &amp; " - " &amp; 'All Devices (Landscape)'!B4  &amp;  " - ( " &amp;  'All Devices (Landscape)'!C4 &amp; " x " &amp;  'All Devices (Landscape)'!D4 &amp; " )"  ))))</f>
        <v>
Landscape-512x320-PR=4 - PopularDevices2 - ( 1280 x 2048 )</v>
      </c>
      <c r="B3" s="82"/>
      <c r="C3" s="86" t="s">
        <v>164</v>
      </c>
      <c r="D3" s="82" t="str">
        <f t="shared" ref="D3:H3" si="2">D$1</f>
        <v>       --------------------------------------------        </v>
      </c>
      <c r="E3" s="82" t="str">
        <f t="shared" si="2"/>
        <v>If you're seeing this, the application failed to load</v>
      </c>
      <c r="F3" s="82" t="str">
        <f t="shared" si="2"/>
        <v>WaveOS support have been notified</v>
      </c>
      <c r="G3" s="82" t="str">
        <f t="shared" si="2"/>
        <v>An update will now be made to resolve this</v>
      </c>
      <c r="H3" s="82" t="str">
        <f t="shared" si="2"/>
        <v>until then, reboot. It should resolve this issue</v>
      </c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</row>
    <row r="4" ht="327.75" customHeight="1">
      <c r="A4" s="81" t="str">
        <f>IF('All Devices (Landscape)'!V5 = "", "", CHAR(10) &amp; (CONCATENATE(( 'All Devices (Landscape)'!A5 &amp; " - " &amp; 'All Devices (Landscape)'!B5  &amp;  " - ( " &amp;  'All Devices (Landscape)'!C5 &amp; " x " &amp;  'All Devices (Landscape)'!D5 &amp; " )"  ))))</f>
        <v>
Landscape-467x350-PR=3 - LenovoThinkpadX61 - ( 1050 x 1400 )</v>
      </c>
      <c r="B4" s="82"/>
      <c r="C4" s="86" t="s">
        <v>165</v>
      </c>
      <c r="D4" s="82" t="str">
        <f t="shared" ref="D4:H4" si="3">D$1</f>
        <v>       --------------------------------------------        </v>
      </c>
      <c r="E4" s="82" t="str">
        <f t="shared" si="3"/>
        <v>If you're seeing this, the application failed to load</v>
      </c>
      <c r="F4" s="82" t="str">
        <f t="shared" si="3"/>
        <v>WaveOS support have been notified</v>
      </c>
      <c r="G4" s="82" t="str">
        <f t="shared" si="3"/>
        <v>An update will now be made to resolve this</v>
      </c>
      <c r="H4" s="82" t="str">
        <f t="shared" si="3"/>
        <v>until then, reboot. It should resolve this issue</v>
      </c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</row>
    <row r="5" ht="327.75" customHeight="1">
      <c r="A5" s="81" t="str">
        <f>IF('All Devices (Landscape)'!V6 = "", "", CHAR(10) &amp; (CONCATENATE(( 'All Devices (Landscape)'!A6 &amp; " - " &amp; 'All Devices (Landscape)'!B6  &amp;  " - ( " &amp;  'All Devices (Landscape)'!C6 &amp; " x " &amp;  'All Devices (Landscape)'!D6 &amp; " )"  ))))</f>
        <v>
Landscape-480x360-PR=3 - 1080i - ( 1080 x 1440 )</v>
      </c>
      <c r="B5" s="84"/>
      <c r="C5" s="86" t="s">
        <v>166</v>
      </c>
      <c r="D5" s="82" t="str">
        <f t="shared" ref="D5:H5" si="4">D$1</f>
        <v>       --------------------------------------------        </v>
      </c>
      <c r="E5" s="82" t="str">
        <f t="shared" si="4"/>
        <v>If you're seeing this, the application failed to load</v>
      </c>
      <c r="F5" s="82" t="str">
        <f t="shared" si="4"/>
        <v>WaveOS support have been notified</v>
      </c>
      <c r="G5" s="82" t="str">
        <f t="shared" si="4"/>
        <v>An update will now be made to resolve this</v>
      </c>
      <c r="H5" s="82" t="str">
        <f t="shared" si="4"/>
        <v>until then, reboot. It should resolve this issue</v>
      </c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</row>
    <row r="6" ht="327.75" customHeight="1">
      <c r="A6" s="81" t="str">
        <f>IF('All Devices (Landscape)'!V7 = "", "", CHAR(10) &amp; (CONCATENATE(( 'All Devices (Landscape)'!A7 &amp; " - " &amp; 'All Devices (Landscape)'!B7  &amp;  " - ( " &amp;  'All Devices (Landscape)'!C7 &amp; " x " &amp;  'All Devices (Landscape)'!D7 &amp; " )"  ))))</f>
        <v>
Landscape-640x360-PR=2 - GalaxyS3andNote2andHTC8XandWXGA-H - ( 720 x 1280 )</v>
      </c>
      <c r="B6" s="84"/>
      <c r="C6" s="86" t="s">
        <v>167</v>
      </c>
      <c r="D6" s="82" t="str">
        <f t="shared" ref="D6:H6" si="5">D$1</f>
        <v>       --------------------------------------------        </v>
      </c>
      <c r="E6" s="82" t="str">
        <f t="shared" si="5"/>
        <v>If you're seeing this, the application failed to load</v>
      </c>
      <c r="F6" s="82" t="str">
        <f t="shared" si="5"/>
        <v>WaveOS support have been notified</v>
      </c>
      <c r="G6" s="82" t="str">
        <f t="shared" si="5"/>
        <v>An update will now be made to resolve this</v>
      </c>
      <c r="H6" s="82" t="str">
        <f t="shared" si="5"/>
        <v>until then, reboot. It should resolve this issue</v>
      </c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</row>
    <row r="7" ht="327.75" customHeight="1">
      <c r="A7" s="81" t="str">
        <f>IF('All Devices (Landscape)'!V8 = "", "", CHAR(10) &amp; (CONCATENATE(( 'All Devices (Landscape)'!A8 &amp; " - " &amp; 'All Devices (Landscape)'!B8  &amp;  " - ( " &amp;  'All Devices (Landscape)'!C8 &amp; " x " &amp;  'All Devices (Landscape)'!D8 &amp; " )"  ))))</f>
        <v>
Landscape-640x360-PR=3 - GalaxyS45andNote3andZTEBladeV580 - ( 1080 x 1920 )</v>
      </c>
      <c r="B7" s="84"/>
      <c r="C7" s="86" t="s">
        <v>168</v>
      </c>
      <c r="D7" s="82" t="str">
        <f t="shared" ref="D7:H7" si="6">D$1</f>
        <v>       --------------------------------------------        </v>
      </c>
      <c r="E7" s="82" t="str">
        <f t="shared" si="6"/>
        <v>If you're seeing this, the application failed to load</v>
      </c>
      <c r="F7" s="82" t="str">
        <f t="shared" si="6"/>
        <v>WaveOS support have been notified</v>
      </c>
      <c r="G7" s="82" t="str">
        <f t="shared" si="6"/>
        <v>An update will now be made to resolve this</v>
      </c>
      <c r="H7" s="82" t="str">
        <f t="shared" si="6"/>
        <v>until then, reboot. It should resolve this issue</v>
      </c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</row>
    <row r="8" ht="327.75" customHeight="1">
      <c r="A8" s="81" t="str">
        <f>IF('All Devices (Landscape)'!V9 = "", "", CHAR(10) &amp; (CONCATENATE(( 'All Devices (Landscape)'!A9 &amp; " - " &amp; 'All Devices (Landscape)'!B9  &amp;  " - ( " &amp;  'All Devices (Landscape)'!C9 &amp; " x " &amp;  'All Devices (Landscape)'!D9 &amp; " )"  ))))</f>
        <v>
Landscape-640x360-PR=4 - GalaxyS6and7andEdge - ( 1440 x 2560 )</v>
      </c>
      <c r="B8" s="84"/>
      <c r="C8" s="86" t="s">
        <v>169</v>
      </c>
      <c r="D8" s="82" t="str">
        <f t="shared" ref="D8:H8" si="7">D$1</f>
        <v>       --------------------------------------------        </v>
      </c>
      <c r="E8" s="82" t="str">
        <f t="shared" si="7"/>
        <v>If you're seeing this, the application failed to load</v>
      </c>
      <c r="F8" s="82" t="str">
        <f t="shared" si="7"/>
        <v>WaveOS support have been notified</v>
      </c>
      <c r="G8" s="82" t="str">
        <f t="shared" si="7"/>
        <v>An update will now be made to resolve this</v>
      </c>
      <c r="H8" s="82" t="str">
        <f t="shared" si="7"/>
        <v>until then, reboot. It should resolve this issue</v>
      </c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</row>
    <row r="9" ht="327.75" customHeight="1">
      <c r="A9" s="81" t="str">
        <f>IF('All Devices (Landscape)'!V10 = "", "", CHAR(10) &amp; (CONCATENATE(( 'All Devices (Landscape)'!A10 &amp; " - " &amp; 'All Devices (Landscape)'!B10  &amp;  " - ( " &amp;  'All Devices (Landscape)'!C10 &amp; " x " &amp;  'All Devices (Landscape)'!D10 &amp; " )"  ))))</f>
        <v>
Landscape-400x360-PR=3 - HTCVive - ( 1080 x 1200 )</v>
      </c>
      <c r="B9" s="84"/>
      <c r="C9" s="86" t="s">
        <v>170</v>
      </c>
      <c r="D9" s="82" t="str">
        <f t="shared" ref="D9:H9" si="8">D$1</f>
        <v>       --------------------------------------------        </v>
      </c>
      <c r="E9" s="82" t="str">
        <f t="shared" si="8"/>
        <v>If you're seeing this, the application failed to load</v>
      </c>
      <c r="F9" s="82" t="str">
        <f t="shared" si="8"/>
        <v>WaveOS support have been notified</v>
      </c>
      <c r="G9" s="82" t="str">
        <f t="shared" si="8"/>
        <v>An update will now be made to resolve this</v>
      </c>
      <c r="H9" s="82" t="str">
        <f t="shared" si="8"/>
        <v>until then, reboot. It should resolve this issue</v>
      </c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</row>
    <row r="10" ht="327.75" customHeight="1">
      <c r="A10" s="81" t="str">
        <f>IF('All Devices (Landscape)'!V11 = "", "", CHAR(10) &amp; (CONCATENATE(( 'All Devices (Landscape)'!A11 &amp; " - " &amp; 'All Devices (Landscape)'!B11  &amp;  " - ( " &amp;  'All Devices (Landscape)'!C11 &amp; " x " &amp;  'All Devices (Landscape)'!D11 &amp; " )"  ))))</f>
        <v>
Landscape-640x360-PR=1 - Nokia5230 - ( 360 x 640 )</v>
      </c>
      <c r="B10" s="84"/>
      <c r="C10" s="86" t="s">
        <v>171</v>
      </c>
      <c r="D10" s="82" t="str">
        <f t="shared" ref="D10:H10" si="9">D$1</f>
        <v>       --------------------------------------------        </v>
      </c>
      <c r="E10" s="82" t="str">
        <f t="shared" si="9"/>
        <v>If you're seeing this, the application failed to load</v>
      </c>
      <c r="F10" s="82" t="str">
        <f t="shared" si="9"/>
        <v>WaveOS support have been notified</v>
      </c>
      <c r="G10" s="82" t="str">
        <f t="shared" si="9"/>
        <v>An update will now be made to resolve this</v>
      </c>
      <c r="H10" s="82" t="str">
        <f t="shared" si="9"/>
        <v>until then, reboot. It should resolve this issue</v>
      </c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</row>
    <row r="11" ht="327.75" customHeight="1">
      <c r="A11" s="81" t="str">
        <f>IF('All Devices (Landscape)'!V12 = "", "", CHAR(10) &amp; (CONCATENATE(( 'All Devices (Landscape)'!A12 &amp; " - " &amp; 'All Devices (Landscape)'!B12  &amp;  " - ( " &amp;  'All Devices (Landscape)'!C12 &amp; " x " &amp;  'All Devices (Landscape)'!D12 &amp; " )"  ))))</f>
        <v>
Landscape-576x360-PR=2 - SunWorkstation - ( 720 x 1152 )</v>
      </c>
      <c r="B11" s="84"/>
      <c r="C11" s="86" t="s">
        <v>172</v>
      </c>
      <c r="D11" s="82" t="str">
        <f t="shared" ref="D11:H11" si="10">D$1</f>
        <v>       --------------------------------------------        </v>
      </c>
      <c r="E11" s="82" t="str">
        <f t="shared" si="10"/>
        <v>If you're seeing this, the application failed to load</v>
      </c>
      <c r="F11" s="82" t="str">
        <f t="shared" si="10"/>
        <v>WaveOS support have been notified</v>
      </c>
      <c r="G11" s="82" t="str">
        <f t="shared" si="10"/>
        <v>An update will now be made to resolve this</v>
      </c>
      <c r="H11" s="82" t="str">
        <f t="shared" si="10"/>
        <v>until then, reboot. It should resolve this issue</v>
      </c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</row>
    <row r="12" ht="327.75" customHeight="1">
      <c r="A12" s="81" t="str">
        <f>IF('All Devices (Landscape)'!V13 = "", "", CHAR(10) &amp; (CONCATENATE(( 'All Devices (Landscape)'!A13 &amp; " - " &amp; 'All Devices (Landscape)'!B13  &amp;  " - ( " &amp;  'All Devices (Landscape)'!C13 &amp; " x " &amp;  'All Devices (Landscape)'!D13 &amp; " )"  ))))</f>
        <v>
Landscape-720x360-PR=3 - XiaomiMiMIX2 - ( 1080 x 2160 )</v>
      </c>
      <c r="B12" s="84"/>
      <c r="C12" s="86" t="s">
        <v>173</v>
      </c>
      <c r="D12" s="82" t="str">
        <f t="shared" ref="D12:H12" si="11">D$1</f>
        <v>       --------------------------------------------        </v>
      </c>
      <c r="E12" s="82" t="str">
        <f t="shared" si="11"/>
        <v>If you're seeing this, the application failed to load</v>
      </c>
      <c r="F12" s="82" t="str">
        <f t="shared" si="11"/>
        <v>WaveOS support have been notified</v>
      </c>
      <c r="G12" s="82" t="str">
        <f t="shared" si="11"/>
        <v>An update will now be made to resolve this</v>
      </c>
      <c r="H12" s="82" t="str">
        <f t="shared" si="11"/>
        <v>until then, reboot. It should resolve this issue</v>
      </c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</row>
    <row r="13" ht="327.75" customHeight="1">
      <c r="A13" s="81" t="str">
        <f>IF('All Devices (Landscape)'!V14 = "", "", CHAR(10) &amp; (CONCATENATE(( 'All Devices (Landscape)'!A14 &amp; " - " &amp; 'All Devices (Landscape)'!B14  &amp;  " - ( " &amp;  'All Devices (Landscape)'!C14 &amp; " x " &amp;  'All Devices (Landscape)'!D14 &amp; " )"  ))))</f>
        <v>
Landscape-667x375-PR=2 - Iphone6and6Sand7and8 - ( 750 x 1334 )</v>
      </c>
      <c r="B13" s="85"/>
      <c r="C13" s="86" t="s">
        <v>174</v>
      </c>
      <c r="D13" s="82" t="str">
        <f t="shared" ref="D13:H13" si="12">D$1</f>
        <v>       --------------------------------------------        </v>
      </c>
      <c r="E13" s="82" t="str">
        <f t="shared" si="12"/>
        <v>If you're seeing this, the application failed to load</v>
      </c>
      <c r="F13" s="82" t="str">
        <f t="shared" si="12"/>
        <v>WaveOS support have been notified</v>
      </c>
      <c r="G13" s="82" t="str">
        <f t="shared" si="12"/>
        <v>An update will now be made to resolve this</v>
      </c>
      <c r="H13" s="82" t="str">
        <f t="shared" si="12"/>
        <v>until then, reboot. It should resolve this issue</v>
      </c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</row>
    <row r="14" ht="327.75" customHeight="1">
      <c r="A14" s="81" t="str">
        <f>IF('All Devices (Landscape)'!V15 = "", "", CHAR(10) &amp; (CONCATENATE(( 'All Devices (Landscape)'!A15 &amp; " - " &amp; 'All Devices (Landscape)'!B15  &amp;  " - ( " &amp;  'All Devices (Landscape)'!C15 &amp; " x " &amp;  'All Devices (Landscape)'!D15 &amp; " )"  ))))</f>
        <v>
Landscape-812x375-PR=3 - IphoneX - ( 1125 x 2436 )</v>
      </c>
      <c r="B14" s="84"/>
      <c r="C14" s="86" t="s">
        <v>175</v>
      </c>
      <c r="D14" s="82" t="str">
        <f t="shared" ref="D14:H14" si="13">D$1</f>
        <v>       --------------------------------------------        </v>
      </c>
      <c r="E14" s="82" t="str">
        <f t="shared" si="13"/>
        <v>If you're seeing this, the application failed to load</v>
      </c>
      <c r="F14" s="82" t="str">
        <f t="shared" si="13"/>
        <v>WaveOS support have been notified</v>
      </c>
      <c r="G14" s="82" t="str">
        <f t="shared" si="13"/>
        <v>An update will now be made to resolve this</v>
      </c>
      <c r="H14" s="82" t="str">
        <f t="shared" si="13"/>
        <v>until then, reboot. It should resolve this issue</v>
      </c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</row>
    <row r="15" ht="327.75" customHeight="1">
      <c r="A15" s="81" t="str">
        <f>IF('All Devices (Landscape)'!V16 = "", "", CHAR(10) &amp; (CONCATENATE(( 'All Devices (Landscape)'!A16 &amp; " - " &amp; 'All Devices (Landscape)'!B16  &amp;  " - ( " &amp;  'All Devices (Landscape)'!C16 &amp; " x " &amp;  'All Devices (Landscape)'!D16 &amp; " )"  ))))</f>
        <v>
Landscape-512x384-PR=2 - IpadandTFT - ( 768 x 1024 )</v>
      </c>
      <c r="B15" s="84"/>
      <c r="C15" s="86" t="s">
        <v>176</v>
      </c>
      <c r="D15" s="82" t="str">
        <f t="shared" ref="D15:H15" si="14">D$1</f>
        <v>       --------------------------------------------        </v>
      </c>
      <c r="E15" s="82" t="str">
        <f t="shared" si="14"/>
        <v>If you're seeing this, the application failed to load</v>
      </c>
      <c r="F15" s="82" t="str">
        <f t="shared" si="14"/>
        <v>WaveOS support have been notified</v>
      </c>
      <c r="G15" s="82" t="str">
        <f t="shared" si="14"/>
        <v>An update will now be made to resolve this</v>
      </c>
      <c r="H15" s="82" t="str">
        <f t="shared" si="14"/>
        <v>until then, reboot. It should resolve this issue</v>
      </c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</row>
    <row r="16" ht="327.75" customHeight="1">
      <c r="A16" s="81" t="str">
        <f>IF('All Devices (Landscape)'!V17 = "", "", CHAR(10) &amp; (CONCATENATE(( 'All Devices (Landscape)'!A17 &amp; " - " &amp; 'All Devices (Landscape)'!B17  &amp;  " - ( " &amp;  'All Devices (Landscape)'!C17 &amp; " x " &amp;  'All Devices (Landscape)'!D17 &amp; " )"  ))))</f>
        <v>
Landscape-800x384-PR=2 - SonyVAIO-P - ( 768 x 1600 )</v>
      </c>
      <c r="B16" s="85"/>
      <c r="C16" s="86" t="s">
        <v>177</v>
      </c>
      <c r="D16" s="82" t="str">
        <f t="shared" ref="D16:H16" si="15">D$1</f>
        <v>       --------------------------------------------        </v>
      </c>
      <c r="E16" s="82" t="str">
        <f t="shared" si="15"/>
        <v>If you're seeing this, the application failed to load</v>
      </c>
      <c r="F16" s="82" t="str">
        <f t="shared" si="15"/>
        <v>WaveOS support have been notified</v>
      </c>
      <c r="G16" s="82" t="str">
        <f t="shared" si="15"/>
        <v>An update will now be made to resolve this</v>
      </c>
      <c r="H16" s="82" t="str">
        <f t="shared" si="15"/>
        <v>until then, reboot. It should resolve this issue</v>
      </c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</row>
    <row r="17" ht="327.75" customHeight="1">
      <c r="A17" s="81" t="str">
        <f>IF('All Devices (Landscape)'!V18 = "", "", CHAR(10) &amp; (CONCATENATE(( 'All Devices (Landscape)'!A18 &amp; " - " &amp; 'All Devices (Landscape)'!B18  &amp;  " - ( " &amp;  'All Devices (Landscape)'!C18 &amp; " x " &amp;  'All Devices (Landscape)'!D18 &amp; " )"  ))))</f>
        <v>
Landscape-534x400-PR=3 - LenovoThinkpadT60 - ( 1200 x 1600 )</v>
      </c>
      <c r="B17" s="84"/>
      <c r="C17" s="86" t="s">
        <v>178</v>
      </c>
      <c r="D17" s="82" t="str">
        <f t="shared" ref="D17:H17" si="16">D$1</f>
        <v>       --------------------------------------------        </v>
      </c>
      <c r="E17" s="82" t="str">
        <f t="shared" si="16"/>
        <v>If you're seeing this, the application failed to load</v>
      </c>
      <c r="F17" s="82" t="str">
        <f t="shared" si="16"/>
        <v>WaveOS support have been notified</v>
      </c>
      <c r="G17" s="82" t="str">
        <f t="shared" si="16"/>
        <v>An update will now be made to resolve this</v>
      </c>
      <c r="H17" s="82" t="str">
        <f t="shared" si="16"/>
        <v>until then, reboot. It should resolve this issue</v>
      </c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</row>
    <row r="18" ht="327.75" customHeight="1">
      <c r="A18" s="81" t="str">
        <f>IF('All Devices (Landscape)'!V19 = "", "", CHAR(10) &amp; (CONCATENATE(( 'All Devices (Landscape)'!A19 &amp; " - " &amp; 'All Devices (Landscape)'!B19  &amp;  " - ( " &amp;  'All Devices (Landscape)'!C19 &amp; " x " &amp;  'All Devices (Landscape)'!D19 &amp; " )"  ))))</f>
        <v>
Landscape-640x400-PR=3 - WUXGA - ( 1200 x 1920 )</v>
      </c>
      <c r="B18" s="84"/>
      <c r="C18" s="86" t="s">
        <v>179</v>
      </c>
      <c r="D18" s="82" t="str">
        <f t="shared" ref="D18:H18" si="17">D$1</f>
        <v>       --------------------------------------------        </v>
      </c>
      <c r="E18" s="82" t="str">
        <f t="shared" si="17"/>
        <v>If you're seeing this, the application failed to load</v>
      </c>
      <c r="F18" s="82" t="str">
        <f t="shared" si="17"/>
        <v>WaveOS support have been notified</v>
      </c>
      <c r="G18" s="82" t="str">
        <f t="shared" si="17"/>
        <v>An update will now be made to resolve this</v>
      </c>
      <c r="H18" s="82" t="str">
        <f t="shared" si="17"/>
        <v>until then, reboot. It should resolve this issue</v>
      </c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</row>
    <row r="19" ht="327.75" customHeight="1">
      <c r="A19" s="81" t="str">
        <f>IF('All Devices (Landscape)'!V20 = "", "", CHAR(10) &amp; (CONCATENATE(( 'All Devices (Landscape)'!A20 &amp; " - " &amp; 'All Devices (Landscape)'!B20  &amp;  " - ( " &amp;  'All Devices (Landscape)'!C20 &amp; " x " &amp;  'All Devices (Landscape)'!D20 &amp; " )"  ))))</f>
        <v>
Landscape-732x412-PR=3.5 - PixelXL - ( 1440 x 2560 )</v>
      </c>
      <c r="B19" s="84"/>
      <c r="C19" s="86" t="s">
        <v>180</v>
      </c>
      <c r="D19" s="82" t="str">
        <f t="shared" ref="D19:H19" si="18">D$1</f>
        <v>       --------------------------------------------        </v>
      </c>
      <c r="E19" s="82" t="str">
        <f t="shared" si="18"/>
        <v>If you're seeing this, the application failed to load</v>
      </c>
      <c r="F19" s="82" t="str">
        <f t="shared" si="18"/>
        <v>WaveOS support have been notified</v>
      </c>
      <c r="G19" s="82" t="str">
        <f t="shared" si="18"/>
        <v>An update will now be made to resolve this</v>
      </c>
      <c r="H19" s="82" t="str">
        <f t="shared" si="18"/>
        <v>until then, reboot. It should resolve this issue</v>
      </c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</row>
    <row r="20" ht="327.75" customHeight="1">
      <c r="A20" s="81" t="str">
        <f>IF('All Devices (Landscape)'!V21 = "", "", CHAR(10) &amp; (CONCATENATE(( 'All Devices (Landscape)'!A21 &amp; " - " &amp; 'All Devices (Landscape)'!B21  &amp;  " - ( " &amp;  'All Devices (Landscape)'!C21 &amp; " x " &amp;  'All Devices (Landscape)'!D21 &amp; " )"  ))))</f>
        <v>
Landscape-736x414-PR=2.7 - Iphone6-8+andHTC1andFullHD - ( 1080 x 1920 )</v>
      </c>
      <c r="B20" s="84"/>
      <c r="C20" s="86" t="s">
        <v>181</v>
      </c>
      <c r="D20" s="82" t="str">
        <f t="shared" ref="D20:H20" si="19">D$1</f>
        <v>       --------------------------------------------        </v>
      </c>
      <c r="E20" s="82" t="str">
        <f t="shared" si="19"/>
        <v>If you're seeing this, the application failed to load</v>
      </c>
      <c r="F20" s="82" t="str">
        <f t="shared" si="19"/>
        <v>WaveOS support have been notified</v>
      </c>
      <c r="G20" s="82" t="str">
        <f t="shared" si="19"/>
        <v>An update will now be made to resolve this</v>
      </c>
      <c r="H20" s="82" t="str">
        <f t="shared" si="19"/>
        <v>until then, reboot. It should resolve this issue</v>
      </c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</row>
    <row r="21" ht="327.75" customHeight="1">
      <c r="A21" s="81" t="str">
        <f>IF('All Devices (Landscape)'!V22 = "", "", CHAR(10) &amp; (CONCATENATE(( 'All Devices (Landscape)'!A22 &amp; " - " &amp; 'All Devices (Landscape)'!B22  &amp;  " - ( " &amp;  'All Devices (Landscape)'!C22 &amp; " x " &amp;  'All Devices (Landscape)'!D22 &amp; " )"  ))))</f>
        <v>
Landscape-739x416-PR=2.6 - Pixel - ( 1080 x 1920 )</v>
      </c>
      <c r="B21" s="84"/>
      <c r="C21" s="86" t="s">
        <v>182</v>
      </c>
      <c r="D21" s="82" t="str">
        <f t="shared" ref="D21:H21" si="20">D$1</f>
        <v>       --------------------------------------------        </v>
      </c>
      <c r="E21" s="82" t="str">
        <f t="shared" si="20"/>
        <v>If you're seeing this, the application failed to load</v>
      </c>
      <c r="F21" s="82" t="str">
        <f t="shared" si="20"/>
        <v>WaveOS support have been notified</v>
      </c>
      <c r="G21" s="82" t="str">
        <f t="shared" si="20"/>
        <v>An update will now be made to resolve this</v>
      </c>
      <c r="H21" s="82" t="str">
        <f t="shared" si="20"/>
        <v>until then, reboot. It should resolve this issue</v>
      </c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</row>
    <row r="22" ht="327.75" customHeight="1">
      <c r="A22" s="81" t="str">
        <f>IF('All Devices (Landscape)'!V23 = "", "", CHAR(10) &amp; (CONCATENATE(( 'All Devices (Landscape)'!A23 &amp; " - " &amp; 'All Devices (Landscape)'!B23  &amp;  " - ( " &amp;  'All Devices (Landscape)'!C23 &amp; " x " &amp;  'All Devices (Landscape)'!D23 &amp; " )"  ))))</f>
        <v>
Landscape-1440x450-PR=2 - AlienwareCurvedDisplay - ( 900 x 2880 )</v>
      </c>
      <c r="B22" s="84"/>
      <c r="C22" s="86" t="s">
        <v>183</v>
      </c>
      <c r="D22" s="82" t="str">
        <f t="shared" ref="D22:H22" si="21">D$1</f>
        <v>       --------------------------------------------        </v>
      </c>
      <c r="E22" s="82" t="str">
        <f t="shared" si="21"/>
        <v>If you're seeing this, the application failed to load</v>
      </c>
      <c r="F22" s="82" t="str">
        <f t="shared" si="21"/>
        <v>WaveOS support have been notified</v>
      </c>
      <c r="G22" s="82" t="str">
        <f t="shared" si="21"/>
        <v>An update will now be made to resolve this</v>
      </c>
      <c r="H22" s="82" t="str">
        <f t="shared" si="21"/>
        <v>until then, reboot. It should resolve this issue</v>
      </c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</row>
    <row r="23" ht="327.75" customHeight="1">
      <c r="A23" s="81" t="str">
        <f>IF('All Devices (Landscape)'!V24 = "", "", CHAR(10) &amp; (CONCATENATE(( 'All Devices (Landscape)'!A24 &amp; " - " &amp; 'All Devices (Landscape)'!B24  &amp;  " - ( " &amp;  'All Devices (Landscape)'!C24 &amp; " x " &amp;  'All Devices (Landscape)'!D24 &amp; " )"  ))))</f>
        <v>
Landscape-800x480-PR=1 - GalaxyS2 - ( 480 x 800 )</v>
      </c>
      <c r="B23" s="84"/>
      <c r="C23" s="86" t="s">
        <v>184</v>
      </c>
      <c r="D23" s="82" t="str">
        <f t="shared" ref="D23:H23" si="22">D$1</f>
        <v>       --------------------------------------------        </v>
      </c>
      <c r="E23" s="82" t="str">
        <f t="shared" si="22"/>
        <v>If you're seeing this, the application failed to load</v>
      </c>
      <c r="F23" s="82" t="str">
        <f t="shared" si="22"/>
        <v>WaveOS support have been notified</v>
      </c>
      <c r="G23" s="82" t="str">
        <f t="shared" si="22"/>
        <v>An update will now be made to resolve this</v>
      </c>
      <c r="H23" s="82" t="str">
        <f t="shared" si="22"/>
        <v>until then, reboot. It should resolve this issue</v>
      </c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</row>
    <row r="24" ht="327.75" customHeight="1">
      <c r="A24" s="81" t="str">
        <f>IF('All Devices (Landscape)'!V25 = "", "", CHAR(10) &amp; (CONCATENATE(( 'All Devices (Landscape)'!A25 &amp; " - " &amp; 'All Devices (Landscape)'!B25  &amp;  " - ( " &amp;  'All Devices (Landscape)'!C25 &amp; " x " &amp;  'All Devices (Landscape)'!D25 &amp; " )"  ))))</f>
        <v>
Landscape-987x480-PR=3 - GalaxyS8-9+ - ( 1440 x 2960 )</v>
      </c>
      <c r="B24" s="84"/>
      <c r="C24" s="86" t="s">
        <v>185</v>
      </c>
      <c r="D24" s="82" t="str">
        <f t="shared" ref="D24:H24" si="23">D$1</f>
        <v>       --------------------------------------------        </v>
      </c>
      <c r="E24" s="82" t="str">
        <f t="shared" si="23"/>
        <v>If you're seeing this, the application failed to load</v>
      </c>
      <c r="F24" s="82" t="str">
        <f t="shared" si="23"/>
        <v>WaveOS support have been notified</v>
      </c>
      <c r="G24" s="82" t="str">
        <f t="shared" si="23"/>
        <v>An update will now be made to resolve this</v>
      </c>
      <c r="H24" s="82" t="str">
        <f t="shared" si="23"/>
        <v>until then, reboot. It should resolve this issue</v>
      </c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</row>
    <row r="25" ht="327.75" customHeight="1">
      <c r="A25" s="81" t="str">
        <f>IF('All Devices (Landscape)'!V26 = "", "", CHAR(10) &amp; (CONCATENATE(( 'All Devices (Landscape)'!A26 &amp; " - " &amp; 'All Devices (Landscape)'!B26  &amp;  " - ( " &amp;  'All Devices (Landscape)'!C26 &amp; " x " &amp;  'All Devices (Landscape)'!D26 &amp; " )"  ))))</f>
        <v>
Landscape-854x480-PR=2.3 - OnePlus3 - ( 1080 x 1920 )</v>
      </c>
      <c r="B25" s="84"/>
      <c r="C25" s="86" t="s">
        <v>186</v>
      </c>
      <c r="D25" s="82" t="str">
        <f t="shared" ref="D25:H25" si="24">D$1</f>
        <v>       --------------------------------------------        </v>
      </c>
      <c r="E25" s="82" t="str">
        <f t="shared" si="24"/>
        <v>If you're seeing this, the application failed to load</v>
      </c>
      <c r="F25" s="82" t="str">
        <f t="shared" si="24"/>
        <v>WaveOS support have been notified</v>
      </c>
      <c r="G25" s="82" t="str">
        <f t="shared" si="24"/>
        <v>An update will now be made to resolve this</v>
      </c>
      <c r="H25" s="82" t="str">
        <f t="shared" si="24"/>
        <v>until then, reboot. It should resolve this issue</v>
      </c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</row>
    <row r="26" ht="327.75" customHeight="1">
      <c r="A26" s="81" t="str">
        <f>IF('All Devices (Landscape)'!V27 = "", "", CHAR(10) &amp; (CONCATENATE(( 'All Devices (Landscape)'!A27 &amp; " - " &amp; 'All Devices (Landscape)'!B27  &amp;  " - ( " &amp;  'All Devices (Landscape)'!C27 &amp; " x " &amp;  'All Devices (Landscape)'!D27 &amp; " )"  ))))</f>
        <v>
Landscape-859x483-PR=3 - LG-G5 - ( 1440 x 2560 )</v>
      </c>
      <c r="B26" s="84"/>
      <c r="C26" s="86" t="s">
        <v>187</v>
      </c>
      <c r="D26" s="82" t="str">
        <f t="shared" ref="D26:H26" si="25">D$1</f>
        <v>       --------------------------------------------        </v>
      </c>
      <c r="E26" s="82" t="str">
        <f t="shared" si="25"/>
        <v>If you're seeing this, the application failed to load</v>
      </c>
      <c r="F26" s="82" t="str">
        <f t="shared" si="25"/>
        <v>WaveOS support have been notified</v>
      </c>
      <c r="G26" s="82" t="str">
        <f t="shared" si="25"/>
        <v>An update will now be made to resolve this</v>
      </c>
      <c r="H26" s="82" t="str">
        <f t="shared" si="25"/>
        <v>until then, reboot. It should resolve this issue</v>
      </c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</row>
    <row r="27" ht="327.75" customHeight="1">
      <c r="A27" s="81" t="str">
        <f>IF('All Devices (Landscape)'!V28 = "", "", CHAR(10) &amp; (CONCATENATE(( 'All Devices (Landscape)'!A28 &amp; " - " &amp; 'All Devices (Landscape)'!B28  &amp;  " - ( " &amp;  'All Devices (Landscape)'!C28 &amp; " x " &amp;  'All Devices (Landscape)'!D28 &amp; " )"  ))))</f>
        <v>
Landscape-683x512-PR=2 - IpadPro - ( 1024 x 1366 )</v>
      </c>
      <c r="B27" s="84"/>
      <c r="C27" s="86" t="s">
        <v>188</v>
      </c>
      <c r="D27" s="82" t="str">
        <f t="shared" ref="D27:H27" si="26">D$1</f>
        <v>       --------------------------------------------        </v>
      </c>
      <c r="E27" s="82" t="str">
        <f t="shared" si="26"/>
        <v>If you're seeing this, the application failed to load</v>
      </c>
      <c r="F27" s="82" t="str">
        <f t="shared" si="26"/>
        <v>WaveOS support have been notified</v>
      </c>
      <c r="G27" s="82" t="str">
        <f t="shared" si="26"/>
        <v>An update will now be made to resolve this</v>
      </c>
      <c r="H27" s="82" t="str">
        <f t="shared" si="26"/>
        <v>until then, reboot. It should resolve this issue</v>
      </c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</row>
    <row r="28" ht="327.75" customHeight="1">
      <c r="A28" s="81" t="str">
        <f>IF('All Devices (Landscape)'!V29 = "", "", CHAR(10) &amp; (CONCATENATE(( 'All Devices (Landscape)'!A29 &amp; " - " &amp; 'All Devices (Landscape)'!B29  &amp;  " - ( " &amp;  'All Devices (Landscape)'!C29 &amp; " x " &amp;  'All Devices (Landscape)'!D29 &amp; " )"  ))))</f>
        <v>
Landscape-984x577-PR=1.1 - WideSVGA  - ( 600 x 1024 )</v>
      </c>
      <c r="B28" s="84"/>
      <c r="C28" s="86" t="s">
        <v>189</v>
      </c>
      <c r="D28" s="82" t="str">
        <f t="shared" ref="D28:H28" si="27">D$1</f>
        <v>       --------------------------------------------        </v>
      </c>
      <c r="E28" s="82" t="str">
        <f t="shared" si="27"/>
        <v>If you're seeing this, the application failed to load</v>
      </c>
      <c r="F28" s="82" t="str">
        <f t="shared" si="27"/>
        <v>WaveOS support have been notified</v>
      </c>
      <c r="G28" s="82" t="str">
        <f t="shared" si="27"/>
        <v>An update will now be made to resolve this</v>
      </c>
      <c r="H28" s="82" t="str">
        <f t="shared" si="27"/>
        <v>until then, reboot. It should resolve this issue</v>
      </c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</row>
    <row r="29" ht="327.75" customHeight="1">
      <c r="A29" s="81" t="str">
        <f>IF('All Devices (Landscape)'!V30 = "", "", CHAR(10) &amp; (CONCATENATE(( 'All Devices (Landscape)'!A30 &amp; " - " &amp; 'All Devices (Landscape)'!B30  &amp;  " - ( " &amp;  'All Devices (Landscape)'!C30 &amp; " x " &amp;  'All Devices (Landscape)'!D30 &amp; " )"  ))))</f>
        <v>
Landscape-960x600-PR=2 - Nexus7 - ( 1200 x 1920 )</v>
      </c>
      <c r="B29" s="84"/>
      <c r="C29" s="86" t="s">
        <v>190</v>
      </c>
      <c r="D29" s="82" t="str">
        <f t="shared" ref="D29:H29" si="28">D$1</f>
        <v>       --------------------------------------------        </v>
      </c>
      <c r="E29" s="82" t="str">
        <f t="shared" si="28"/>
        <v>If you're seeing this, the application failed to load</v>
      </c>
      <c r="F29" s="82" t="str">
        <f t="shared" si="28"/>
        <v>WaveOS support have been notified</v>
      </c>
      <c r="G29" s="82" t="str">
        <f t="shared" si="28"/>
        <v>An update will now be made to resolve this</v>
      </c>
      <c r="H29" s="82" t="str">
        <f t="shared" si="28"/>
        <v>until then, reboot. It should resolve this issue</v>
      </c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</row>
    <row r="30" ht="327.75" customHeight="1">
      <c r="A30" s="81" t="str">
        <f>IF('All Devices (Landscape)'!V31 = "", "", CHAR(10) &amp; (CONCATENATE(( 'All Devices (Landscape)'!A31 &amp; " - " &amp; 'All Devices (Landscape)'!B31  &amp;  " - ( " &amp;  'All Devices (Landscape)'!C31 &amp; " x " &amp;  'All Devices (Landscape)'!D31 &amp; " )"  ))))</f>
        <v>
Landscape-807x606-PR=2.3 - HitachiCM821F - ( 1392 x 1856 )</v>
      </c>
      <c r="B30" s="84"/>
      <c r="C30" s="86" t="s">
        <v>191</v>
      </c>
      <c r="D30" s="82" t="str">
        <f t="shared" ref="D30:H30" si="29">D$1</f>
        <v>       --------------------------------------------        </v>
      </c>
      <c r="E30" s="82" t="str">
        <f t="shared" si="29"/>
        <v>If you're seeing this, the application failed to load</v>
      </c>
      <c r="F30" s="82" t="str">
        <f t="shared" si="29"/>
        <v>WaveOS support have been notified</v>
      </c>
      <c r="G30" s="82" t="str">
        <f t="shared" si="29"/>
        <v>An update will now be made to resolve this</v>
      </c>
      <c r="H30" s="82" t="str">
        <f t="shared" si="29"/>
        <v>until then, reboot. It should resolve this issue</v>
      </c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</row>
    <row r="31" ht="327.75" customHeight="1">
      <c r="A31" s="81" t="str">
        <f>IF('All Devices (Landscape)'!V32 = "", "", CHAR(10) &amp; (CONCATENATE(( 'All Devices (Landscape)'!A32 &amp; " - " &amp; 'All Devices (Landscape)'!B32  &amp;  " - ( " &amp;  'All Devices (Landscape)'!C32 &amp; " x " &amp;  'All Devices (Landscape)'!D32 &amp; " )"  ))))</f>
        <v>
Landscape-1280x720-PR=1.5 - Surface3 - ( 1080 x 1920 )</v>
      </c>
      <c r="B31" s="84"/>
      <c r="C31" s="86" t="s">
        <v>192</v>
      </c>
      <c r="D31" s="82" t="str">
        <f t="shared" ref="D31:H31" si="30">D$1</f>
        <v>       --------------------------------------------        </v>
      </c>
      <c r="E31" s="82" t="str">
        <f t="shared" si="30"/>
        <v>If you're seeing this, the application failed to load</v>
      </c>
      <c r="F31" s="82" t="str">
        <f t="shared" si="30"/>
        <v>WaveOS support have been notified</v>
      </c>
      <c r="G31" s="82" t="str">
        <f t="shared" si="30"/>
        <v>An update will now be made to resolve this</v>
      </c>
      <c r="H31" s="82" t="str">
        <f t="shared" si="30"/>
        <v>until then, reboot. It should resolve this issue</v>
      </c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</row>
    <row r="32" ht="327.75" customHeight="1">
      <c r="A32" s="81" t="str">
        <f>IF('All Devices (Landscape)'!V33 = "", "", CHAR(10) &amp; (CONCATENATE(( 'All Devices (Landscape)'!A33 &amp; " - " &amp; 'All Devices (Landscape)'!B33  &amp;  " - ( " &amp;  'All Devices (Landscape)'!C33 &amp; " x " &amp;  'All Devices (Landscape)'!D33 &amp; " )"  ))))</f>
        <v>
Landscape-1366x768-PR=1 - DellMonitorIN1920 - ( 768 x 1366 )</v>
      </c>
      <c r="B32" s="84"/>
      <c r="C32" s="86" t="s">
        <v>193</v>
      </c>
      <c r="D32" s="82" t="str">
        <f t="shared" ref="D32:H32" si="31">D$1</f>
        <v>       --------------------------------------------        </v>
      </c>
      <c r="E32" s="82" t="str">
        <f t="shared" si="31"/>
        <v>If you're seeing this, the application failed to load</v>
      </c>
      <c r="F32" s="82" t="str">
        <f t="shared" si="31"/>
        <v>WaveOS support have been notified</v>
      </c>
      <c r="G32" s="82" t="str">
        <f t="shared" si="31"/>
        <v>An update will now be made to resolve this</v>
      </c>
      <c r="H32" s="82" t="str">
        <f t="shared" si="31"/>
        <v>until then, reboot. It should resolve this issue</v>
      </c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</row>
    <row r="33" ht="327.75" customHeight="1">
      <c r="A33" s="81" t="str">
        <f>IF('All Devices (Landscape)'!V34 = "", "", CHAR(10) &amp; (CONCATENATE(( 'All Devices (Landscape)'!A34 &amp; " - " &amp; 'All Devices (Landscape)'!B34  &amp;  " - ( " &amp;  'All Devices (Landscape)'!C34 &amp; " x " &amp;  'All Devices (Landscape)'!D34 &amp; " )"  ))))</f>
        <v>
Landscape-1024x768-PR=2 - Nexus9 - ( 1536 x 2048 )</v>
      </c>
      <c r="B33" s="84"/>
      <c r="C33" s="86" t="s">
        <v>194</v>
      </c>
      <c r="D33" s="82" t="str">
        <f t="shared" ref="D33:H33" si="32">D$1</f>
        <v>       --------------------------------------------        </v>
      </c>
      <c r="E33" s="82" t="str">
        <f t="shared" si="32"/>
        <v>If you're seeing this, the application failed to load</v>
      </c>
      <c r="F33" s="82" t="str">
        <f t="shared" si="32"/>
        <v>WaveOS support have been notified</v>
      </c>
      <c r="G33" s="82" t="str">
        <f t="shared" si="32"/>
        <v>An update will now be made to resolve this</v>
      </c>
      <c r="H33" s="82" t="str">
        <f t="shared" si="32"/>
        <v>until then, reboot. It should resolve this issue</v>
      </c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</row>
    <row r="34" ht="327.75" customHeight="1">
      <c r="A34" s="81" t="str">
        <f>IF('All Devices (Landscape)'!V35 = "", "", CHAR(10) &amp; (CONCATENATE(( 'All Devices (Landscape)'!A35 &amp; " - " &amp; 'All Devices (Landscape)'!B35  &amp;  " - ( " &amp;  'All Devices (Landscape)'!C35 &amp; " x " &amp;  'All Devices (Landscape)'!D35 &amp; " )"  ))))</f>
        <v>
Landscape-1366x768-PR=1+scale - MyHPLaptop - ( 768 x 1366 )</v>
      </c>
      <c r="B34" s="84"/>
      <c r="C34" s="86" t="s">
        <v>195</v>
      </c>
      <c r="D34" s="82" t="str">
        <f t="shared" ref="D34:H34" si="33">D$1</f>
        <v>       --------------------------------------------        </v>
      </c>
      <c r="E34" s="82" t="str">
        <f t="shared" si="33"/>
        <v>If you're seeing this, the application failed to load</v>
      </c>
      <c r="F34" s="82" t="str">
        <f t="shared" si="33"/>
        <v>WaveOS support have been notified</v>
      </c>
      <c r="G34" s="82" t="str">
        <f t="shared" si="33"/>
        <v>An update will now be made to resolve this</v>
      </c>
      <c r="H34" s="82" t="str">
        <f t="shared" si="33"/>
        <v>until then, reboot. It should resolve this issue</v>
      </c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</row>
    <row r="35" ht="327.75" customHeight="1">
      <c r="A35" s="81" t="str">
        <f>IF('All Devices (Landscape)'!V36 = "", "", CHAR(10) &amp; (CONCATENATE(( 'All Devices (Landscape)'!A36 &amp; " - " &amp; 'All Devices (Landscape)'!B36  &amp;  " - ( " &amp;  'All Devices (Landscape)'!C36 &amp; " x " &amp;  'All Devices (Landscape)'!D36 &amp; " )"  ))))</f>
        <v>
Landscape-1280x800-PR=1 - GalaxyTab10 - ( 800 x 1280 )</v>
      </c>
      <c r="B35" s="84"/>
      <c r="C35" s="86" t="s">
        <v>196</v>
      </c>
      <c r="D35" s="82" t="str">
        <f t="shared" ref="D35:H35" si="34">D$1</f>
        <v>       --------------------------------------------        </v>
      </c>
      <c r="E35" s="82" t="str">
        <f t="shared" si="34"/>
        <v>If you're seeing this, the application failed to load</v>
      </c>
      <c r="F35" s="82" t="str">
        <f t="shared" si="34"/>
        <v>WaveOS support have been notified</v>
      </c>
      <c r="G35" s="82" t="str">
        <f t="shared" si="34"/>
        <v>An update will now be made to resolve this</v>
      </c>
      <c r="H35" s="82" t="str">
        <f t="shared" si="34"/>
        <v>until then, reboot. It should resolve this issue</v>
      </c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</row>
    <row r="36" ht="327.75" customHeight="1">
      <c r="A36" s="81" t="str">
        <f>IF('All Devices (Landscape)'!V37 = "", "", CHAR(10) &amp; (CONCATENATE(( 'All Devices (Landscape)'!A37 &amp; " - " &amp; 'All Devices (Landscape)'!B37  &amp;  " - ( " &amp;  'All Devices (Landscape)'!C37 &amp; " x " &amp;  'All Devices (Landscape)'!D37 &amp; " )"  ))))</f>
        <v>
Landscape-1280x850-PR=2 - ChromebookPixel - ( 1700 x 2560 )</v>
      </c>
      <c r="B36" s="84"/>
      <c r="C36" s="86" t="s">
        <v>197</v>
      </c>
      <c r="D36" s="82" t="str">
        <f t="shared" ref="D36:H36" si="35">D$1</f>
        <v>       --------------------------------------------        </v>
      </c>
      <c r="E36" s="82" t="str">
        <f t="shared" si="35"/>
        <v>If you're seeing this, the application failed to load</v>
      </c>
      <c r="F36" s="82" t="str">
        <f t="shared" si="35"/>
        <v>WaveOS support have been notified</v>
      </c>
      <c r="G36" s="82" t="str">
        <f t="shared" si="35"/>
        <v>An update will now be made to resolve this</v>
      </c>
      <c r="H36" s="82" t="str">
        <f t="shared" si="35"/>
        <v>until then, reboot. It should resolve this issue</v>
      </c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</row>
    <row r="37" ht="327.75" customHeight="1">
      <c r="A37" s="81" t="str">
        <f>IF('All Devices (Landscape)'!V38 = "", "", CHAR(10) &amp; (CONCATENATE(( 'All Devices (Landscape)'!A38 &amp; " - " &amp; 'All Devices (Landscape)'!B38  &amp;  " - ( " &amp;  'All Devices (Landscape)'!C38 &amp; " x " &amp;  'All Devices (Landscape)'!D38 &amp; " )"  ))))</f>
        <v>
Landscape-1279x854-PR=1.1 - PowerBookG4 - ( 854 x 1280 )</v>
      </c>
      <c r="B37" s="84"/>
      <c r="C37" s="86" t="s">
        <v>197</v>
      </c>
      <c r="D37" s="82" t="str">
        <f t="shared" ref="D37:H37" si="36">D$1</f>
        <v>       --------------------------------------------        </v>
      </c>
      <c r="E37" s="82" t="str">
        <f t="shared" si="36"/>
        <v>If you're seeing this, the application failed to load</v>
      </c>
      <c r="F37" s="82" t="str">
        <f t="shared" si="36"/>
        <v>WaveOS support have been notified</v>
      </c>
      <c r="G37" s="82" t="str">
        <f t="shared" si="36"/>
        <v>An update will now be made to resolve this</v>
      </c>
      <c r="H37" s="82" t="str">
        <f t="shared" si="36"/>
        <v>until then, reboot. It should resolve this issue</v>
      </c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</row>
    <row r="38" ht="327.75" customHeight="1">
      <c r="A38" s="81" t="str">
        <f>IF('All Devices (Landscape)'!V39 = "", "", CHAR(10) &amp; (CONCATENATE(( 'All Devices (Landscape)'!A39 &amp; " - " &amp; 'All Devices (Landscape)'!B39  &amp;  " - ( " &amp;  'All Devices (Landscape)'!C39 &amp; " x " &amp;  'All Devices (Landscape)'!D39 &amp; " )"  ))))</f>
        <v>
Landscape-2044x1078-PR=1.1 - DCI2K - ( 1080 x 2048 )</v>
      </c>
      <c r="B38" s="84"/>
      <c r="C38" s="86" t="s">
        <v>198</v>
      </c>
      <c r="D38" s="82" t="str">
        <f t="shared" ref="D38:H38" si="37">D$1</f>
        <v>       --------------------------------------------        </v>
      </c>
      <c r="E38" s="82" t="str">
        <f t="shared" si="37"/>
        <v>If you're seeing this, the application failed to load</v>
      </c>
      <c r="F38" s="82" t="str">
        <f t="shared" si="37"/>
        <v>WaveOS support have been notified</v>
      </c>
      <c r="G38" s="82" t="str">
        <f t="shared" si="37"/>
        <v>An update will now be made to resolve this</v>
      </c>
      <c r="H38" s="82" t="str">
        <f t="shared" si="37"/>
        <v>until then, reboot. It should resolve this issue</v>
      </c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</row>
    <row r="39" ht="327.75" customHeight="1">
      <c r="A39" s="81" t="str">
        <f>IF('All Devices (Landscape)'!V40 = "", "", CHAR(10) &amp; (CONCATENATE(( 'All Devices (Landscape)'!A40 &amp; " - " &amp; 'All Devices (Landscape)'!B40  &amp;  " - ( " &amp;  'All Devices (Landscape)'!C40 &amp; " x " &amp;  'All Devices (Landscape)'!D40 &amp; " )"  ))))</f>
        <v>
Landscape-1440x1152-PR=1.3 - PopularDevices1 - ( 1440 x 1800 )</v>
      </c>
      <c r="B39" s="84"/>
      <c r="C39" s="86" t="s">
        <v>199</v>
      </c>
      <c r="D39" s="82" t="str">
        <f t="shared" ref="D39:H39" si="38">D$1</f>
        <v>       --------------------------------------------        </v>
      </c>
      <c r="E39" s="82" t="str">
        <f t="shared" si="38"/>
        <v>If you're seeing this, the application failed to load</v>
      </c>
      <c r="F39" s="82" t="str">
        <f t="shared" si="38"/>
        <v>WaveOS support have been notified</v>
      </c>
      <c r="G39" s="82" t="str">
        <f t="shared" si="38"/>
        <v>An update will now be made to resolve this</v>
      </c>
      <c r="H39" s="82" t="str">
        <f t="shared" si="38"/>
        <v>until then, reboot. It should resolve this issue</v>
      </c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</row>
    <row r="40" ht="327.75" customHeight="1">
      <c r="A40" s="81" t="str">
        <f>IF('All Devices (Landscape)'!V41 = "", "", CHAR(10) &amp; (CONCATENATE(( 'All Devices (Landscape)'!A41 &amp; " - " &amp; 'All Devices (Landscape)'!B41  &amp;  " - ( " &amp;  'All Devices (Landscape)'!C41 &amp; " x " &amp;  'All Devices (Landscape)'!D41 &amp; " )"  ))))</f>
        <v>
Landscape-1881x1411-PR=1.1 - TesselarXGA  - ( 1440 x 1920 )</v>
      </c>
      <c r="B40" s="84"/>
      <c r="C40" s="87"/>
      <c r="D40" s="82" t="str">
        <f t="shared" ref="D40:H40" si="39">D$1</f>
        <v>       --------------------------------------------        </v>
      </c>
      <c r="E40" s="82" t="str">
        <f t="shared" si="39"/>
        <v>If you're seeing this, the application failed to load</v>
      </c>
      <c r="F40" s="82" t="str">
        <f t="shared" si="39"/>
        <v>WaveOS support have been notified</v>
      </c>
      <c r="G40" s="82" t="str">
        <f t="shared" si="39"/>
        <v>An update will now be made to resolve this</v>
      </c>
      <c r="H40" s="82" t="str">
        <f t="shared" si="39"/>
        <v>until then, reboot. It should resolve this issue</v>
      </c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</row>
    <row r="41" ht="327.75" customHeight="1">
      <c r="A41" s="81" t="str">
        <f>IF('All Devices (Landscape)'!V42 = "", "", CHAR(10) &amp; (CONCATENATE(( 'All Devices (Landscape)'!A42 &amp; " - " &amp; 'All Devices (Landscape)'!B42  &amp;  " - ( " &amp;  'All Devices (Landscape)'!C42 &amp; " x " &amp;  'All Devices (Landscape)'!D42 &amp; " )"  ))))</f>
        <v>
Landscape-7680x4320-PR=1 - 4320p - ( 4320 x 7680 )</v>
      </c>
      <c r="B41" s="84"/>
      <c r="C41" s="87"/>
      <c r="D41" s="82" t="str">
        <f t="shared" ref="D41:H41" si="40">D$1</f>
        <v>       --------------------------------------------        </v>
      </c>
      <c r="E41" s="82" t="str">
        <f t="shared" si="40"/>
        <v>If you're seeing this, the application failed to load</v>
      </c>
      <c r="F41" s="82" t="str">
        <f t="shared" si="40"/>
        <v>WaveOS support have been notified</v>
      </c>
      <c r="G41" s="82" t="str">
        <f t="shared" si="40"/>
        <v>An update will now be made to resolve this</v>
      </c>
      <c r="H41" s="82" t="str">
        <f t="shared" si="40"/>
        <v>until then, reboot. It should resolve this issue</v>
      </c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</row>
    <row r="42" ht="327.75" customHeight="1">
      <c r="A42" s="81" t="str">
        <f>IF('All Devices (Landscape)'!V43 = "", "", CHAR(10) &amp; (CONCATENATE(( 'All Devices (Landscape)'!A43 &amp; " - " &amp; 'All Devices (Landscape)'!B43  &amp;  " - ( " &amp;  'All Devices (Landscape)'!C43 &amp; " x " &amp;  'All Devices (Landscape)'!D43 &amp; " )"  ))))</f>
        <v>
Landscape-8192x8192-PR=1 - 8KFullDome - ( 8192 x 8192 )</v>
      </c>
      <c r="B42" s="84"/>
      <c r="C42" s="87"/>
      <c r="D42" s="82" t="str">
        <f t="shared" ref="D42:H42" si="41">D$1</f>
        <v>       --------------------------------------------        </v>
      </c>
      <c r="E42" s="82" t="str">
        <f t="shared" si="41"/>
        <v>If you're seeing this, the application failed to load</v>
      </c>
      <c r="F42" s="82" t="str">
        <f t="shared" si="41"/>
        <v>WaveOS support have been notified</v>
      </c>
      <c r="G42" s="82" t="str">
        <f t="shared" si="41"/>
        <v>An update will now be made to resolve this</v>
      </c>
      <c r="H42" s="82" t="str">
        <f t="shared" si="41"/>
        <v>until then, reboot. It should resolve this issue</v>
      </c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</row>
    <row r="43" ht="327.75" customHeight="1">
      <c r="A43" s="81" t="str">
        <f>IF('All Devices (Landscape)'!V44 = "", "", CHAR(10) &amp; (CONCATENATE(( 'All Devices (Landscape)'!A44 &amp; " - " &amp; 'All Devices (Landscape)'!B44  &amp;  " - ( " &amp;  'All Devices (Landscape)'!C44 &amp; " x " &amp;  'All Devices (Landscape)'!D44 &amp; " )"  ))))</f>
        <v>
Landscape-731x411-PR=2.7 - pixel2 - ( 1080 x 1920 )</v>
      </c>
      <c r="B43" s="84"/>
      <c r="C43" s="87"/>
      <c r="D43" s="82" t="str">
        <f t="shared" ref="D43:H43" si="42">D$1</f>
        <v>       --------------------------------------------        </v>
      </c>
      <c r="E43" s="82" t="str">
        <f t="shared" si="42"/>
        <v>If you're seeing this, the application failed to load</v>
      </c>
      <c r="F43" s="82" t="str">
        <f t="shared" si="42"/>
        <v>WaveOS support have been notified</v>
      </c>
      <c r="G43" s="82" t="str">
        <f t="shared" si="42"/>
        <v>An update will now be made to resolve this</v>
      </c>
      <c r="H43" s="82" t="str">
        <f t="shared" si="42"/>
        <v>until then, reboot. It should resolve this issue</v>
      </c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</row>
    <row r="44" ht="327.75" customHeight="1">
      <c r="A44" s="81" t="str">
        <f>IF('All Devices (Landscape)'!V45 = "", "", CHAR(10) &amp; (CONCATENATE(( 'All Devices (Landscape)'!A45 &amp; " - " &amp; 'All Devices (Landscape)'!B45  &amp;  " - ( " &amp;  'All Devices (Landscape)'!C45 &amp; " x " &amp;  'All Devices (Landscape)'!D45 &amp; " )"  ))))</f>
        <v>
Landscape-2280x1080-PR=1 - Hauwaei P20 (Lukas' Mobile) - ( 1080 x 2280 )</v>
      </c>
      <c r="B44" s="84"/>
      <c r="C44" s="87"/>
      <c r="D44" s="82" t="str">
        <f t="shared" ref="D44:H44" si="43">D$1</f>
        <v>       --------------------------------------------        </v>
      </c>
      <c r="E44" s="82" t="str">
        <f t="shared" si="43"/>
        <v>If you're seeing this, the application failed to load</v>
      </c>
      <c r="F44" s="82" t="str">
        <f t="shared" si="43"/>
        <v>WaveOS support have been notified</v>
      </c>
      <c r="G44" s="82" t="str">
        <f t="shared" si="43"/>
        <v>An update will now be made to resolve this</v>
      </c>
      <c r="H44" s="82" t="str">
        <f t="shared" si="43"/>
        <v>until then, reboot. It should resolve this issue</v>
      </c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</row>
    <row r="45" ht="327.75" customHeight="1">
      <c r="A45" s="81" t="str">
        <f>IF('All Devices (Landscape)'!V46 = "", "", CHAR(10) &amp; (CONCATENATE(( 'All Devices (Landscape)'!A46 &amp; " - " &amp; 'All Devices (Landscape)'!B46  &amp;  " - ( " &amp;  'All Devices (Landscape)'!C46 &amp; " x " &amp;  'All Devices (Landscape)'!D46 &amp; " )"  ))))</f>
        <v/>
      </c>
      <c r="B45" s="84"/>
      <c r="C45" s="87"/>
      <c r="D45" s="82" t="str">
        <f t="shared" ref="D45:H45" si="44">D$1</f>
        <v>       --------------------------------------------        </v>
      </c>
      <c r="E45" s="82" t="str">
        <f t="shared" si="44"/>
        <v>If you're seeing this, the application failed to load</v>
      </c>
      <c r="F45" s="82" t="str">
        <f t="shared" si="44"/>
        <v>WaveOS support have been notified</v>
      </c>
      <c r="G45" s="82" t="str">
        <f t="shared" si="44"/>
        <v>An update will now be made to resolve this</v>
      </c>
      <c r="H45" s="82" t="str">
        <f t="shared" si="44"/>
        <v>until then, reboot. It should resolve this issue</v>
      </c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</row>
    <row r="46" ht="327.75" customHeight="1">
      <c r="A46" s="81" t="str">
        <f>IF('All Devices (Landscape)'!V47 = "", "", CHAR(10) &amp; (CONCATENATE(( 'All Devices (Landscape)'!A47 &amp; " - " &amp; 'All Devices (Landscape)'!B47  &amp;  " - ( " &amp;  'All Devices (Landscape)'!C47 &amp; " x " &amp;  'All Devices (Landscape)'!D47 &amp; " )"  ))))</f>
        <v/>
      </c>
      <c r="B46" s="84"/>
      <c r="C46" s="87"/>
      <c r="D46" s="82" t="str">
        <f t="shared" ref="D46:H46" si="45">D$1</f>
        <v>       --------------------------------------------        </v>
      </c>
      <c r="E46" s="82" t="str">
        <f t="shared" si="45"/>
        <v>If you're seeing this, the application failed to load</v>
      </c>
      <c r="F46" s="82" t="str">
        <f t="shared" si="45"/>
        <v>WaveOS support have been notified</v>
      </c>
      <c r="G46" s="82" t="str">
        <f t="shared" si="45"/>
        <v>An update will now be made to resolve this</v>
      </c>
      <c r="H46" s="82" t="str">
        <f t="shared" si="45"/>
        <v>until then, reboot. It should resolve this issue</v>
      </c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</row>
    <row r="47" ht="327.75" customHeight="1">
      <c r="A47" s="81" t="str">
        <f>IF('All Devices (Landscape)'!V48 = "", "", CHAR(10) &amp; (CONCATENATE(( 'All Devices (Landscape)'!A48 &amp; " - " &amp; 'All Devices (Landscape)'!B48  &amp;  " - ( " &amp;  'All Devices (Landscape)'!C48 &amp; " x " &amp;  'All Devices (Landscape)'!D48 &amp; " )"  ))))</f>
        <v/>
      </c>
      <c r="B47" s="84"/>
      <c r="C47" s="87"/>
      <c r="D47" s="82" t="str">
        <f t="shared" ref="D47:H47" si="46">D$1</f>
        <v>       --------------------------------------------        </v>
      </c>
      <c r="E47" s="82" t="str">
        <f t="shared" si="46"/>
        <v>If you're seeing this, the application failed to load</v>
      </c>
      <c r="F47" s="82" t="str">
        <f t="shared" si="46"/>
        <v>WaveOS support have been notified</v>
      </c>
      <c r="G47" s="82" t="str">
        <f t="shared" si="46"/>
        <v>An update will now be made to resolve this</v>
      </c>
      <c r="H47" s="82" t="str">
        <f t="shared" si="46"/>
        <v>until then, reboot. It should resolve this issue</v>
      </c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</row>
    <row r="48" ht="327.75" customHeight="1">
      <c r="A48" s="81" t="str">
        <f>IF('All Devices (Landscape)'!V49 = "", "", CHAR(10) &amp; (CONCATENATE(( 'All Devices (Landscape)'!A49 &amp; " - " &amp; 'All Devices (Landscape)'!B49  &amp;  " - ( " &amp;  'All Devices (Landscape)'!C49 &amp; " x " &amp;  'All Devices (Landscape)'!D49 &amp; " )"  ))))</f>
        <v/>
      </c>
      <c r="B48" s="84"/>
      <c r="C48" s="87"/>
      <c r="D48" s="82" t="str">
        <f t="shared" ref="D48:H48" si="47">D$1</f>
        <v>       --------------------------------------------        </v>
      </c>
      <c r="E48" s="82" t="str">
        <f t="shared" si="47"/>
        <v>If you're seeing this, the application failed to load</v>
      </c>
      <c r="F48" s="82" t="str">
        <f t="shared" si="47"/>
        <v>WaveOS support have been notified</v>
      </c>
      <c r="G48" s="82" t="str">
        <f t="shared" si="47"/>
        <v>An update will now be made to resolve this</v>
      </c>
      <c r="H48" s="82" t="str">
        <f t="shared" si="47"/>
        <v>until then, reboot. It should resolve this issue</v>
      </c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</row>
    <row r="49" ht="327.75" customHeight="1">
      <c r="A49" s="81" t="str">
        <f>IF('All Devices (Landscape)'!V50 = "", "", CHAR(10) &amp; (CONCATENATE(( 'All Devices (Landscape)'!A50 &amp; " - " &amp; 'All Devices (Landscape)'!B50  &amp;  " - ( " &amp;  'All Devices (Landscape)'!C50 &amp; " x " &amp;  'All Devices (Landscape)'!D50 &amp; " )"  ))))</f>
        <v/>
      </c>
      <c r="B49" s="84"/>
      <c r="C49" s="87"/>
      <c r="D49" s="82" t="str">
        <f t="shared" ref="D49:H49" si="48">D$1</f>
        <v>       --------------------------------------------        </v>
      </c>
      <c r="E49" s="82" t="str">
        <f t="shared" si="48"/>
        <v>If you're seeing this, the application failed to load</v>
      </c>
      <c r="F49" s="82" t="str">
        <f t="shared" si="48"/>
        <v>WaveOS support have been notified</v>
      </c>
      <c r="G49" s="82" t="str">
        <f t="shared" si="48"/>
        <v>An update will now be made to resolve this</v>
      </c>
      <c r="H49" s="82" t="str">
        <f t="shared" si="48"/>
        <v>until then, reboot. It should resolve this issue</v>
      </c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</row>
    <row r="50" ht="327.75" customHeight="1">
      <c r="A50" s="81" t="str">
        <f>IF('All Devices (Landscape)'!V51 = "", "", CHAR(10) &amp; (CONCATENATE(( 'All Devices (Landscape)'!A51 &amp; " - " &amp; 'All Devices (Landscape)'!B51  &amp;  " - ( " &amp;  'All Devices (Landscape)'!C51 &amp; " x " &amp;  'All Devices (Landscape)'!D51 &amp; " )"  ))))</f>
        <v>
Landscape-7679.5x4319-PR=4 - breakpoint filler-----00050 - ( 4319 x 7679 )</v>
      </c>
      <c r="B50" s="84"/>
      <c r="C50" s="87"/>
      <c r="D50" s="82" t="str">
        <f t="shared" ref="D50:H50" si="49">D$1</f>
        <v>       --------------------------------------------        </v>
      </c>
      <c r="E50" s="82" t="str">
        <f t="shared" si="49"/>
        <v>If you're seeing this, the application failed to load</v>
      </c>
      <c r="F50" s="82" t="str">
        <f t="shared" si="49"/>
        <v>WaveOS support have been notified</v>
      </c>
      <c r="G50" s="82" t="str">
        <f t="shared" si="49"/>
        <v>An update will now be made to resolve this</v>
      </c>
      <c r="H50" s="82" t="str">
        <f t="shared" si="49"/>
        <v>until then, reboot. It should resolve this issue</v>
      </c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</row>
    <row r="51" ht="327.75" customHeight="1">
      <c r="A51" s="81" t="str">
        <f>IF('All Devices (Landscape)'!V52 = "", "", CHAR(10) &amp; (CONCATENATE(( 'All Devices (Landscape)'!A52 &amp; " - " &amp; 'All Devices (Landscape)'!B52  &amp;  " - ( " &amp;  'All Devices (Landscape)'!C52 &amp; " x " &amp;  'All Devices (Landscape)'!D52 &amp; " )"  ))))</f>
        <v>
Landscape-2959x1439-PR=4 - breakpoint filler-----00049 - ( 1439 x 2959 )</v>
      </c>
      <c r="B51" s="84"/>
      <c r="C51" s="87"/>
      <c r="D51" s="82" t="str">
        <f t="shared" ref="D51:H51" si="50">D$1</f>
        <v>       --------------------------------------------        </v>
      </c>
      <c r="E51" s="82" t="str">
        <f t="shared" si="50"/>
        <v>If you're seeing this, the application failed to load</v>
      </c>
      <c r="F51" s="82" t="str">
        <f t="shared" si="50"/>
        <v>WaveOS support have been notified</v>
      </c>
      <c r="G51" s="82" t="str">
        <f t="shared" si="50"/>
        <v>An update will now be made to resolve this</v>
      </c>
      <c r="H51" s="82" t="str">
        <f t="shared" si="50"/>
        <v>until then, reboot. It should resolve this issue</v>
      </c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</row>
    <row r="52" ht="327.75" customHeight="1">
      <c r="A52" s="81" t="str">
        <f>IF('All Devices (Landscape)'!V53 = "", "", CHAR(10) &amp; (CONCATENATE(( 'All Devices (Landscape)'!A53 &amp; " - " &amp; 'All Devices (Landscape)'!B53  &amp;  " - ( " &amp;  'All Devices (Landscape)'!C53 &amp; " x " &amp;  'All Devices (Landscape)'!D53 &amp; " )"  ))))</f>
        <v>
Landscape-2559x1410-PR=4 - breakpoint filler-----00048 - ( 1410 x 2559 )</v>
      </c>
      <c r="B52" s="84"/>
      <c r="C52" s="87"/>
      <c r="D52" s="82" t="str">
        <f t="shared" ref="D52:H52" si="51">D$1</f>
        <v>       --------------------------------------------        </v>
      </c>
      <c r="E52" s="82" t="str">
        <f t="shared" si="51"/>
        <v>If you're seeing this, the application failed to load</v>
      </c>
      <c r="F52" s="82" t="str">
        <f t="shared" si="51"/>
        <v>WaveOS support have been notified</v>
      </c>
      <c r="G52" s="82" t="str">
        <f t="shared" si="51"/>
        <v>An update will now be made to resolve this</v>
      </c>
      <c r="H52" s="82" t="str">
        <f t="shared" si="51"/>
        <v>until then, reboot. It should resolve this issue</v>
      </c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</row>
    <row r="53" ht="327.75" customHeight="1">
      <c r="A53" s="81" t="str">
        <f>IF('All Devices (Landscape)'!V54 = "", "", CHAR(10) &amp; (CONCATENATE(( 'All Devices (Landscape)'!A54 &amp; " - " &amp; 'All Devices (Landscape)'!B54  &amp;  " - ( " &amp;  'All Devices (Landscape)'!C54 &amp; " x " &amp;  'All Devices (Landscape)'!D54 &amp; " )"  ))))</f>
        <v>
Landscape-2279x1151-PR=3 - breakpoint filler-----00047 - ( 1151 x 2279 )</v>
      </c>
      <c r="B53" s="84"/>
      <c r="C53" s="87"/>
      <c r="D53" s="82" t="str">
        <f t="shared" ref="D53:H53" si="52">D$1</f>
        <v>       --------------------------------------------        </v>
      </c>
      <c r="E53" s="82" t="str">
        <f t="shared" si="52"/>
        <v>If you're seeing this, the application failed to load</v>
      </c>
      <c r="F53" s="82" t="str">
        <f t="shared" si="52"/>
        <v>WaveOS support have been notified</v>
      </c>
      <c r="G53" s="82" t="str">
        <f t="shared" si="52"/>
        <v>An update will now be made to resolve this</v>
      </c>
      <c r="H53" s="82" t="str">
        <f t="shared" si="52"/>
        <v>until then, reboot. It should resolve this issue</v>
      </c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</row>
    <row r="54" ht="327.75" customHeight="1">
      <c r="A54" s="81" t="str">
        <f>IF('All Devices (Landscape)'!V55 = "", "", CHAR(10) &amp; (CONCATENATE(( 'All Devices (Landscape)'!A55 &amp; " - " &amp; 'All Devices (Landscape)'!B55  &amp;  " - ( " &amp;  'All Devices (Landscape)'!C55 &amp; " x " &amp;  'All Devices (Landscape)'!D55 &amp; " )"  ))))</f>
        <v>
Landscape-2043x1079-PR=3 - breakpoint filler-----00046 - ( 1079 x 2043 )</v>
      </c>
      <c r="B54" s="84"/>
      <c r="C54" s="87"/>
      <c r="D54" s="82" t="str">
        <f t="shared" ref="D54:H54" si="53">D$1</f>
        <v>       --------------------------------------------        </v>
      </c>
      <c r="E54" s="82" t="str">
        <f t="shared" si="53"/>
        <v>If you're seeing this, the application failed to load</v>
      </c>
      <c r="F54" s="82" t="str">
        <f t="shared" si="53"/>
        <v>WaveOS support have been notified</v>
      </c>
      <c r="G54" s="82" t="str">
        <f t="shared" si="53"/>
        <v>An update will now be made to resolve this</v>
      </c>
      <c r="H54" s="82" t="str">
        <f t="shared" si="53"/>
        <v>until then, reboot. It should resolve this issue</v>
      </c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</row>
    <row r="55" ht="327.75" customHeight="1">
      <c r="A55" s="81" t="str">
        <f>IF('All Devices (Landscape)'!V56 = "", "", CHAR(10) &amp; (CONCATENATE(( 'All Devices (Landscape)'!A56 &amp; " - " &amp; 'All Devices (Landscape)'!B56  &amp;  " - ( " &amp;  'All Devices (Landscape)'!C56 &amp; " x " &amp;  'All Devices (Landscape)'!D56 &amp; " )"  ))))</f>
        <v>
Landscape-1880x1077-PR=3 - breakpoint filler-----00045 - ( 1077 x 1880 )</v>
      </c>
      <c r="B55" s="84"/>
      <c r="C55" s="87"/>
      <c r="D55" s="82" t="str">
        <f t="shared" ref="D55:H55" si="54">D$1</f>
        <v>       --------------------------------------------        </v>
      </c>
      <c r="E55" s="82" t="str">
        <f t="shared" si="54"/>
        <v>If you're seeing this, the application failed to load</v>
      </c>
      <c r="F55" s="82" t="str">
        <f t="shared" si="54"/>
        <v>WaveOS support have been notified</v>
      </c>
      <c r="G55" s="82" t="str">
        <f t="shared" si="54"/>
        <v>An update will now be made to resolve this</v>
      </c>
      <c r="H55" s="82" t="str">
        <f t="shared" si="54"/>
        <v>until then, reboot. It should resolve this issue</v>
      </c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</row>
    <row r="56" ht="327.75" customHeight="1">
      <c r="A56" s="81" t="str">
        <f>IF('All Devices (Landscape)'!V57 = "", "", CHAR(10) &amp; (CONCATENATE(( 'All Devices (Landscape)'!A57 &amp; " - " &amp; 'All Devices (Landscape)'!B57  &amp;  " - ( " &amp;  'All Devices (Landscape)'!C57 &amp; " x " &amp;  'All Devices (Landscape)'!D57 &amp; " )"  ))))</f>
        <v>
Landscape-1439x1023-PR=3 - breakpoint filler-----00044 - ( 1023 x 1439 )</v>
      </c>
      <c r="B56" s="84"/>
      <c r="C56" s="87"/>
      <c r="D56" s="82" t="str">
        <f t="shared" ref="D56:H56" si="55">D$1</f>
        <v>       --------------------------------------------        </v>
      </c>
      <c r="E56" s="82" t="str">
        <f t="shared" si="55"/>
        <v>If you're seeing this, the application failed to load</v>
      </c>
      <c r="F56" s="82" t="str">
        <f t="shared" si="55"/>
        <v>WaveOS support have been notified</v>
      </c>
      <c r="G56" s="82" t="str">
        <f t="shared" si="55"/>
        <v>An update will now be made to resolve this</v>
      </c>
      <c r="H56" s="82" t="str">
        <f t="shared" si="55"/>
        <v>until then, reboot. It should resolve this issue</v>
      </c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</row>
    <row r="57" ht="327.75" customHeight="1">
      <c r="A57" s="81" t="str">
        <f>IF('All Devices (Landscape)'!V58 = "", "", CHAR(10) &amp; (CONCATENATE(( 'All Devices (Landscape)'!A58 &amp; " - " &amp; 'All Devices (Landscape)'!B58  &amp;  " - ( " &amp;  'All Devices (Landscape)'!C58 &amp; " x " &amp;  'All Devices (Landscape)'!D58 &amp; " )"  ))))</f>
        <v>
Landscape-1365x853-PR=2 - breakpoint filler-----00043 - ( 853 x 1365 )</v>
      </c>
      <c r="B57" s="84"/>
      <c r="C57" s="87"/>
      <c r="D57" s="82" t="str">
        <f t="shared" ref="D57:H57" si="56">D$1</f>
        <v>       --------------------------------------------        </v>
      </c>
      <c r="E57" s="82" t="str">
        <f t="shared" si="56"/>
        <v>If you're seeing this, the application failed to load</v>
      </c>
      <c r="F57" s="82" t="str">
        <f t="shared" si="56"/>
        <v>WaveOS support have been notified</v>
      </c>
      <c r="G57" s="82" t="str">
        <f t="shared" si="56"/>
        <v>An update will now be made to resolve this</v>
      </c>
      <c r="H57" s="82" t="str">
        <f t="shared" si="56"/>
        <v>until then, reboot. It should resolve this issue</v>
      </c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</row>
    <row r="58" ht="327.75" customHeight="1">
      <c r="A58" s="81" t="str">
        <f>IF('All Devices (Landscape)'!V59 = "", "", CHAR(10) &amp; (CONCATENATE(( 'All Devices (Landscape)'!A59 &amp; " - " &amp; 'All Devices (Landscape)'!B59  &amp;  " - ( " &amp;  'All Devices (Landscape)'!C59 &amp; " x " &amp;  'All Devices (Landscape)'!D59 &amp; " )"  ))))</f>
        <v>
Landscape-1279x849-PR=2 - breakpoint filler-----00042 - ( 849 x 1279 )</v>
      </c>
      <c r="B58" s="84"/>
      <c r="C58" s="87"/>
      <c r="D58" s="82" t="str">
        <f t="shared" ref="D58:H58" si="57">D$1</f>
        <v>       --------------------------------------------        </v>
      </c>
      <c r="E58" s="82" t="str">
        <f t="shared" si="57"/>
        <v>If you're seeing this, the application failed to load</v>
      </c>
      <c r="F58" s="82" t="str">
        <f t="shared" si="57"/>
        <v>WaveOS support have been notified</v>
      </c>
      <c r="G58" s="82" t="str">
        <f t="shared" si="57"/>
        <v>An update will now be made to resolve this</v>
      </c>
      <c r="H58" s="82" t="str">
        <f t="shared" si="57"/>
        <v>until then, reboot. It should resolve this issue</v>
      </c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</row>
    <row r="59" ht="327.75" customHeight="1">
      <c r="A59" s="81" t="str">
        <f>IF('All Devices (Landscape)'!V60 = "", "", CHAR(10) &amp; (CONCATENATE(( 'All Devices (Landscape)'!A60 &amp; " - " &amp; 'All Devices (Landscape)'!B60  &amp;  " - ( " &amp;  'All Devices (Landscape)'!C60 &amp; " x " &amp;  'All Devices (Landscape)'!D60 &amp; " )"  ))))</f>
        <v>
Landscape-1278x799-PR=2 - breakpoint filler-----00041 - ( 799 x 1278 )</v>
      </c>
      <c r="B59" s="84"/>
      <c r="C59" s="87"/>
      <c r="D59" s="82" t="str">
        <f t="shared" ref="D59:H59" si="58">D$1</f>
        <v>       --------------------------------------------        </v>
      </c>
      <c r="E59" s="82" t="str">
        <f t="shared" si="58"/>
        <v>If you're seeing this, the application failed to load</v>
      </c>
      <c r="F59" s="82" t="str">
        <f t="shared" si="58"/>
        <v>WaveOS support have been notified</v>
      </c>
      <c r="G59" s="82" t="str">
        <f t="shared" si="58"/>
        <v>An update will now be made to resolve this</v>
      </c>
      <c r="H59" s="82" t="str">
        <f t="shared" si="58"/>
        <v>until then, reboot. It should resolve this issue</v>
      </c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</row>
    <row r="60" ht="327.75" customHeight="1">
      <c r="A60" s="81" t="str">
        <f>IF('All Devices (Landscape)'!V61 = "", "", CHAR(10) &amp; (CONCATENATE(( 'All Devices (Landscape)'!A61 &amp; " - " &amp; 'All Devices (Landscape)'!B61  &amp;  " - ( " &amp;  'All Devices (Landscape)'!C61 &amp; " x " &amp;  'All Devices (Landscape)'!D61 &amp; " )"  ))))</f>
        <v>
Landscape-1023x767-PR=2 - breakpoint filler-----00040 - ( 767 x 1023 )</v>
      </c>
      <c r="B60" s="84"/>
      <c r="C60" s="87"/>
      <c r="D60" s="82" t="str">
        <f t="shared" ref="D60:H60" si="59">D$1</f>
        <v>       --------------------------------------------        </v>
      </c>
      <c r="E60" s="82" t="str">
        <f t="shared" si="59"/>
        <v>If you're seeing this, the application failed to load</v>
      </c>
      <c r="F60" s="82" t="str">
        <f t="shared" si="59"/>
        <v>WaveOS support have been notified</v>
      </c>
      <c r="G60" s="82" t="str">
        <f t="shared" si="59"/>
        <v>An update will now be made to resolve this</v>
      </c>
      <c r="H60" s="82" t="str">
        <f t="shared" si="59"/>
        <v>until then, reboot. It should resolve this issue</v>
      </c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</row>
    <row r="61" ht="327.75" customHeight="1">
      <c r="A61" s="81" t="str">
        <f>IF('All Devices (Landscape)'!V62 = "", "", CHAR(10) &amp; (CONCATENATE(( 'All Devices (Landscape)'!A62 &amp; " - " &amp; 'All Devices (Landscape)'!B62  &amp;  " - ( " &amp;  'All Devices (Landscape)'!C62 &amp; " x " &amp;  'All Devices (Landscape)'!D62 &amp; " )"  ))))</f>
        <v>
Landscape-983x719-PR=2 - breakpoint filler-----00039 - ( 719 x 983 )</v>
      </c>
      <c r="B61" s="84"/>
      <c r="C61" s="87"/>
      <c r="D61" s="82" t="str">
        <f t="shared" ref="D61:H61" si="60">D$1</f>
        <v>       --------------------------------------------        </v>
      </c>
      <c r="E61" s="82" t="str">
        <f t="shared" si="60"/>
        <v>If you're seeing this, the application failed to load</v>
      </c>
      <c r="F61" s="82" t="str">
        <f t="shared" si="60"/>
        <v>WaveOS support have been notified</v>
      </c>
      <c r="G61" s="82" t="str">
        <f t="shared" si="60"/>
        <v>An update will now be made to resolve this</v>
      </c>
      <c r="H61" s="82" t="str">
        <f t="shared" si="60"/>
        <v>until then, reboot. It should resolve this issue</v>
      </c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</row>
    <row r="62" ht="327.75" customHeight="1">
      <c r="A62" s="81" t="str">
        <f>IF('All Devices (Landscape)'!V63 = "", "", CHAR(10) &amp; (CONCATENATE(( 'All Devices (Landscape)'!A63 &amp; " - " &amp; 'All Devices (Landscape)'!B63  &amp;  " - ( " &amp;  'All Devices (Landscape)'!C63 &amp; " x " &amp;  'All Devices (Landscape)'!D63 &amp; " )"  ))))</f>
        <v>
Landscape-959x605-PR=1 - breakpoint filler-----00038 - ( 605 x 959 )</v>
      </c>
      <c r="B62" s="84"/>
      <c r="C62" s="87"/>
      <c r="D62" s="82" t="str">
        <f t="shared" ref="D62:H62" si="61">D$1</f>
        <v>       --------------------------------------------        </v>
      </c>
      <c r="E62" s="82" t="str">
        <f t="shared" si="61"/>
        <v>If you're seeing this, the application failed to load</v>
      </c>
      <c r="F62" s="82" t="str">
        <f t="shared" si="61"/>
        <v>WaveOS support have been notified</v>
      </c>
      <c r="G62" s="82" t="str">
        <f t="shared" si="61"/>
        <v>An update will now be made to resolve this</v>
      </c>
      <c r="H62" s="82" t="str">
        <f t="shared" si="61"/>
        <v>until then, reboot. It should resolve this issue</v>
      </c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</row>
    <row r="63" ht="327.75" customHeight="1">
      <c r="A63" s="81" t="str">
        <f>IF('All Devices (Landscape)'!V64 = "", "", CHAR(10) &amp; (CONCATENATE(( 'All Devices (Landscape)'!A64 &amp; " - " &amp; 'All Devices (Landscape)'!B64  &amp;  " - ( " &amp;  'All Devices (Landscape)'!C64 &amp; " x " &amp;  'All Devices (Landscape)'!D64 &amp; " )"  ))))</f>
        <v>
Landscape-853x599-PR=1 - breakpoint filler-----00037 - ( 599 x 853 )</v>
      </c>
      <c r="B63" s="84"/>
      <c r="C63" s="87"/>
      <c r="D63" s="82" t="str">
        <f t="shared" ref="D63:H63" si="62">D$1</f>
        <v>       --------------------------------------------        </v>
      </c>
      <c r="E63" s="82" t="str">
        <f t="shared" si="62"/>
        <v>If you're seeing this, the application failed to load</v>
      </c>
      <c r="F63" s="82" t="str">
        <f t="shared" si="62"/>
        <v>WaveOS support have been notified</v>
      </c>
      <c r="G63" s="82" t="str">
        <f t="shared" si="62"/>
        <v>An update will now be made to resolve this</v>
      </c>
      <c r="H63" s="82" t="str">
        <f t="shared" si="62"/>
        <v>until then, reboot. It should resolve this issue</v>
      </c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</row>
    <row r="64" ht="327.75" customHeight="1">
      <c r="A64" s="81" t="str">
        <f>IF('All Devices (Landscape)'!V65 = "", "", CHAR(10) &amp; (CONCATENATE(( 'All Devices (Landscape)'!A65 &amp; " - " &amp; 'All Devices (Landscape)'!B65  &amp;  " - ( " &amp;  'All Devices (Landscape)'!C65 &amp; " x " &amp;  'All Devices (Landscape)'!D65 &amp; " )"  ))))</f>
        <v>
Landscape-811x576-PR=1 - breakpoint filler-----00036 - ( 576 x 811 )</v>
      </c>
      <c r="B64" s="84"/>
      <c r="C64" s="87"/>
      <c r="D64" s="82" t="str">
        <f t="shared" ref="D64:H64" si="63">D$1</f>
        <v>       --------------------------------------------        </v>
      </c>
      <c r="E64" s="82" t="str">
        <f t="shared" si="63"/>
        <v>If you're seeing this, the application failed to load</v>
      </c>
      <c r="F64" s="82" t="str">
        <f t="shared" si="63"/>
        <v>WaveOS support have been notified</v>
      </c>
      <c r="G64" s="82" t="str">
        <f t="shared" si="63"/>
        <v>An update will now be made to resolve this</v>
      </c>
      <c r="H64" s="82" t="str">
        <f t="shared" si="63"/>
        <v>until then, reboot. It should resolve this issue</v>
      </c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</row>
    <row r="65" ht="327.75" customHeight="1">
      <c r="A65" s="81" t="str">
        <f>IF('All Devices (Landscape)'!V66 = "", "", CHAR(10) &amp; (CONCATENATE(( 'All Devices (Landscape)'!A66 &amp; " - " &amp; 'All Devices (Landscape)'!B66  &amp;  " - ( " &amp;  'All Devices (Landscape)'!C66 &amp; " x " &amp;  'All Devices (Landscape)'!D66 &amp; " )"  ))))</f>
        <v>
Landscape-806x479-PR=1 - breakpoint filler-----00035 - ( 479 x 806 )</v>
      </c>
      <c r="B65" s="84"/>
      <c r="C65" s="87"/>
      <c r="D65" s="82" t="str">
        <f t="shared" ref="D65:H65" si="64">D$1</f>
        <v>       --------------------------------------------        </v>
      </c>
      <c r="E65" s="82" t="str">
        <f t="shared" si="64"/>
        <v>If you're seeing this, the application failed to load</v>
      </c>
      <c r="F65" s="82" t="str">
        <f t="shared" si="64"/>
        <v>WaveOS support have been notified</v>
      </c>
      <c r="G65" s="82" t="str">
        <f t="shared" si="64"/>
        <v>An update will now be made to resolve this</v>
      </c>
      <c r="H65" s="82" t="str">
        <f t="shared" si="64"/>
        <v>until then, reboot. It should resolve this issue</v>
      </c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</row>
    <row r="66" ht="327.75" customHeight="1">
      <c r="A66" s="81" t="str">
        <f>IF('All Devices (Landscape)'!V67 = "", "", CHAR(10) &amp; (CONCATENATE(( 'All Devices (Landscape)'!A67 &amp; " - " &amp; 'All Devices (Landscape)'!B67  &amp;  " - ( " &amp;  'All Devices (Landscape)'!C67 &amp; " x " &amp;  'All Devices (Landscape)'!D67 &amp; " )"  ))))</f>
        <v>
Landscape-799x449-PR=1 - breakpoint filler-----00034 - ( 449 x 799 )</v>
      </c>
      <c r="B66" s="84"/>
      <c r="C66" s="87"/>
      <c r="D66" s="82" t="str">
        <f t="shared" ref="D66:H66" si="65">D$1</f>
        <v>       --------------------------------------------        </v>
      </c>
      <c r="E66" s="82" t="str">
        <f t="shared" si="65"/>
        <v>If you're seeing this, the application failed to load</v>
      </c>
      <c r="F66" s="82" t="str">
        <f t="shared" si="65"/>
        <v>WaveOS support have been notified</v>
      </c>
      <c r="G66" s="82" t="str">
        <f t="shared" si="65"/>
        <v>An update will now be made to resolve this</v>
      </c>
      <c r="H66" s="82" t="str">
        <f t="shared" si="65"/>
        <v>until then, reboot. It should resolve this issue</v>
      </c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</row>
    <row r="67" ht="327.75" customHeight="1">
      <c r="A67" s="81" t="str">
        <f>IF('All Devices (Landscape)'!V68 = "", "", CHAR(10) &amp; (CONCATENATE(( 'All Devices (Landscape)'!A68 &amp; " - " &amp; 'All Devices (Landscape)'!B68  &amp;  " - ( " &amp;  'All Devices (Landscape)'!C68 &amp; " x " &amp;  'All Devices (Landscape)'!D68 &amp; " )"  ))))</f>
        <v>
Landscape-738x415-PR=1 - breakpoint filler-----00033 - ( 415 x 738 )</v>
      </c>
      <c r="B67" s="84"/>
      <c r="C67" s="87"/>
      <c r="D67" s="82" t="str">
        <f t="shared" ref="D67:H67" si="66">D$1</f>
        <v>       --------------------------------------------        </v>
      </c>
      <c r="E67" s="82" t="str">
        <f t="shared" si="66"/>
        <v>If you're seeing this, the application failed to load</v>
      </c>
      <c r="F67" s="82" t="str">
        <f t="shared" si="66"/>
        <v>WaveOS support have been notified</v>
      </c>
      <c r="G67" s="82" t="str">
        <f t="shared" si="66"/>
        <v>An update will now be made to resolve this</v>
      </c>
      <c r="H67" s="82" t="str">
        <f t="shared" si="66"/>
        <v>until then, reboot. It should resolve this issue</v>
      </c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</row>
    <row r="68" ht="327.75" customHeight="1">
      <c r="A68" s="81" t="str">
        <f>IF('All Devices (Landscape)'!V69 = "", "", CHAR(10) &amp; (CONCATENATE(( 'All Devices (Landscape)'!A69 &amp; " - " &amp; 'All Devices (Landscape)'!B69  &amp;  " - ( " &amp;  'All Devices (Landscape)'!C69 &amp; " x " &amp;  'All Devices (Landscape)'!D69 &amp; " )"  ))))</f>
        <v>
Landscape-735x413-PR=1 - breakpoint filler-----00032 - ( 413 x 735 )</v>
      </c>
      <c r="B68" s="84"/>
      <c r="C68" s="87"/>
      <c r="D68" s="82" t="str">
        <f t="shared" ref="D68:H68" si="67">D$1</f>
        <v>       --------------------------------------------        </v>
      </c>
      <c r="E68" s="82" t="str">
        <f t="shared" si="67"/>
        <v>If you're seeing this, the application failed to load</v>
      </c>
      <c r="F68" s="82" t="str">
        <f t="shared" si="67"/>
        <v>WaveOS support have been notified</v>
      </c>
      <c r="G68" s="82" t="str">
        <f t="shared" si="67"/>
        <v>An update will now be made to resolve this</v>
      </c>
      <c r="H68" s="82" t="str">
        <f t="shared" si="67"/>
        <v>until then, reboot. It should resolve this issue</v>
      </c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</row>
    <row r="69" ht="327.75" customHeight="1">
      <c r="A69" s="81" t="str">
        <f>IF('All Devices (Landscape)'!V70 = "", "", CHAR(10) &amp; (CONCATENATE(( 'All Devices (Landscape)'!A70 &amp; " - " &amp; 'All Devices (Landscape)'!B70  &amp;  " - ( " &amp;  'All Devices (Landscape)'!C70 &amp; " x " &amp;  'All Devices (Landscape)'!D70 &amp; " )"  ))))</f>
        <v>
Landscape-731x411-PR=1 - breakpoint filler-----00031 - ( 411 x 731 )</v>
      </c>
      <c r="B69" s="84"/>
      <c r="C69" s="87"/>
      <c r="D69" s="82" t="str">
        <f t="shared" ref="D69:H69" si="68">D$1</f>
        <v>       --------------------------------------------        </v>
      </c>
      <c r="E69" s="82" t="str">
        <f t="shared" si="68"/>
        <v>If you're seeing this, the application failed to load</v>
      </c>
      <c r="F69" s="82" t="str">
        <f t="shared" si="68"/>
        <v>WaveOS support have been notified</v>
      </c>
      <c r="G69" s="82" t="str">
        <f t="shared" si="68"/>
        <v>An update will now be made to resolve this</v>
      </c>
      <c r="H69" s="82" t="str">
        <f t="shared" si="68"/>
        <v>until then, reboot. It should resolve this issue</v>
      </c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</row>
    <row r="70" ht="327.75" customHeight="1">
      <c r="A70" s="81" t="str">
        <f>IF('All Devices (Landscape)'!V71 = "", "", CHAR(10) &amp; (CONCATENATE(( 'All Devices (Landscape)'!A71 &amp; " - " &amp; 'All Devices (Landscape)'!B71  &amp;  " - ( " &amp;  'All Devices (Landscape)'!C71 &amp; " x " &amp;  'All Devices (Landscape)'!D71 &amp; " )"  ))))</f>
        <v>
Landscape-719x410-PR=1 - breakpoint filler-----00030 - ( 410 x 719 )</v>
      </c>
      <c r="B70" s="84"/>
      <c r="C70" s="87"/>
      <c r="D70" s="82" t="str">
        <f t="shared" ref="D70:H70" si="69">D$1</f>
        <v>       --------------------------------------------        </v>
      </c>
      <c r="E70" s="82" t="str">
        <f t="shared" si="69"/>
        <v>If you're seeing this, the application failed to load</v>
      </c>
      <c r="F70" s="82" t="str">
        <f t="shared" si="69"/>
        <v>WaveOS support have been notified</v>
      </c>
      <c r="G70" s="82" t="str">
        <f t="shared" si="69"/>
        <v>An update will now be made to resolve this</v>
      </c>
      <c r="H70" s="82" t="str">
        <f t="shared" si="69"/>
        <v>until then, reboot. It should resolve this issue</v>
      </c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</row>
    <row r="71" ht="327.75" customHeight="1">
      <c r="A71" s="81" t="str">
        <f>IF('All Devices (Landscape)'!V72 = "", "", CHAR(10) &amp; (CONCATENATE(( 'All Devices (Landscape)'!A72 &amp; " - " &amp; 'All Devices (Landscape)'!B72  &amp;  " - ( " &amp;  'All Devices (Landscape)'!C72 &amp; " x " &amp;  'All Devices (Landscape)'!D72 &amp; " )"  ))))</f>
        <v>
Landscape-666x399-PR=1 - breakpoint filler-----00029 - ( 399 x 666 )</v>
      </c>
      <c r="B71" s="84"/>
      <c r="C71" s="87"/>
      <c r="D71" s="82" t="str">
        <f t="shared" ref="D71:H71" si="70">D$1</f>
        <v>       --------------------------------------------        </v>
      </c>
      <c r="E71" s="82" t="str">
        <f t="shared" si="70"/>
        <v>If you're seeing this, the application failed to load</v>
      </c>
      <c r="F71" s="82" t="str">
        <f t="shared" si="70"/>
        <v>WaveOS support have been notified</v>
      </c>
      <c r="G71" s="82" t="str">
        <f t="shared" si="70"/>
        <v>An update will now be made to resolve this</v>
      </c>
      <c r="H71" s="82" t="str">
        <f t="shared" si="70"/>
        <v>until then, reboot. It should resolve this issue</v>
      </c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</row>
    <row r="72" ht="327.75" customHeight="1">
      <c r="A72" s="81" t="str">
        <f>IF('All Devices (Landscape)'!V73 = "", "", CHAR(10) &amp; (CONCATENATE(( 'All Devices (Landscape)'!A73 &amp; " - " &amp; 'All Devices (Landscape)'!B73  &amp;  " - ( " &amp;  'All Devices (Landscape)'!C73 &amp; " x " &amp;  'All Devices (Landscape)'!D73 &amp; " )"  ))))</f>
        <v>
Landscape-639x383-PR=1 - breakpoint filler-----00030 - ( 383 x 639 )</v>
      </c>
      <c r="B72" s="84"/>
      <c r="C72" s="87"/>
      <c r="D72" s="82" t="str">
        <f t="shared" ref="D72:H72" si="71">D$1</f>
        <v>       --------------------------------------------        </v>
      </c>
      <c r="E72" s="82" t="str">
        <f t="shared" si="71"/>
        <v>If you're seeing this, the application failed to load</v>
      </c>
      <c r="F72" s="82" t="str">
        <f t="shared" si="71"/>
        <v>WaveOS support have been notified</v>
      </c>
      <c r="G72" s="82" t="str">
        <f t="shared" si="71"/>
        <v>An update will now be made to resolve this</v>
      </c>
      <c r="H72" s="82" t="str">
        <f t="shared" si="71"/>
        <v>until then, reboot. It should resolve this issue</v>
      </c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</row>
    <row r="73" ht="327.75" customHeight="1">
      <c r="A73" s="81" t="str">
        <f>IF('All Devices (Landscape)'!V74 = "", "", CHAR(10) &amp; (CONCATENATE(( 'All Devices (Landscape)'!A74 &amp; " - " &amp; 'All Devices (Landscape)'!B74  &amp;  " - ( " &amp;  'All Devices (Landscape)'!C74 &amp; " x " &amp;  'All Devices (Landscape)'!D74 &amp; " )"  ))))</f>
        <v/>
      </c>
      <c r="B73" s="84"/>
      <c r="C73" s="87"/>
      <c r="D73" s="82" t="str">
        <f t="shared" ref="D73:H73" si="72">D$1</f>
        <v>       --------------------------------------------        </v>
      </c>
      <c r="E73" s="82" t="str">
        <f t="shared" si="72"/>
        <v>If you're seeing this, the application failed to load</v>
      </c>
      <c r="F73" s="82" t="str">
        <f t="shared" si="72"/>
        <v>WaveOS support have been notified</v>
      </c>
      <c r="G73" s="82" t="str">
        <f t="shared" si="72"/>
        <v>An update will now be made to resolve this</v>
      </c>
      <c r="H73" s="82" t="str">
        <f t="shared" si="72"/>
        <v>until then, reboot. It should resolve this issue</v>
      </c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</row>
    <row r="74" ht="327.75" customHeight="1">
      <c r="A74" s="81" t="str">
        <f>IF('All Devices (Landscape)'!V75 = "", "", CHAR(10) &amp; (CONCATENATE(( 'All Devices (Landscape)'!A75 &amp; " - " &amp; 'All Devices (Landscape)'!B75  &amp;  " - ( " &amp;  'All Devices (Landscape)'!C75 &amp; " x " &amp;  'All Devices (Landscape)'!D75 &amp; " )"  ))))</f>
        <v/>
      </c>
      <c r="B74" s="84"/>
      <c r="C74" s="87"/>
      <c r="D74" s="82" t="str">
        <f t="shared" ref="D74:H74" si="73">D$1</f>
        <v>       --------------------------------------------        </v>
      </c>
      <c r="E74" s="82" t="str">
        <f t="shared" si="73"/>
        <v>If you're seeing this, the application failed to load</v>
      </c>
      <c r="F74" s="82" t="str">
        <f t="shared" si="73"/>
        <v>WaveOS support have been notified</v>
      </c>
      <c r="G74" s="82" t="str">
        <f t="shared" si="73"/>
        <v>An update will now be made to resolve this</v>
      </c>
      <c r="H74" s="82" t="str">
        <f t="shared" si="73"/>
        <v>until then, reboot. It should resolve this issue</v>
      </c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</row>
  </sheetData>
  <conditionalFormatting sqref="A1:A74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C1"/>
    <hyperlink r:id="rId2" ref="C2"/>
    <hyperlink r:id="rId3" ref="C3"/>
    <hyperlink r:id="rId4" ref="C4"/>
    <hyperlink r:id="rId5" ref="C5"/>
    <hyperlink r:id="rId6" ref="C6"/>
    <hyperlink r:id="rId7" ref="C7"/>
    <hyperlink r:id="rId8" ref="C8"/>
    <hyperlink r:id="rId9" ref="C9"/>
    <hyperlink r:id="rId10" ref="C10"/>
    <hyperlink r:id="rId11" ref="C11"/>
    <hyperlink r:id="rId12" ref="C12"/>
    <hyperlink r:id="rId13" ref="C13"/>
    <hyperlink r:id="rId14" ref="C14"/>
    <hyperlink r:id="rId15" ref="C15"/>
    <hyperlink r:id="rId16" ref="C16"/>
    <hyperlink r:id="rId17" ref="C17"/>
    <hyperlink r:id="rId18" ref="C18"/>
    <hyperlink r:id="rId19" ref="C19"/>
    <hyperlink r:id="rId20" ref="C20"/>
    <hyperlink r:id="rId21" ref="C21"/>
    <hyperlink r:id="rId22" ref="C22"/>
    <hyperlink r:id="rId23" ref="C23"/>
    <hyperlink r:id="rId24" ref="C24"/>
    <hyperlink r:id="rId25" ref="C25"/>
    <hyperlink r:id="rId26" ref="C26"/>
    <hyperlink r:id="rId27" ref="C27"/>
    <hyperlink r:id="rId28" ref="C28"/>
    <hyperlink r:id="rId29" ref="C29"/>
    <hyperlink r:id="rId30" ref="C30"/>
    <hyperlink r:id="rId31" ref="C31"/>
    <hyperlink r:id="rId32" ref="C32"/>
    <hyperlink r:id="rId33" ref="C33"/>
    <hyperlink r:id="rId34" ref="C34"/>
    <hyperlink r:id="rId35" ref="C35"/>
    <hyperlink r:id="rId36" ref="C36"/>
    <hyperlink r:id="rId37" ref="C37"/>
    <hyperlink r:id="rId38" ref="C38"/>
    <hyperlink r:id="rId39" ref="C39"/>
  </hyperlinks>
  <drawing r:id="rId40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0.0"/>
    <col customWidth="1" min="2" max="2" width="90.57"/>
    <col customWidth="1" min="3" max="3" width="69.86"/>
    <col customWidth="1" min="26" max="26" width="18.86"/>
  </cols>
  <sheetData>
    <row r="1" ht="306.0" customHeight="1">
      <c r="A1" s="81" t="str">
        <f>IF('All Devices (Portrait)'!V2 = "", "", CHAR(10) &amp; (CONCATENATE(( 'All Devices (Portrait)'!A2 &amp; " - " &amp; 'All Devices (Portrait)'!C2  &amp;  " - ( " &amp;  'All Devices (Portrait)'!H2 &amp; " x " &amp;  'All Devices (Portrait)'!I2 &amp; " )"  ))))</f>
        <v>
Portrait-480x320-PR=2 - Iphone4 - ( 960 x 640 )</v>
      </c>
      <c r="B1" s="102"/>
      <c r="C1" s="83" t="s">
        <v>232</v>
      </c>
      <c r="D1" s="82" t="str">
        <f> "       --------------------------------------------        "</f>
        <v>       --------------------------------------------        </v>
      </c>
      <c r="E1" s="82" t="s">
        <v>152</v>
      </c>
      <c r="F1" s="82" t="s">
        <v>153</v>
      </c>
      <c r="G1" s="82" t="s">
        <v>154</v>
      </c>
      <c r="H1" s="82" t="s">
        <v>155</v>
      </c>
    </row>
    <row r="2" ht="306.0" customHeight="1">
      <c r="A2" s="81" t="str">
        <f>IF('All Devices (Portrait)'!V3 = "", "", CHAR(10) &amp; (CONCATENATE(( 'All Devices (Portrait)'!A3 &amp; " - " &amp; 'All Devices (Portrait)'!C3  &amp;  " - ( " &amp;  'All Devices (Portrait)'!H3 &amp; " x " &amp;  'All Devices (Portrait)'!I3 &amp; " )"  ))))</f>
        <v>
Portrait-568x320-PR=2 - Iphone5 - ( 1136 x 640 )</v>
      </c>
      <c r="B2" s="103"/>
      <c r="C2" s="86" t="s">
        <v>233</v>
      </c>
      <c r="D2" s="87" t="str">
        <f t="shared" ref="D2:H2" si="1">D$1</f>
        <v>       --------------------------------------------        </v>
      </c>
      <c r="E2" s="87" t="str">
        <f t="shared" si="1"/>
        <v>If you're seeing this, the application failed to load</v>
      </c>
      <c r="F2" s="87" t="str">
        <f t="shared" si="1"/>
        <v>WaveOS support have been notified</v>
      </c>
      <c r="G2" s="87" t="str">
        <f t="shared" si="1"/>
        <v>An update will now be made to resolve this</v>
      </c>
      <c r="H2" s="87" t="str">
        <f t="shared" si="1"/>
        <v>until then, reboot. It should resolve this issue</v>
      </c>
      <c r="Z2" s="18" t="s">
        <v>234</v>
      </c>
    </row>
    <row r="3" ht="306.0" customHeight="1">
      <c r="A3" s="81" t="str">
        <f>IF('All Devices (Portrait)'!V4 = "", "", CHAR(10) &amp; (CONCATENATE(( 'All Devices (Portrait)'!A4 &amp; " - " &amp; 'All Devices (Portrait)'!C4  &amp;  " - ( " &amp;  'All Devices (Portrait)'!H4 &amp; " x " &amp;  'All Devices (Portrait)'!I4 &amp; " )"  ))))</f>
        <v>
Portrait-512x320-PR=4 - PopularDevices2 - ( 2048 x 1280 )</v>
      </c>
      <c r="B3" s="103"/>
      <c r="C3" s="86" t="s">
        <v>235</v>
      </c>
      <c r="D3" s="87" t="str">
        <f t="shared" ref="D3:H3" si="2">D$1</f>
        <v>       --------------------------------------------        </v>
      </c>
      <c r="E3" s="87" t="str">
        <f t="shared" si="2"/>
        <v>If you're seeing this, the application failed to load</v>
      </c>
      <c r="F3" s="87" t="str">
        <f t="shared" si="2"/>
        <v>WaveOS support have been notified</v>
      </c>
      <c r="G3" s="87" t="str">
        <f t="shared" si="2"/>
        <v>An update will now be made to resolve this</v>
      </c>
      <c r="H3" s="87" t="str">
        <f t="shared" si="2"/>
        <v>until then, reboot. It should resolve this issue</v>
      </c>
    </row>
    <row r="4" ht="306.0" customHeight="1">
      <c r="A4" s="81" t="str">
        <f>IF('All Devices (Portrait)'!V5 = "", "", CHAR(10) &amp; (CONCATENATE(( 'All Devices (Portrait)'!A5 &amp; " - " &amp; 'All Devices (Portrait)'!C5  &amp;  " - ( " &amp;  'All Devices (Portrait)'!H5 &amp; " x " &amp;  'All Devices (Portrait)'!I5 &amp; " )"  ))))</f>
        <v>
Portrait-467x350-PR=3 - LenovoThinkpadX61 - ( 1400 x 1050 )</v>
      </c>
      <c r="B4" s="103"/>
      <c r="C4" s="86" t="s">
        <v>236</v>
      </c>
      <c r="D4" s="87" t="str">
        <f t="shared" ref="D4:H4" si="3">D$1</f>
        <v>       --------------------------------------------        </v>
      </c>
      <c r="E4" s="87" t="str">
        <f t="shared" si="3"/>
        <v>If you're seeing this, the application failed to load</v>
      </c>
      <c r="F4" s="87" t="str">
        <f t="shared" si="3"/>
        <v>WaveOS support have been notified</v>
      </c>
      <c r="G4" s="87" t="str">
        <f t="shared" si="3"/>
        <v>An update will now be made to resolve this</v>
      </c>
      <c r="H4" s="87" t="str">
        <f t="shared" si="3"/>
        <v>until then, reboot. It should resolve this issue</v>
      </c>
    </row>
    <row r="5" ht="306.0" customHeight="1">
      <c r="A5" s="81" t="str">
        <f>IF('All Devices (Portrait)'!V6 = "", "", CHAR(10) &amp; (CONCATENATE(( 'All Devices (Portrait)'!A6 &amp; " - " &amp; 'All Devices (Portrait)'!C6  &amp;  " - ( " &amp;  'All Devices (Portrait)'!H6 &amp; " x " &amp;  'All Devices (Portrait)'!I6 &amp; " )"  ))))</f>
        <v>
Portrait-480x360-PR=3 - 1080i - ( 1440 x 1080 )</v>
      </c>
      <c r="B5" s="103"/>
      <c r="C5" s="86" t="s">
        <v>174</v>
      </c>
      <c r="D5" s="87" t="str">
        <f t="shared" ref="D5:H5" si="4">D$1</f>
        <v>       --------------------------------------------        </v>
      </c>
      <c r="E5" s="87" t="str">
        <f t="shared" si="4"/>
        <v>If you're seeing this, the application failed to load</v>
      </c>
      <c r="F5" s="87" t="str">
        <f t="shared" si="4"/>
        <v>WaveOS support have been notified</v>
      </c>
      <c r="G5" s="87" t="str">
        <f t="shared" si="4"/>
        <v>An update will now be made to resolve this</v>
      </c>
      <c r="H5" s="87" t="str">
        <f t="shared" si="4"/>
        <v>until then, reboot. It should resolve this issue</v>
      </c>
    </row>
    <row r="6" ht="306.0" customHeight="1">
      <c r="A6" s="81" t="str">
        <f>IF('All Devices (Portrait)'!V7 = "", "", CHAR(10) &amp; (CONCATENATE(( 'All Devices (Portrait)'!A7 &amp; " - " &amp; 'All Devices (Portrait)'!C7  &amp;  " - ( " &amp;  'All Devices (Portrait)'!H7 &amp; " x " &amp;  'All Devices (Portrait)'!I7 &amp; " )"  ))))</f>
        <v>
Portrait-640x360-PR=2 - GalaxyS3andNote2andHTC8XandWXGA-H - ( 1280 x 720 )</v>
      </c>
      <c r="B6" s="103"/>
      <c r="C6" s="86" t="s">
        <v>237</v>
      </c>
      <c r="D6" s="87" t="str">
        <f t="shared" ref="D6:H6" si="5">D$1</f>
        <v>       --------------------------------------------        </v>
      </c>
      <c r="E6" s="87" t="str">
        <f t="shared" si="5"/>
        <v>If you're seeing this, the application failed to load</v>
      </c>
      <c r="F6" s="87" t="str">
        <f t="shared" si="5"/>
        <v>WaveOS support have been notified</v>
      </c>
      <c r="G6" s="87" t="str">
        <f t="shared" si="5"/>
        <v>An update will now be made to resolve this</v>
      </c>
      <c r="H6" s="87" t="str">
        <f t="shared" si="5"/>
        <v>until then, reboot. It should resolve this issue</v>
      </c>
    </row>
    <row r="7" ht="306.0" customHeight="1">
      <c r="A7" s="81" t="str">
        <f>IF('All Devices (Portrait)'!V8 = "", "", CHAR(10) &amp; (CONCATENATE(( 'All Devices (Portrait)'!A8 &amp; " - " &amp; 'All Devices (Portrait)'!C8  &amp;  " - ( " &amp;  'All Devices (Portrait)'!H8 &amp; " x " &amp;  'All Devices (Portrait)'!I8 &amp; " )"  ))))</f>
        <v>
Portrait-640x360-PR=3 - GalaxyS45andNote3andZTEBladeV580 - ( 1920 x 1080 )</v>
      </c>
      <c r="B7" s="103"/>
      <c r="C7" s="86" t="s">
        <v>238</v>
      </c>
      <c r="D7" s="87" t="str">
        <f t="shared" ref="D7:H7" si="6">D$1</f>
        <v>       --------------------------------------------        </v>
      </c>
      <c r="E7" s="87" t="str">
        <f t="shared" si="6"/>
        <v>If you're seeing this, the application failed to load</v>
      </c>
      <c r="F7" s="87" t="str">
        <f t="shared" si="6"/>
        <v>WaveOS support have been notified</v>
      </c>
      <c r="G7" s="87" t="str">
        <f t="shared" si="6"/>
        <v>An update will now be made to resolve this</v>
      </c>
      <c r="H7" s="87" t="str">
        <f t="shared" si="6"/>
        <v>until then, reboot. It should resolve this issue</v>
      </c>
    </row>
    <row r="8" ht="306.0" customHeight="1">
      <c r="A8" s="81" t="str">
        <f>IF('All Devices (Portrait)'!V9 = "", "", CHAR(10) &amp; (CONCATENATE(( 'All Devices (Portrait)'!A9 &amp; " - " &amp; 'All Devices (Portrait)'!C9  &amp;  " - ( " &amp;  'All Devices (Portrait)'!H9 &amp; " x " &amp;  'All Devices (Portrait)'!I9 &amp; " )"  ))))</f>
        <v>
Portrait-640x360-PR=4 - GalaxyS6and7andEdge - ( 2560 x 1440 )</v>
      </c>
      <c r="B8" s="103"/>
      <c r="C8" s="86" t="s">
        <v>239</v>
      </c>
      <c r="D8" s="87" t="str">
        <f t="shared" ref="D8:H8" si="7">D$1</f>
        <v>       --------------------------------------------        </v>
      </c>
      <c r="E8" s="87" t="str">
        <f t="shared" si="7"/>
        <v>If you're seeing this, the application failed to load</v>
      </c>
      <c r="F8" s="87" t="str">
        <f t="shared" si="7"/>
        <v>WaveOS support have been notified</v>
      </c>
      <c r="G8" s="87" t="str">
        <f t="shared" si="7"/>
        <v>An update will now be made to resolve this</v>
      </c>
      <c r="H8" s="87" t="str">
        <f t="shared" si="7"/>
        <v>until then, reboot. It should resolve this issue</v>
      </c>
    </row>
    <row r="9" ht="306.0" customHeight="1">
      <c r="A9" s="81" t="str">
        <f>IF('All Devices (Portrait)'!V10 = "", "", CHAR(10) &amp; (CONCATENATE(( 'All Devices (Portrait)'!A10 &amp; " - " &amp; 'All Devices (Portrait)'!C10  &amp;  " - ( " &amp;  'All Devices (Portrait)'!H10 &amp; " x " &amp;  'All Devices (Portrait)'!I10 &amp; " )"  ))))</f>
        <v>
Portrait-400x360-PR=3 - HTCVive - ( 1200 x 1080 )</v>
      </c>
      <c r="B9" s="103"/>
      <c r="C9" s="86" t="s">
        <v>240</v>
      </c>
      <c r="D9" s="87" t="str">
        <f t="shared" ref="D9:H9" si="8">D$1</f>
        <v>       --------------------------------------------        </v>
      </c>
      <c r="E9" s="87" t="str">
        <f t="shared" si="8"/>
        <v>If you're seeing this, the application failed to load</v>
      </c>
      <c r="F9" s="87" t="str">
        <f t="shared" si="8"/>
        <v>WaveOS support have been notified</v>
      </c>
      <c r="G9" s="87" t="str">
        <f t="shared" si="8"/>
        <v>An update will now be made to resolve this</v>
      </c>
      <c r="H9" s="87" t="str">
        <f t="shared" si="8"/>
        <v>until then, reboot. It should resolve this issue</v>
      </c>
    </row>
    <row r="10" ht="306.0" customHeight="1">
      <c r="A10" s="81" t="str">
        <f>IF('All Devices (Portrait)'!V11 = "", "", CHAR(10) &amp; (CONCATENATE(( 'All Devices (Portrait)'!A11 &amp; " - " &amp; 'All Devices (Portrait)'!C11  &amp;  " - ( " &amp;  'All Devices (Portrait)'!H11 &amp; " x " &amp;  'All Devices (Portrait)'!I11 &amp; " )"  ))))</f>
        <v>
Portrait-640x360-PR=1 - Nokia5230 - ( 640 x 360 )</v>
      </c>
      <c r="B10" s="103"/>
      <c r="C10" s="86" t="s">
        <v>241</v>
      </c>
      <c r="D10" s="87" t="str">
        <f t="shared" ref="D10:H10" si="9">D$1</f>
        <v>       --------------------------------------------        </v>
      </c>
      <c r="E10" s="87" t="str">
        <f t="shared" si="9"/>
        <v>If you're seeing this, the application failed to load</v>
      </c>
      <c r="F10" s="87" t="str">
        <f t="shared" si="9"/>
        <v>WaveOS support have been notified</v>
      </c>
      <c r="G10" s="87" t="str">
        <f t="shared" si="9"/>
        <v>An update will now be made to resolve this</v>
      </c>
      <c r="H10" s="87" t="str">
        <f t="shared" si="9"/>
        <v>until then, reboot. It should resolve this issue</v>
      </c>
    </row>
    <row r="11" ht="306.0" customHeight="1">
      <c r="A11" s="81" t="str">
        <f>IF('All Devices (Portrait)'!V12 = "", "", CHAR(10) &amp; (CONCATENATE(( 'All Devices (Portrait)'!A12 &amp; " - " &amp; 'All Devices (Portrait)'!C12  &amp;  " - ( " &amp;  'All Devices (Portrait)'!H12 &amp; " x " &amp;  'All Devices (Portrait)'!I12 &amp; " )"  ))))</f>
        <v>
Portrait-576x360-PR=2 - SunWorkstation - ( 1152 x 720 )</v>
      </c>
      <c r="B11" s="103"/>
      <c r="C11" s="86" t="s">
        <v>242</v>
      </c>
      <c r="D11" s="87" t="str">
        <f t="shared" ref="D11:H11" si="10">D$1</f>
        <v>       --------------------------------------------        </v>
      </c>
      <c r="E11" s="87" t="str">
        <f t="shared" si="10"/>
        <v>If you're seeing this, the application failed to load</v>
      </c>
      <c r="F11" s="87" t="str">
        <f t="shared" si="10"/>
        <v>WaveOS support have been notified</v>
      </c>
      <c r="G11" s="87" t="str">
        <f t="shared" si="10"/>
        <v>An update will now be made to resolve this</v>
      </c>
      <c r="H11" s="87" t="str">
        <f t="shared" si="10"/>
        <v>until then, reboot. It should resolve this issue</v>
      </c>
    </row>
    <row r="12" ht="306.0" customHeight="1">
      <c r="A12" s="81" t="str">
        <f>IF('All Devices (Portrait)'!V13 = "", "", CHAR(10) &amp; (CONCATENATE(( 'All Devices (Portrait)'!A13 &amp; " - " &amp; 'All Devices (Portrait)'!C13  &amp;  " - ( " &amp;  'All Devices (Portrait)'!H13 &amp; " x " &amp;  'All Devices (Portrait)'!I13 &amp; " )"  ))))</f>
        <v>
Portrait-720x360-PR=3 - XiaomiMiMIX2 - ( 2160 x 1080 )</v>
      </c>
      <c r="B12" s="103"/>
      <c r="C12" s="86" t="s">
        <v>243</v>
      </c>
      <c r="D12" s="87" t="str">
        <f t="shared" ref="D12:H12" si="11">D$1</f>
        <v>       --------------------------------------------        </v>
      </c>
      <c r="E12" s="87" t="str">
        <f t="shared" si="11"/>
        <v>If you're seeing this, the application failed to load</v>
      </c>
      <c r="F12" s="87" t="str">
        <f t="shared" si="11"/>
        <v>WaveOS support have been notified</v>
      </c>
      <c r="G12" s="87" t="str">
        <f t="shared" si="11"/>
        <v>An update will now be made to resolve this</v>
      </c>
      <c r="H12" s="87" t="str">
        <f t="shared" si="11"/>
        <v>until then, reboot. It should resolve this issue</v>
      </c>
    </row>
    <row r="13" ht="306.0" customHeight="1">
      <c r="A13" s="81" t="str">
        <f>IF('All Devices (Portrait)'!V14 = "", "", CHAR(10) &amp; (CONCATENATE(( 'All Devices (Portrait)'!A14 &amp; " - " &amp; 'All Devices (Portrait)'!C14  &amp;  " - ( " &amp;  'All Devices (Portrait)'!H14 &amp; " x " &amp;  'All Devices (Portrait)'!I14 &amp; " )"  ))))</f>
        <v>
Portrait-667x375-PR=2 - Iphone6and6Sand7and8 - ( 1334 x 750 )</v>
      </c>
      <c r="B13" s="103"/>
      <c r="C13" s="86" t="s">
        <v>244</v>
      </c>
      <c r="D13" s="87" t="str">
        <f t="shared" ref="D13:H13" si="12">D$1</f>
        <v>       --------------------------------------------        </v>
      </c>
      <c r="E13" s="87" t="str">
        <f t="shared" si="12"/>
        <v>If you're seeing this, the application failed to load</v>
      </c>
      <c r="F13" s="87" t="str">
        <f t="shared" si="12"/>
        <v>WaveOS support have been notified</v>
      </c>
      <c r="G13" s="87" t="str">
        <f t="shared" si="12"/>
        <v>An update will now be made to resolve this</v>
      </c>
      <c r="H13" s="87" t="str">
        <f t="shared" si="12"/>
        <v>until then, reboot. It should resolve this issue</v>
      </c>
    </row>
    <row r="14" ht="306.0" customHeight="1">
      <c r="A14" s="81" t="str">
        <f>IF('All Devices (Portrait)'!V15 = "", "", CHAR(10) &amp; (CONCATENATE(( 'All Devices (Portrait)'!A15 &amp; " - " &amp; 'All Devices (Portrait)'!C15  &amp;  " - ( " &amp;  'All Devices (Portrait)'!H15 &amp; " x " &amp;  'All Devices (Portrait)'!I15 &amp; " )"  ))))</f>
        <v>
Portrait-812x375-PR=3 - IphoneX - ( 2436 x 1125 )</v>
      </c>
      <c r="B14" s="103"/>
      <c r="C14" s="86" t="s">
        <v>245</v>
      </c>
      <c r="D14" s="87" t="str">
        <f t="shared" ref="D14:H14" si="13">D$1</f>
        <v>       --------------------------------------------        </v>
      </c>
      <c r="E14" s="87" t="str">
        <f t="shared" si="13"/>
        <v>If you're seeing this, the application failed to load</v>
      </c>
      <c r="F14" s="87" t="str">
        <f t="shared" si="13"/>
        <v>WaveOS support have been notified</v>
      </c>
      <c r="G14" s="87" t="str">
        <f t="shared" si="13"/>
        <v>An update will now be made to resolve this</v>
      </c>
      <c r="H14" s="87" t="str">
        <f t="shared" si="13"/>
        <v>until then, reboot. It should resolve this issue</v>
      </c>
    </row>
    <row r="15" ht="306.0" customHeight="1">
      <c r="A15" s="81" t="str">
        <f>IF('All Devices (Portrait)'!V16 = "", "", CHAR(10) &amp; (CONCATENATE(( 'All Devices (Portrait)'!A16 &amp; " - " &amp; 'All Devices (Portrait)'!C16  &amp;  " - ( " &amp;  'All Devices (Portrait)'!H16 &amp; " x " &amp;  'All Devices (Portrait)'!I16 &amp; " )"  ))))</f>
        <v>
Portrait-512x384-PR=2 - IpadandTFT - ( 1024 x 768 )</v>
      </c>
      <c r="B15" s="103"/>
      <c r="C15" s="86" t="s">
        <v>246</v>
      </c>
      <c r="D15" s="87" t="str">
        <f t="shared" ref="D15:H15" si="14">D$1</f>
        <v>       --------------------------------------------        </v>
      </c>
      <c r="E15" s="87" t="str">
        <f t="shared" si="14"/>
        <v>If you're seeing this, the application failed to load</v>
      </c>
      <c r="F15" s="87" t="str">
        <f t="shared" si="14"/>
        <v>WaveOS support have been notified</v>
      </c>
      <c r="G15" s="87" t="str">
        <f t="shared" si="14"/>
        <v>An update will now be made to resolve this</v>
      </c>
      <c r="H15" s="87" t="str">
        <f t="shared" si="14"/>
        <v>until then, reboot. It should resolve this issue</v>
      </c>
    </row>
    <row r="16" ht="306.0" customHeight="1">
      <c r="A16" s="81" t="str">
        <f>IF('All Devices (Portrait)'!V17 = "", "", CHAR(10) &amp; (CONCATENATE(( 'All Devices (Portrait)'!A17 &amp; " - " &amp; 'All Devices (Portrait)'!C17  &amp;  " - ( " &amp;  'All Devices (Portrait)'!H17 &amp; " x " &amp;  'All Devices (Portrait)'!I17 &amp; " )"  ))))</f>
        <v>
Portrait-800x384-PR=2 - SonyVAIO-P - ( 1600 x 768 )</v>
      </c>
      <c r="B16" s="103"/>
      <c r="C16" s="86" t="s">
        <v>247</v>
      </c>
      <c r="D16" s="87" t="str">
        <f t="shared" ref="D16:H16" si="15">D$1</f>
        <v>       --------------------------------------------        </v>
      </c>
      <c r="E16" s="87" t="str">
        <f t="shared" si="15"/>
        <v>If you're seeing this, the application failed to load</v>
      </c>
      <c r="F16" s="87" t="str">
        <f t="shared" si="15"/>
        <v>WaveOS support have been notified</v>
      </c>
      <c r="G16" s="87" t="str">
        <f t="shared" si="15"/>
        <v>An update will now be made to resolve this</v>
      </c>
      <c r="H16" s="87" t="str">
        <f t="shared" si="15"/>
        <v>until then, reboot. It should resolve this issue</v>
      </c>
    </row>
    <row r="17" ht="306.0" customHeight="1">
      <c r="A17" s="81" t="str">
        <f>IF('All Devices (Portrait)'!V18 = "", "", CHAR(10) &amp; (CONCATENATE(( 'All Devices (Portrait)'!A18 &amp; " - " &amp; 'All Devices (Portrait)'!C18  &amp;  " - ( " &amp;  'All Devices (Portrait)'!H18 &amp; " x " &amp;  'All Devices (Portrait)'!I18 &amp; " )"  ))))</f>
        <v>
Portrait-534x400-PR=3 - LenovoThinkpadT60 - ( 1600 x 1200 )</v>
      </c>
      <c r="B17" s="103"/>
      <c r="C17" s="86" t="s">
        <v>248</v>
      </c>
      <c r="D17" s="87" t="str">
        <f t="shared" ref="D17:H17" si="16">D$1</f>
        <v>       --------------------------------------------        </v>
      </c>
      <c r="E17" s="87" t="str">
        <f t="shared" si="16"/>
        <v>If you're seeing this, the application failed to load</v>
      </c>
      <c r="F17" s="87" t="str">
        <f t="shared" si="16"/>
        <v>WaveOS support have been notified</v>
      </c>
      <c r="G17" s="87" t="str">
        <f t="shared" si="16"/>
        <v>An update will now be made to resolve this</v>
      </c>
      <c r="H17" s="87" t="str">
        <f t="shared" si="16"/>
        <v>until then, reboot. It should resolve this issue</v>
      </c>
    </row>
    <row r="18" ht="306.0" customHeight="1">
      <c r="A18" s="81" t="str">
        <f>IF('All Devices (Portrait)'!V19 = "", "", CHAR(10) &amp; (CONCATENATE(( 'All Devices (Portrait)'!A19 &amp; " - " &amp; 'All Devices (Portrait)'!C19  &amp;  " - ( " &amp;  'All Devices (Portrait)'!H19 &amp; " x " &amp;  'All Devices (Portrait)'!I19 &amp; " )"  ))))</f>
        <v>
Portrait-640x400-PR=3 - WUXGA - ( 1920 x 1200 )</v>
      </c>
      <c r="B18" s="103"/>
      <c r="C18" s="86" t="s">
        <v>249</v>
      </c>
      <c r="D18" s="87" t="str">
        <f t="shared" ref="D18:H18" si="17">D$1</f>
        <v>       --------------------------------------------        </v>
      </c>
      <c r="E18" s="87" t="str">
        <f t="shared" si="17"/>
        <v>If you're seeing this, the application failed to load</v>
      </c>
      <c r="F18" s="87" t="str">
        <f t="shared" si="17"/>
        <v>WaveOS support have been notified</v>
      </c>
      <c r="G18" s="87" t="str">
        <f t="shared" si="17"/>
        <v>An update will now be made to resolve this</v>
      </c>
      <c r="H18" s="87" t="str">
        <f t="shared" si="17"/>
        <v>until then, reboot. It should resolve this issue</v>
      </c>
    </row>
    <row r="19" ht="306.0" customHeight="1">
      <c r="A19" s="81" t="str">
        <f>IF('All Devices (Portrait)'!V20 = "", "", CHAR(10) &amp; (CONCATENATE(( 'All Devices (Portrait)'!A20 &amp; " - " &amp; 'All Devices (Portrait)'!C20  &amp;  " - ( " &amp;  'All Devices (Portrait)'!H20 &amp; " x " &amp;  'All Devices (Portrait)'!I20 &amp; " )"  ))))</f>
        <v>
Portrait-732x412-PR=3.5 - PixelXL - ( 2560 x 1440 )</v>
      </c>
      <c r="B19" s="103"/>
      <c r="C19" s="86" t="s">
        <v>250</v>
      </c>
      <c r="D19" s="87" t="str">
        <f t="shared" ref="D19:H19" si="18">D$1</f>
        <v>       --------------------------------------------        </v>
      </c>
      <c r="E19" s="87" t="str">
        <f t="shared" si="18"/>
        <v>If you're seeing this, the application failed to load</v>
      </c>
      <c r="F19" s="87" t="str">
        <f t="shared" si="18"/>
        <v>WaveOS support have been notified</v>
      </c>
      <c r="G19" s="87" t="str">
        <f t="shared" si="18"/>
        <v>An update will now be made to resolve this</v>
      </c>
      <c r="H19" s="87" t="str">
        <f t="shared" si="18"/>
        <v>until then, reboot. It should resolve this issue</v>
      </c>
    </row>
    <row r="20" ht="306.0" customHeight="1">
      <c r="A20" s="81" t="str">
        <f>IF('All Devices (Portrait)'!V21 = "", "", CHAR(10) &amp; (CONCATENATE(( 'All Devices (Portrait)'!A21 &amp; " - " &amp; 'All Devices (Portrait)'!C21  &amp;  " - ( " &amp;  'All Devices (Portrait)'!H21 &amp; " x " &amp;  'All Devices (Portrait)'!I21 &amp; " )"  ))))</f>
        <v>
Portrait-736x414-PR=2.7 - Iphone6-8+andHTC1andFullHD - ( 1920 x 1080 )</v>
      </c>
      <c r="B20" s="103"/>
      <c r="C20" s="86" t="s">
        <v>251</v>
      </c>
      <c r="D20" s="87" t="str">
        <f t="shared" ref="D20:H20" si="19">D$1</f>
        <v>       --------------------------------------------        </v>
      </c>
      <c r="E20" s="87" t="str">
        <f t="shared" si="19"/>
        <v>If you're seeing this, the application failed to load</v>
      </c>
      <c r="F20" s="87" t="str">
        <f t="shared" si="19"/>
        <v>WaveOS support have been notified</v>
      </c>
      <c r="G20" s="87" t="str">
        <f t="shared" si="19"/>
        <v>An update will now be made to resolve this</v>
      </c>
      <c r="H20" s="87" t="str">
        <f t="shared" si="19"/>
        <v>until then, reboot. It should resolve this issue</v>
      </c>
    </row>
    <row r="21" ht="306.0" customHeight="1">
      <c r="A21" s="81" t="str">
        <f>IF('All Devices (Portrait)'!V22 = "", "", CHAR(10) &amp; (CONCATENATE(( 'All Devices (Portrait)'!A22 &amp; " - " &amp; 'All Devices (Portrait)'!C22  &amp;  " - ( " &amp;  'All Devices (Portrait)'!H22 &amp; " x " &amp;  'All Devices (Portrait)'!I22 &amp; " )"  ))))</f>
        <v>
Portrait-739x416-PR=2.6 - Pixel - ( 1920 x 1080 )</v>
      </c>
      <c r="B21" s="103"/>
      <c r="C21" s="86" t="s">
        <v>252</v>
      </c>
      <c r="D21" s="87" t="str">
        <f t="shared" ref="D21:H21" si="20">D$1</f>
        <v>       --------------------------------------------        </v>
      </c>
      <c r="E21" s="87" t="str">
        <f t="shared" si="20"/>
        <v>If you're seeing this, the application failed to load</v>
      </c>
      <c r="F21" s="87" t="str">
        <f t="shared" si="20"/>
        <v>WaveOS support have been notified</v>
      </c>
      <c r="G21" s="87" t="str">
        <f t="shared" si="20"/>
        <v>An update will now be made to resolve this</v>
      </c>
      <c r="H21" s="87" t="str">
        <f t="shared" si="20"/>
        <v>until then, reboot. It should resolve this issue</v>
      </c>
    </row>
    <row r="22" ht="306.0" customHeight="1">
      <c r="A22" s="81" t="str">
        <f>IF('All Devices (Portrait)'!V23 = "", "", CHAR(10) &amp; (CONCATENATE(( 'All Devices (Portrait)'!A23 &amp; " - " &amp; 'All Devices (Portrait)'!C23  &amp;  " - ( " &amp;  'All Devices (Portrait)'!H23 &amp; " x " &amp;  'All Devices (Portrait)'!I23 &amp; " )"  ))))</f>
        <v>
Portrait-1440x450-PR=2 - AlienwareCurvedDisplay - ( 2880 x 900 )</v>
      </c>
      <c r="B22" s="103"/>
      <c r="C22" s="86" t="s">
        <v>253</v>
      </c>
      <c r="D22" s="87" t="str">
        <f t="shared" ref="D22:H22" si="21">D$1</f>
        <v>       --------------------------------------------        </v>
      </c>
      <c r="E22" s="87" t="str">
        <f t="shared" si="21"/>
        <v>If you're seeing this, the application failed to load</v>
      </c>
      <c r="F22" s="87" t="str">
        <f t="shared" si="21"/>
        <v>WaveOS support have been notified</v>
      </c>
      <c r="G22" s="87" t="str">
        <f t="shared" si="21"/>
        <v>An update will now be made to resolve this</v>
      </c>
      <c r="H22" s="87" t="str">
        <f t="shared" si="21"/>
        <v>until then, reboot. It should resolve this issue</v>
      </c>
    </row>
    <row r="23" ht="306.0" customHeight="1">
      <c r="A23" s="81" t="str">
        <f>IF('All Devices (Portrait)'!V24 = "", "", CHAR(10) &amp; (CONCATENATE(( 'All Devices (Portrait)'!A24 &amp; " - " &amp; 'All Devices (Portrait)'!C24  &amp;  " - ( " &amp;  'All Devices (Portrait)'!H24 &amp; " x " &amp;  'All Devices (Portrait)'!I24 &amp; " )"  ))))</f>
        <v>
Portrait-800x480-PR=1 - GalaxyS2 - ( 800 x 480 )</v>
      </c>
      <c r="B23" s="103"/>
      <c r="C23" s="86" t="s">
        <v>254</v>
      </c>
      <c r="D23" s="87" t="str">
        <f t="shared" ref="D23:H23" si="22">D$1</f>
        <v>       --------------------------------------------        </v>
      </c>
      <c r="E23" s="87" t="str">
        <f t="shared" si="22"/>
        <v>If you're seeing this, the application failed to load</v>
      </c>
      <c r="F23" s="87" t="str">
        <f t="shared" si="22"/>
        <v>WaveOS support have been notified</v>
      </c>
      <c r="G23" s="87" t="str">
        <f t="shared" si="22"/>
        <v>An update will now be made to resolve this</v>
      </c>
      <c r="H23" s="87" t="str">
        <f t="shared" si="22"/>
        <v>until then, reboot. It should resolve this issue</v>
      </c>
    </row>
    <row r="24" ht="306.0" customHeight="1">
      <c r="A24" s="81" t="str">
        <f>IF('All Devices (Portrait)'!V25 = "", "", CHAR(10) &amp; (CONCATENATE(( 'All Devices (Portrait)'!A25 &amp; " - " &amp; 'All Devices (Portrait)'!C25  &amp;  " - ( " &amp;  'All Devices (Portrait)'!H25 &amp; " x " &amp;  'All Devices (Portrait)'!I25 &amp; " )"  ))))</f>
        <v>
Portrait-987x480-PR=3 - GalaxyS8-9+ - ( 2960 x 1440 )</v>
      </c>
      <c r="B24" s="103"/>
      <c r="C24" s="86" t="s">
        <v>255</v>
      </c>
      <c r="D24" s="87" t="str">
        <f t="shared" ref="D24:H24" si="23">D$1</f>
        <v>       --------------------------------------------        </v>
      </c>
      <c r="E24" s="87" t="str">
        <f t="shared" si="23"/>
        <v>If you're seeing this, the application failed to load</v>
      </c>
      <c r="F24" s="87" t="str">
        <f t="shared" si="23"/>
        <v>WaveOS support have been notified</v>
      </c>
      <c r="G24" s="87" t="str">
        <f t="shared" si="23"/>
        <v>An update will now be made to resolve this</v>
      </c>
      <c r="H24" s="87" t="str">
        <f t="shared" si="23"/>
        <v>until then, reboot. It should resolve this issue</v>
      </c>
    </row>
    <row r="25" ht="306.0" customHeight="1">
      <c r="A25" s="81" t="str">
        <f>IF('All Devices (Portrait)'!V26 = "", "", CHAR(10) &amp; (CONCATENATE(( 'All Devices (Portrait)'!A26 &amp; " - " &amp; 'All Devices (Portrait)'!C26  &amp;  " - ( " &amp;  'All Devices (Portrait)'!H26 &amp; " x " &amp;  'All Devices (Portrait)'!I26 &amp; " )"  ))))</f>
        <v>
Portrait-854x480-PR=2.3 - OnePlus3 - ( 1920 x 1080 )</v>
      </c>
      <c r="B25" s="103"/>
      <c r="C25" s="86" t="s">
        <v>256</v>
      </c>
      <c r="D25" s="87" t="str">
        <f t="shared" ref="D25:H25" si="24">D$1</f>
        <v>       --------------------------------------------        </v>
      </c>
      <c r="E25" s="87" t="str">
        <f t="shared" si="24"/>
        <v>If you're seeing this, the application failed to load</v>
      </c>
      <c r="F25" s="87" t="str">
        <f t="shared" si="24"/>
        <v>WaveOS support have been notified</v>
      </c>
      <c r="G25" s="87" t="str">
        <f t="shared" si="24"/>
        <v>An update will now be made to resolve this</v>
      </c>
      <c r="H25" s="87" t="str">
        <f t="shared" si="24"/>
        <v>until then, reboot. It should resolve this issue</v>
      </c>
    </row>
    <row r="26" ht="306.0" customHeight="1">
      <c r="A26" s="81" t="str">
        <f>IF('All Devices (Portrait)'!V27 = "", "", CHAR(10) &amp; (CONCATENATE(( 'All Devices (Portrait)'!A27 &amp; " - " &amp; 'All Devices (Portrait)'!C27  &amp;  " - ( " &amp;  'All Devices (Portrait)'!H27 &amp; " x " &amp;  'All Devices (Portrait)'!I27 &amp; " )"  ))))</f>
        <v>
Portrait-859x483-PR=3 - LG-G5 - ( 2560 x 1440 )</v>
      </c>
      <c r="B26" s="103"/>
      <c r="C26" s="86" t="s">
        <v>257</v>
      </c>
      <c r="D26" s="87" t="str">
        <f t="shared" ref="D26:H26" si="25">D$1</f>
        <v>       --------------------------------------------        </v>
      </c>
      <c r="E26" s="87" t="str">
        <f t="shared" si="25"/>
        <v>If you're seeing this, the application failed to load</v>
      </c>
      <c r="F26" s="87" t="str">
        <f t="shared" si="25"/>
        <v>WaveOS support have been notified</v>
      </c>
      <c r="G26" s="87" t="str">
        <f t="shared" si="25"/>
        <v>An update will now be made to resolve this</v>
      </c>
      <c r="H26" s="87" t="str">
        <f t="shared" si="25"/>
        <v>until then, reboot. It should resolve this issue</v>
      </c>
    </row>
    <row r="27" ht="306.0" customHeight="1">
      <c r="A27" s="81" t="str">
        <f>IF('All Devices (Portrait)'!V28 = "", "", CHAR(10) &amp; (CONCATENATE(( 'All Devices (Portrait)'!A28 &amp; " - " &amp; 'All Devices (Portrait)'!C28  &amp;  " - ( " &amp;  'All Devices (Portrait)'!H28 &amp; " x " &amp;  'All Devices (Portrait)'!I28 &amp; " )"  ))))</f>
        <v>
Portrait-683x512-PR=2 - IpadPro - ( 1366 x 1024 )</v>
      </c>
      <c r="B27" s="103"/>
      <c r="C27" s="86" t="s">
        <v>258</v>
      </c>
      <c r="D27" s="87" t="str">
        <f t="shared" ref="D27:H27" si="26">D$1</f>
        <v>       --------------------------------------------        </v>
      </c>
      <c r="E27" s="87" t="str">
        <f t="shared" si="26"/>
        <v>If you're seeing this, the application failed to load</v>
      </c>
      <c r="F27" s="87" t="str">
        <f t="shared" si="26"/>
        <v>WaveOS support have been notified</v>
      </c>
      <c r="G27" s="87" t="str">
        <f t="shared" si="26"/>
        <v>An update will now be made to resolve this</v>
      </c>
      <c r="H27" s="87" t="str">
        <f t="shared" si="26"/>
        <v>until then, reboot. It should resolve this issue</v>
      </c>
    </row>
    <row r="28" ht="306.0" customHeight="1">
      <c r="A28" s="81" t="str">
        <f>IF('All Devices (Portrait)'!V29 = "", "", CHAR(10) &amp; (CONCATENATE(( 'All Devices (Portrait)'!A29 &amp; " - " &amp; 'All Devices (Portrait)'!C29  &amp;  " - ( " &amp;  'All Devices (Portrait)'!H29 &amp; " x " &amp;  'All Devices (Portrait)'!I29 &amp; " )"  ))))</f>
        <v>
Portrait-984x577-PR=1.1 - WideSVGA  - ( 1024 x 600 )</v>
      </c>
      <c r="B28" s="103"/>
      <c r="C28" s="86" t="s">
        <v>259</v>
      </c>
      <c r="D28" s="87" t="str">
        <f t="shared" ref="D28:H28" si="27">D$1</f>
        <v>       --------------------------------------------        </v>
      </c>
      <c r="E28" s="87" t="str">
        <f t="shared" si="27"/>
        <v>If you're seeing this, the application failed to load</v>
      </c>
      <c r="F28" s="87" t="str">
        <f t="shared" si="27"/>
        <v>WaveOS support have been notified</v>
      </c>
      <c r="G28" s="87" t="str">
        <f t="shared" si="27"/>
        <v>An update will now be made to resolve this</v>
      </c>
      <c r="H28" s="87" t="str">
        <f t="shared" si="27"/>
        <v>until then, reboot. It should resolve this issue</v>
      </c>
    </row>
    <row r="29" ht="306.0" customHeight="1">
      <c r="A29" s="81" t="str">
        <f>IF('All Devices (Portrait)'!V30 = "", "", CHAR(10) &amp; (CONCATENATE(( 'All Devices (Portrait)'!A30 &amp; " - " &amp; 'All Devices (Portrait)'!C30  &amp;  " - ( " &amp;  'All Devices (Portrait)'!H30 &amp; " x " &amp;  'All Devices (Portrait)'!I30 &amp; " )"  ))))</f>
        <v>
Portrait-960x600-PR=2 - Nexus7 - ( 1920 x 1200 )</v>
      </c>
      <c r="B29" s="103"/>
      <c r="C29" s="86" t="s">
        <v>260</v>
      </c>
      <c r="D29" s="87" t="str">
        <f t="shared" ref="D29:H29" si="28">D$1</f>
        <v>       --------------------------------------------        </v>
      </c>
      <c r="E29" s="87" t="str">
        <f t="shared" si="28"/>
        <v>If you're seeing this, the application failed to load</v>
      </c>
      <c r="F29" s="87" t="str">
        <f t="shared" si="28"/>
        <v>WaveOS support have been notified</v>
      </c>
      <c r="G29" s="87" t="str">
        <f t="shared" si="28"/>
        <v>An update will now be made to resolve this</v>
      </c>
      <c r="H29" s="87" t="str">
        <f t="shared" si="28"/>
        <v>until then, reboot. It should resolve this issue</v>
      </c>
    </row>
    <row r="30" ht="306.0" customHeight="1">
      <c r="A30" s="81" t="str">
        <f>IF('All Devices (Portrait)'!V31 = "", "", CHAR(10) &amp; (CONCATENATE(( 'All Devices (Portrait)'!A31 &amp; " - " &amp; 'All Devices (Portrait)'!C31  &amp;  " - ( " &amp;  'All Devices (Portrait)'!H31 &amp; " x " &amp;  'All Devices (Portrait)'!I31 &amp; " )"  ))))</f>
        <v>
Portrait-807x606-PR=2.3 - HitachiCM821F - ( 1856 x 1392 )</v>
      </c>
      <c r="B30" s="103"/>
      <c r="C30" s="86" t="s">
        <v>261</v>
      </c>
      <c r="D30" s="87" t="str">
        <f t="shared" ref="D30:H30" si="29">D$1</f>
        <v>       --------------------------------------------        </v>
      </c>
      <c r="E30" s="87" t="str">
        <f t="shared" si="29"/>
        <v>If you're seeing this, the application failed to load</v>
      </c>
      <c r="F30" s="87" t="str">
        <f t="shared" si="29"/>
        <v>WaveOS support have been notified</v>
      </c>
      <c r="G30" s="87" t="str">
        <f t="shared" si="29"/>
        <v>An update will now be made to resolve this</v>
      </c>
      <c r="H30" s="87" t="str">
        <f t="shared" si="29"/>
        <v>until then, reboot. It should resolve this issue</v>
      </c>
    </row>
    <row r="31" ht="306.0" customHeight="1">
      <c r="A31" s="81" t="str">
        <f>IF('All Devices (Portrait)'!V32 = "", "", CHAR(10) &amp; (CONCATENATE(( 'All Devices (Portrait)'!A32 &amp; " - " &amp; 'All Devices (Portrait)'!C32  &amp;  " - ( " &amp;  'All Devices (Portrait)'!H32 &amp; " x " &amp;  'All Devices (Portrait)'!I32 &amp; " )"  ))))</f>
        <v>
Portrait-1280x720-PR=1.5 - Surface3 - ( 1920 x 1080 )</v>
      </c>
      <c r="B31" s="103"/>
      <c r="C31" s="86" t="s">
        <v>262</v>
      </c>
      <c r="D31" s="87" t="str">
        <f t="shared" ref="D31:H31" si="30">D$1</f>
        <v>       --------------------------------------------        </v>
      </c>
      <c r="E31" s="87" t="str">
        <f t="shared" si="30"/>
        <v>If you're seeing this, the application failed to load</v>
      </c>
      <c r="F31" s="87" t="str">
        <f t="shared" si="30"/>
        <v>WaveOS support have been notified</v>
      </c>
      <c r="G31" s="87" t="str">
        <f t="shared" si="30"/>
        <v>An update will now be made to resolve this</v>
      </c>
      <c r="H31" s="87" t="str">
        <f t="shared" si="30"/>
        <v>until then, reboot. It should resolve this issue</v>
      </c>
    </row>
    <row r="32" ht="306.0" customHeight="1">
      <c r="A32" s="81" t="str">
        <f>IF('All Devices (Portrait)'!V33 = "", "", CHAR(10) &amp; (CONCATENATE(( 'All Devices (Portrait)'!A33 &amp; " - " &amp; 'All Devices (Portrait)'!C33  &amp;  " - ( " &amp;  'All Devices (Portrait)'!H33 &amp; " x " &amp;  'All Devices (Portrait)'!I33 &amp; " )"  ))))</f>
        <v>
Portrait-1366x768-PR=1 - DellMonitorIN1920 - ( 1366 x 768 )</v>
      </c>
      <c r="B32" s="103"/>
      <c r="C32" s="86" t="s">
        <v>263</v>
      </c>
      <c r="D32" s="87" t="str">
        <f t="shared" ref="D32:H32" si="31">D$1</f>
        <v>       --------------------------------------------        </v>
      </c>
      <c r="E32" s="87" t="str">
        <f t="shared" si="31"/>
        <v>If you're seeing this, the application failed to load</v>
      </c>
      <c r="F32" s="87" t="str">
        <f t="shared" si="31"/>
        <v>WaveOS support have been notified</v>
      </c>
      <c r="G32" s="87" t="str">
        <f t="shared" si="31"/>
        <v>An update will now be made to resolve this</v>
      </c>
      <c r="H32" s="87" t="str">
        <f t="shared" si="31"/>
        <v>until then, reboot. It should resolve this issue</v>
      </c>
    </row>
    <row r="33" ht="306.0" customHeight="1">
      <c r="A33" s="81" t="str">
        <f>IF('All Devices (Portrait)'!V34 = "", "", CHAR(10) &amp; (CONCATENATE(( 'All Devices (Portrait)'!A34 &amp; " - " &amp; 'All Devices (Portrait)'!C34  &amp;  " - ( " &amp;  'All Devices (Portrait)'!H34 &amp; " x " &amp;  'All Devices (Portrait)'!I34 &amp; " )"  ))))</f>
        <v>
Portrait-1024x768-PR=2 - Nexus9 - ( 2048 x 1536 )</v>
      </c>
      <c r="B33" s="103"/>
      <c r="C33" s="86" t="s">
        <v>264</v>
      </c>
      <c r="D33" s="87" t="str">
        <f t="shared" ref="D33:H33" si="32">D$1</f>
        <v>       --------------------------------------------        </v>
      </c>
      <c r="E33" s="87" t="str">
        <f t="shared" si="32"/>
        <v>If you're seeing this, the application failed to load</v>
      </c>
      <c r="F33" s="87" t="str">
        <f t="shared" si="32"/>
        <v>WaveOS support have been notified</v>
      </c>
      <c r="G33" s="87" t="str">
        <f t="shared" si="32"/>
        <v>An update will now be made to resolve this</v>
      </c>
      <c r="H33" s="87" t="str">
        <f t="shared" si="32"/>
        <v>until then, reboot. It should resolve this issue</v>
      </c>
    </row>
    <row r="34" ht="306.0" customHeight="1">
      <c r="A34" s="81" t="str">
        <f>IF('All Devices (Portrait)'!V35 = "", "", CHAR(10) &amp; (CONCATENATE(( 'All Devices (Portrait)'!A35 &amp; " - " &amp; 'All Devices (Portrait)'!C35  &amp;  " - ( " &amp;  'All Devices (Portrait)'!H35 &amp; " x " &amp;  'All Devices (Portrait)'!I35 &amp; " )"  ))))</f>
        <v>
Portrait-1366x768-PR=1+scale - MyHPLaptop - ( 1366 x 768 )</v>
      </c>
      <c r="B34" s="103"/>
      <c r="C34" s="86" t="s">
        <v>265</v>
      </c>
      <c r="D34" s="87" t="str">
        <f t="shared" ref="D34:H34" si="33">D$1</f>
        <v>       --------------------------------------------        </v>
      </c>
      <c r="E34" s="87" t="str">
        <f t="shared" si="33"/>
        <v>If you're seeing this, the application failed to load</v>
      </c>
      <c r="F34" s="87" t="str">
        <f t="shared" si="33"/>
        <v>WaveOS support have been notified</v>
      </c>
      <c r="G34" s="87" t="str">
        <f t="shared" si="33"/>
        <v>An update will now be made to resolve this</v>
      </c>
      <c r="H34" s="87" t="str">
        <f t="shared" si="33"/>
        <v>until then, reboot. It should resolve this issue</v>
      </c>
    </row>
    <row r="35" ht="306.0" customHeight="1">
      <c r="A35" s="81" t="str">
        <f>IF('All Devices (Portrait)'!V36 = "", "", CHAR(10) &amp; (CONCATENATE(( 'All Devices (Portrait)'!A36 &amp; " - " &amp; 'All Devices (Portrait)'!C36  &amp;  " - ( " &amp;  'All Devices (Portrait)'!H36 &amp; " x " &amp;  'All Devices (Portrait)'!I36 &amp; " )"  ))))</f>
        <v>
Portrait-1280x800-PR=1 - GalaxyTab10 - ( 1280 x 800 )</v>
      </c>
      <c r="B35" s="103"/>
      <c r="C35" s="86" t="s">
        <v>266</v>
      </c>
      <c r="D35" s="87" t="str">
        <f t="shared" ref="D35:H35" si="34">D$1</f>
        <v>       --------------------------------------------        </v>
      </c>
      <c r="E35" s="87" t="str">
        <f t="shared" si="34"/>
        <v>If you're seeing this, the application failed to load</v>
      </c>
      <c r="F35" s="87" t="str">
        <f t="shared" si="34"/>
        <v>WaveOS support have been notified</v>
      </c>
      <c r="G35" s="87" t="str">
        <f t="shared" si="34"/>
        <v>An update will now be made to resolve this</v>
      </c>
      <c r="H35" s="87" t="str">
        <f t="shared" si="34"/>
        <v>until then, reboot. It should resolve this issue</v>
      </c>
    </row>
    <row r="36" ht="306.0" customHeight="1">
      <c r="A36" s="81" t="str">
        <f>IF('All Devices (Portrait)'!V37 = "", "", CHAR(10) &amp; (CONCATENATE(( 'All Devices (Portrait)'!A37 &amp; " - " &amp; 'All Devices (Portrait)'!C37  &amp;  " - ( " &amp;  'All Devices (Portrait)'!H37 &amp; " x " &amp;  'All Devices (Portrait)'!I37 &amp; " )"  ))))</f>
        <v>
Portrait-1280x850-PR=2 - ChromebookPixel - ( 2560 x 1700 )</v>
      </c>
      <c r="B36" s="103"/>
      <c r="C36" s="86" t="s">
        <v>267</v>
      </c>
      <c r="D36" s="87" t="str">
        <f t="shared" ref="D36:H36" si="35">D$1</f>
        <v>       --------------------------------------------        </v>
      </c>
      <c r="E36" s="87" t="str">
        <f t="shared" si="35"/>
        <v>If you're seeing this, the application failed to load</v>
      </c>
      <c r="F36" s="87" t="str">
        <f t="shared" si="35"/>
        <v>WaveOS support have been notified</v>
      </c>
      <c r="G36" s="87" t="str">
        <f t="shared" si="35"/>
        <v>An update will now be made to resolve this</v>
      </c>
      <c r="H36" s="87" t="str">
        <f t="shared" si="35"/>
        <v>until then, reboot. It should resolve this issue</v>
      </c>
    </row>
    <row r="37" ht="306.0" customHeight="1">
      <c r="A37" s="81" t="str">
        <f>IF('All Devices (Portrait)'!V38 = "", "", CHAR(10) &amp; (CONCATENATE(( 'All Devices (Portrait)'!A38 &amp; " - " &amp; 'All Devices (Portrait)'!C38  &amp;  " - ( " &amp;  'All Devices (Portrait)'!H38 &amp; " x " &amp;  'All Devices (Portrait)'!I38 &amp; " )"  ))))</f>
        <v>
Portrait-1279x854-PR=1.1 - PowerBookG4 - ( 1280 x 854 )</v>
      </c>
      <c r="B37" s="103"/>
      <c r="C37" s="86" t="s">
        <v>268</v>
      </c>
      <c r="D37" s="87" t="str">
        <f t="shared" ref="D37:H37" si="36">D$1</f>
        <v>       --------------------------------------------        </v>
      </c>
      <c r="E37" s="87" t="str">
        <f t="shared" si="36"/>
        <v>If you're seeing this, the application failed to load</v>
      </c>
      <c r="F37" s="87" t="str">
        <f t="shared" si="36"/>
        <v>WaveOS support have been notified</v>
      </c>
      <c r="G37" s="87" t="str">
        <f t="shared" si="36"/>
        <v>An update will now be made to resolve this</v>
      </c>
      <c r="H37" s="87" t="str">
        <f t="shared" si="36"/>
        <v>until then, reboot. It should resolve this issue</v>
      </c>
    </row>
    <row r="38" ht="306.0" customHeight="1">
      <c r="A38" s="81" t="str">
        <f>IF('All Devices (Portrait)'!V39 = "", "", CHAR(10) &amp; (CONCATENATE(( 'All Devices (Portrait)'!A39 &amp; " - " &amp; 'All Devices (Portrait)'!C39  &amp;  " - ( " &amp;  'All Devices (Portrait)'!H39 &amp; " x " &amp;  'All Devices (Portrait)'!I39 &amp; " )"  ))))</f>
        <v>
Portrait-2044x1078-PR=1.1 - DCI2K - ( 2048 x 1080 )</v>
      </c>
      <c r="B38" s="103"/>
      <c r="C38" s="86" t="s">
        <v>269</v>
      </c>
      <c r="D38" s="87" t="str">
        <f t="shared" ref="D38:H38" si="37">D$1</f>
        <v>       --------------------------------------------        </v>
      </c>
      <c r="E38" s="87" t="str">
        <f t="shared" si="37"/>
        <v>If you're seeing this, the application failed to load</v>
      </c>
      <c r="F38" s="87" t="str">
        <f t="shared" si="37"/>
        <v>WaveOS support have been notified</v>
      </c>
      <c r="G38" s="87" t="str">
        <f t="shared" si="37"/>
        <v>An update will now be made to resolve this</v>
      </c>
      <c r="H38" s="87" t="str">
        <f t="shared" si="37"/>
        <v>until then, reboot. It should resolve this issue</v>
      </c>
    </row>
    <row r="39" ht="306.0" customHeight="1">
      <c r="A39" s="81" t="str">
        <f>IF('All Devices (Portrait)'!V40 = "", "", CHAR(10) &amp; (CONCATENATE(( 'All Devices (Portrait)'!A40 &amp; " - " &amp; 'All Devices (Portrait)'!C40  &amp;  " - ( " &amp;  'All Devices (Portrait)'!H40 &amp; " x " &amp;  'All Devices (Portrait)'!I40 &amp; " )"  ))))</f>
        <v>
Portrait-1440x1152-PR=1.3 - PopularDevices1 - ( 1800 x 1440 )</v>
      </c>
      <c r="B39" s="103"/>
      <c r="C39" s="86" t="s">
        <v>270</v>
      </c>
      <c r="D39" s="87" t="str">
        <f t="shared" ref="D39:H39" si="38">D$1</f>
        <v>       --------------------------------------------        </v>
      </c>
      <c r="E39" s="87" t="str">
        <f t="shared" si="38"/>
        <v>If you're seeing this, the application failed to load</v>
      </c>
      <c r="F39" s="87" t="str">
        <f t="shared" si="38"/>
        <v>WaveOS support have been notified</v>
      </c>
      <c r="G39" s="87" t="str">
        <f t="shared" si="38"/>
        <v>An update will now be made to resolve this</v>
      </c>
      <c r="H39" s="87" t="str">
        <f t="shared" si="38"/>
        <v>until then, reboot. It should resolve this issue</v>
      </c>
    </row>
    <row r="40" ht="306.0" customHeight="1">
      <c r="A40" s="81" t="str">
        <f>IF('All Devices (Portrait)'!V41 = "", "", CHAR(10) &amp; (CONCATENATE(( 'All Devices (Portrait)'!A41 &amp; " - " &amp; 'All Devices (Portrait)'!C41  &amp;  " - ( " &amp;  'All Devices (Portrait)'!H41 &amp; " x " &amp;  'All Devices (Portrait)'!I41 &amp; " )"  ))))</f>
        <v>
Portrait-1881x1411-PR=1.1 - TesselarXGA  - ( 1920 x 1440 )</v>
      </c>
      <c r="B40" s="103"/>
      <c r="C40" s="86" t="s">
        <v>271</v>
      </c>
      <c r="D40" s="87" t="str">
        <f t="shared" ref="D40:H40" si="39">D$1</f>
        <v>       --------------------------------------------        </v>
      </c>
      <c r="E40" s="87" t="str">
        <f t="shared" si="39"/>
        <v>If you're seeing this, the application failed to load</v>
      </c>
      <c r="F40" s="87" t="str">
        <f t="shared" si="39"/>
        <v>WaveOS support have been notified</v>
      </c>
      <c r="G40" s="87" t="str">
        <f t="shared" si="39"/>
        <v>An update will now be made to resolve this</v>
      </c>
      <c r="H40" s="87" t="str">
        <f t="shared" si="39"/>
        <v>until then, reboot. It should resolve this issue</v>
      </c>
    </row>
    <row r="41" ht="306.0" customHeight="1">
      <c r="A41" s="81" t="str">
        <f>IF('All Devices (Portrait)'!V42 = "", "", CHAR(10) &amp; (CONCATENATE(( 'All Devices (Portrait)'!A42 &amp; " - " &amp; 'All Devices (Portrait)'!C42  &amp;  " - ( " &amp;  'All Devices (Portrait)'!H42 &amp; " x " &amp;  'All Devices (Portrait)'!I42 &amp; " )"  ))))</f>
        <v>
Portrait-7680x4320-PR=1 - 4320p - ( 7680 x 4320 )</v>
      </c>
      <c r="B41" s="103"/>
      <c r="C41" s="86" t="s">
        <v>272</v>
      </c>
      <c r="D41" s="87" t="str">
        <f t="shared" ref="D41:H41" si="40">D$1</f>
        <v>       --------------------------------------------        </v>
      </c>
      <c r="E41" s="87" t="str">
        <f t="shared" si="40"/>
        <v>If you're seeing this, the application failed to load</v>
      </c>
      <c r="F41" s="87" t="str">
        <f t="shared" si="40"/>
        <v>WaveOS support have been notified</v>
      </c>
      <c r="G41" s="87" t="str">
        <f t="shared" si="40"/>
        <v>An update will now be made to resolve this</v>
      </c>
      <c r="H41" s="87" t="str">
        <f t="shared" si="40"/>
        <v>until then, reboot. It should resolve this issue</v>
      </c>
    </row>
    <row r="42" ht="306.0" customHeight="1">
      <c r="A42" s="81" t="str">
        <f>IF('All Devices (Portrait)'!V43 = "", "", CHAR(10) &amp; (CONCATENATE(( 'All Devices (Portrait)'!A43 &amp; " - " &amp; 'All Devices (Portrait)'!C43  &amp;  " - ( " &amp;  'All Devices (Portrait)'!H43 &amp; " x " &amp;  'All Devices (Portrait)'!I43 &amp; " )"  ))))</f>
        <v>
Portrait-8192x8192-PR=1 - 8KFullDome - ( 8192 x 8192 )</v>
      </c>
      <c r="B42" s="103"/>
      <c r="C42" s="86" t="s">
        <v>273</v>
      </c>
      <c r="D42" s="87" t="str">
        <f t="shared" ref="D42:H42" si="41">D$1</f>
        <v>       --------------------------------------------        </v>
      </c>
      <c r="E42" s="87" t="str">
        <f t="shared" si="41"/>
        <v>If you're seeing this, the application failed to load</v>
      </c>
      <c r="F42" s="87" t="str">
        <f t="shared" si="41"/>
        <v>WaveOS support have been notified</v>
      </c>
      <c r="G42" s="87" t="str">
        <f t="shared" si="41"/>
        <v>An update will now be made to resolve this</v>
      </c>
      <c r="H42" s="87" t="str">
        <f t="shared" si="41"/>
        <v>until then, reboot. It should resolve this issue</v>
      </c>
    </row>
    <row r="43" ht="306.0" customHeight="1">
      <c r="A43" s="81" t="str">
        <f>IF('All Devices (Portrait)'!V44 = "", "", CHAR(10) &amp; (CONCATENATE(( 'All Devices (Portrait)'!A44 &amp; " - " &amp; 'All Devices (Portrait)'!C44  &amp;  " - ( " &amp;  'All Devices (Portrait)'!H44 &amp; " x " &amp;  'All Devices (Portrait)'!I44 &amp; " )"  ))))</f>
        <v>
Portrait-731x411-PR=2.7 - pixel2 - ( 1920 x 1080 )</v>
      </c>
      <c r="B43" s="103"/>
      <c r="C43" s="87"/>
      <c r="D43" s="87"/>
      <c r="E43" s="87"/>
      <c r="F43" s="87"/>
      <c r="G43" s="87"/>
      <c r="H43" s="87"/>
    </row>
    <row r="44" ht="306.0" customHeight="1">
      <c r="A44" s="81" t="str">
        <f>IF('All Devices (Portrait)'!V45 = "", "", CHAR(10) &amp; (CONCATENATE(( 'All Devices (Portrait)'!A45 &amp; " - " &amp; 'All Devices (Portrait)'!C45  &amp;  " - ( " &amp;  'All Devices (Portrait)'!H45 &amp; " x " &amp;  'All Devices (Portrait)'!I45 &amp; " )"  ))))</f>
        <v>
Portrait-2280x1080-PR=1 - Hauwaei P20 (Lukas' Mobile) - ( 2280 x 1080 )</v>
      </c>
      <c r="B44" s="103"/>
      <c r="C44" s="87"/>
      <c r="D44" s="87"/>
      <c r="E44" s="87"/>
      <c r="F44" s="87"/>
      <c r="G44" s="87"/>
      <c r="H44" s="87"/>
    </row>
    <row r="45" ht="306.0" customHeight="1">
      <c r="A45" s="81" t="str">
        <f>IF('All Devices (Portrait)'!V46 = "", "", CHAR(10) &amp; (CONCATENATE(( 'All Devices (Portrait)'!A46 &amp; " - " &amp; 'All Devices (Portrait)'!C46  &amp;  " - ( " &amp;  'All Devices (Portrait)'!H46 &amp; " x " &amp;  'All Devices (Portrait)'!I46 &amp; " )"  ))))</f>
        <v/>
      </c>
      <c r="B45" s="103"/>
      <c r="C45" s="87"/>
      <c r="D45" s="87"/>
      <c r="E45" s="87"/>
      <c r="F45" s="87"/>
      <c r="G45" s="87"/>
      <c r="H45" s="87"/>
    </row>
    <row r="46" ht="306.0" customHeight="1">
      <c r="A46" s="81" t="str">
        <f>IF('All Devices (Portrait)'!V47 = "", "", CHAR(10) &amp; (CONCATENATE(( 'All Devices (Portrait)'!A47 &amp; " - " &amp; 'All Devices (Portrait)'!C47  &amp;  " - ( " &amp;  'All Devices (Portrait)'!H47 &amp; " x " &amp;  'All Devices (Portrait)'!I47 &amp; " )"  ))))</f>
        <v/>
      </c>
      <c r="B46" s="103"/>
      <c r="C46" s="87"/>
      <c r="D46" s="87"/>
      <c r="E46" s="87"/>
      <c r="F46" s="87"/>
      <c r="G46" s="87"/>
      <c r="H46" s="87"/>
    </row>
    <row r="47" ht="306.0" customHeight="1">
      <c r="A47" s="81" t="str">
        <f>IF('All Devices (Portrait)'!V48 = "", "", CHAR(10) &amp; (CONCATENATE(( 'All Devices (Portrait)'!A48 &amp; " - " &amp; 'All Devices (Portrait)'!C48  &amp;  " - ( " &amp;  'All Devices (Portrait)'!H48 &amp; " x " &amp;  'All Devices (Portrait)'!I48 &amp; " )"  ))))</f>
        <v/>
      </c>
      <c r="B47" s="103"/>
      <c r="C47" s="87"/>
      <c r="D47" s="87"/>
      <c r="E47" s="87"/>
      <c r="F47" s="87"/>
      <c r="G47" s="87"/>
      <c r="H47" s="87"/>
    </row>
    <row r="48" ht="306.0" customHeight="1">
      <c r="A48" s="81" t="str">
        <f>IF('All Devices (Portrait)'!V49 = "", "", CHAR(10) &amp; (CONCATENATE(( 'All Devices (Portrait)'!A49 &amp; " - " &amp; 'All Devices (Portrait)'!C49  &amp;  " - ( " &amp;  'All Devices (Portrait)'!H49 &amp; " x " &amp;  'All Devices (Portrait)'!I49 &amp; " )"  ))))</f>
        <v/>
      </c>
      <c r="B48" s="103"/>
      <c r="C48" s="87"/>
      <c r="D48" s="87"/>
      <c r="E48" s="87"/>
      <c r="F48" s="87"/>
      <c r="G48" s="87"/>
      <c r="H48" s="87"/>
    </row>
    <row r="49" ht="306.0" customHeight="1">
      <c r="A49" s="81" t="str">
        <f>IF('All Devices (Portrait)'!V50 = "", "", CHAR(10) &amp; (CONCATENATE(( 'All Devices (Portrait)'!A50 &amp; " - " &amp; 'All Devices (Portrait)'!C50  &amp;  " - ( " &amp;  'All Devices (Portrait)'!H50 &amp; " x " &amp;  'All Devices (Portrait)'!I50 &amp; " )"  ))))</f>
        <v/>
      </c>
      <c r="B49" s="103"/>
      <c r="C49" s="87"/>
      <c r="D49" s="87"/>
      <c r="E49" s="87"/>
      <c r="F49" s="87"/>
      <c r="G49" s="87"/>
      <c r="H49" s="87"/>
    </row>
    <row r="50" ht="306.0" customHeight="1">
      <c r="A50" s="81" t="str">
        <f>IF('All Devices (Portrait)'!V51 = "", "", CHAR(10) &amp; (CONCATENATE(( 'All Devices (Portrait)'!A51 &amp; " - " &amp; 'All Devices (Portrait)'!C51  &amp;  " - ( " &amp;  'All Devices (Portrait)'!H51 &amp; " x " &amp;  'All Devices (Portrait)'!I51 &amp; " )"  ))))</f>
        <v>
Portrait-7679x4319-PR=4 - breakpoint filler-----00050 - ( 7679 x 4319 )</v>
      </c>
      <c r="B50" s="103"/>
      <c r="C50" s="86" t="s">
        <v>274</v>
      </c>
      <c r="D50" s="87" t="str">
        <f t="shared" ref="D50:H50" si="42">D$1</f>
        <v>       --------------------------------------------        </v>
      </c>
      <c r="E50" s="87" t="str">
        <f t="shared" si="42"/>
        <v>If you're seeing this, the application failed to load</v>
      </c>
      <c r="F50" s="87" t="str">
        <f t="shared" si="42"/>
        <v>WaveOS support have been notified</v>
      </c>
      <c r="G50" s="87" t="str">
        <f t="shared" si="42"/>
        <v>An update will now be made to resolve this</v>
      </c>
      <c r="H50" s="87" t="str">
        <f t="shared" si="42"/>
        <v>until then, reboot. It should resolve this issue</v>
      </c>
    </row>
    <row r="51" ht="306.0" customHeight="1">
      <c r="A51" s="81" t="str">
        <f>IF('All Devices (Portrait)'!V52 = "", "", CHAR(10) &amp; (CONCATENATE(( 'All Devices (Portrait)'!A52 &amp; " - " &amp; 'All Devices (Portrait)'!C52  &amp;  " - ( " &amp;  'All Devices (Portrait)'!H52 &amp; " x " &amp;  'All Devices (Portrait)'!I52 &amp; " )"  ))))</f>
        <v>
Portrait-2959x1439-PR=4 - breakpoint filler-----00049 - ( 2959 x 1439 )</v>
      </c>
      <c r="B51" s="103"/>
      <c r="C51" s="86" t="s">
        <v>275</v>
      </c>
      <c r="D51" s="87" t="str">
        <f t="shared" ref="D51:H51" si="43">D$1</f>
        <v>       --------------------------------------------        </v>
      </c>
      <c r="E51" s="87" t="str">
        <f t="shared" si="43"/>
        <v>If you're seeing this, the application failed to load</v>
      </c>
      <c r="F51" s="87" t="str">
        <f t="shared" si="43"/>
        <v>WaveOS support have been notified</v>
      </c>
      <c r="G51" s="87" t="str">
        <f t="shared" si="43"/>
        <v>An update will now be made to resolve this</v>
      </c>
      <c r="H51" s="87" t="str">
        <f t="shared" si="43"/>
        <v>until then, reboot. It should resolve this issue</v>
      </c>
    </row>
    <row r="52" ht="306.0" customHeight="1">
      <c r="A52" s="81" t="str">
        <f>IF('All Devices (Portrait)'!V53 = "", "", CHAR(10) &amp; (CONCATENATE(( 'All Devices (Portrait)'!A53 &amp; " - " &amp; 'All Devices (Portrait)'!C53  &amp;  " - ( " &amp;  'All Devices (Portrait)'!H53 &amp; " x " &amp;  'All Devices (Portrait)'!I53 &amp; " )"  ))))</f>
        <v>
Portrait-2559x1410-PR=4 - breakpoint filler-----00048 - ( 2559 x 1410 )</v>
      </c>
      <c r="B52" s="103"/>
      <c r="C52" s="86" t="s">
        <v>276</v>
      </c>
      <c r="D52" s="87" t="str">
        <f t="shared" ref="D52:H52" si="44">D$1</f>
        <v>       --------------------------------------------        </v>
      </c>
      <c r="E52" s="87" t="str">
        <f t="shared" si="44"/>
        <v>If you're seeing this, the application failed to load</v>
      </c>
      <c r="F52" s="87" t="str">
        <f t="shared" si="44"/>
        <v>WaveOS support have been notified</v>
      </c>
      <c r="G52" s="87" t="str">
        <f t="shared" si="44"/>
        <v>An update will now be made to resolve this</v>
      </c>
      <c r="H52" s="87" t="str">
        <f t="shared" si="44"/>
        <v>until then, reboot. It should resolve this issue</v>
      </c>
    </row>
    <row r="53" ht="306.0" customHeight="1">
      <c r="A53" s="81" t="str">
        <f>IF('All Devices (Portrait)'!V54 = "", "", CHAR(10) &amp; (CONCATENATE(( 'All Devices (Portrait)'!A54 &amp; " - " &amp; 'All Devices (Portrait)'!C54  &amp;  " - ( " &amp;  'All Devices (Portrait)'!H54 &amp; " x " &amp;  'All Devices (Portrait)'!I54 &amp; " )"  ))))</f>
        <v>
Portrait-2279x1151-PR=3 - breakpoint filler-----00047 - ( 2279 x 1151 )</v>
      </c>
      <c r="B53" s="103"/>
      <c r="C53" s="86" t="s">
        <v>277</v>
      </c>
      <c r="D53" s="87" t="str">
        <f t="shared" ref="D53:H53" si="45">D$1</f>
        <v>       --------------------------------------------        </v>
      </c>
      <c r="E53" s="87" t="str">
        <f t="shared" si="45"/>
        <v>If you're seeing this, the application failed to load</v>
      </c>
      <c r="F53" s="87" t="str">
        <f t="shared" si="45"/>
        <v>WaveOS support have been notified</v>
      </c>
      <c r="G53" s="87" t="str">
        <f t="shared" si="45"/>
        <v>An update will now be made to resolve this</v>
      </c>
      <c r="H53" s="87" t="str">
        <f t="shared" si="45"/>
        <v>until then, reboot. It should resolve this issue</v>
      </c>
    </row>
    <row r="54" ht="306.0" customHeight="1">
      <c r="A54" s="81" t="str">
        <f>IF('All Devices (Portrait)'!V55 = "", "", CHAR(10) &amp; (CONCATENATE(( 'All Devices (Portrait)'!A55 &amp; " - " &amp; 'All Devices (Portrait)'!C55  &amp;  " - ( " &amp;  'All Devices (Portrait)'!H55 &amp; " x " &amp;  'All Devices (Portrait)'!I55 &amp; " )"  ))))</f>
        <v>
Portrait-2043x1079-PR=3 - breakpoint filler-----00046 - ( 2043 x 1079 )</v>
      </c>
      <c r="B54" s="103"/>
      <c r="C54" s="86" t="s">
        <v>278</v>
      </c>
      <c r="D54" s="87" t="str">
        <f t="shared" ref="D54:H54" si="46">D$1</f>
        <v>       --------------------------------------------        </v>
      </c>
      <c r="E54" s="87" t="str">
        <f t="shared" si="46"/>
        <v>If you're seeing this, the application failed to load</v>
      </c>
      <c r="F54" s="87" t="str">
        <f t="shared" si="46"/>
        <v>WaveOS support have been notified</v>
      </c>
      <c r="G54" s="87" t="str">
        <f t="shared" si="46"/>
        <v>An update will now be made to resolve this</v>
      </c>
      <c r="H54" s="87" t="str">
        <f t="shared" si="46"/>
        <v>until then, reboot. It should resolve this issue</v>
      </c>
    </row>
    <row r="55" ht="306.0" customHeight="1">
      <c r="A55" s="81" t="str">
        <f>IF('All Devices (Portrait)'!V56 = "", "", CHAR(10) &amp; (CONCATENATE(( 'All Devices (Portrait)'!A56 &amp; " - " &amp; 'All Devices (Portrait)'!C56  &amp;  " - ( " &amp;  'All Devices (Portrait)'!H56 &amp; " x " &amp;  'All Devices (Portrait)'!I56 &amp; " )"  ))))</f>
        <v>
Portrait-1880x1077-PR=3 - breakpoint filler-----00045 - ( 1880 x 1077 )</v>
      </c>
      <c r="B55" s="103"/>
      <c r="C55" s="86" t="s">
        <v>279</v>
      </c>
      <c r="D55" s="87" t="str">
        <f t="shared" ref="D55:H55" si="47">D$1</f>
        <v>       --------------------------------------------        </v>
      </c>
      <c r="E55" s="87" t="str">
        <f t="shared" si="47"/>
        <v>If you're seeing this, the application failed to load</v>
      </c>
      <c r="F55" s="87" t="str">
        <f t="shared" si="47"/>
        <v>WaveOS support have been notified</v>
      </c>
      <c r="G55" s="87" t="str">
        <f t="shared" si="47"/>
        <v>An update will now be made to resolve this</v>
      </c>
      <c r="H55" s="87" t="str">
        <f t="shared" si="47"/>
        <v>until then, reboot. It should resolve this issue</v>
      </c>
    </row>
    <row r="56" ht="306.0" customHeight="1">
      <c r="A56" s="81" t="str">
        <f>IF('All Devices (Portrait)'!V57 = "", "", CHAR(10) &amp; (CONCATENATE(( 'All Devices (Portrait)'!A57 &amp; " - " &amp; 'All Devices (Portrait)'!C57  &amp;  " - ( " &amp;  'All Devices (Portrait)'!H57 &amp; " x " &amp;  'All Devices (Portrait)'!I57 &amp; " )"  ))))</f>
        <v>
Portrait-1439x1023-PR=3 - breakpoint filler-----00044 - ( 1439 x 1023 )</v>
      </c>
      <c r="B56" s="103"/>
      <c r="C56" s="86" t="s">
        <v>280</v>
      </c>
      <c r="D56" s="87" t="str">
        <f t="shared" ref="D56:H56" si="48">D$1</f>
        <v>       --------------------------------------------        </v>
      </c>
      <c r="E56" s="87" t="str">
        <f t="shared" si="48"/>
        <v>If you're seeing this, the application failed to load</v>
      </c>
      <c r="F56" s="87" t="str">
        <f t="shared" si="48"/>
        <v>WaveOS support have been notified</v>
      </c>
      <c r="G56" s="87" t="str">
        <f t="shared" si="48"/>
        <v>An update will now be made to resolve this</v>
      </c>
      <c r="H56" s="87" t="str">
        <f t="shared" si="48"/>
        <v>until then, reboot. It should resolve this issue</v>
      </c>
    </row>
    <row r="57" ht="306.0" customHeight="1">
      <c r="A57" s="81" t="str">
        <f>IF('All Devices (Portrait)'!V58 = "", "", CHAR(10) &amp; (CONCATENATE(( 'All Devices (Portrait)'!A58 &amp; " - " &amp; 'All Devices (Portrait)'!C58  &amp;  " - ( " &amp;  'All Devices (Portrait)'!H58 &amp; " x " &amp;  'All Devices (Portrait)'!I58 &amp; " )"  ))))</f>
        <v>
Portrait-1365x853-PR=2 - breakpoint filler-----00043 - ( 1365 x 853 )</v>
      </c>
      <c r="B57" s="103"/>
      <c r="C57" s="86" t="s">
        <v>281</v>
      </c>
      <c r="D57" s="87" t="str">
        <f t="shared" ref="D57:H57" si="49">D$1</f>
        <v>       --------------------------------------------        </v>
      </c>
      <c r="E57" s="87" t="str">
        <f t="shared" si="49"/>
        <v>If you're seeing this, the application failed to load</v>
      </c>
      <c r="F57" s="87" t="str">
        <f t="shared" si="49"/>
        <v>WaveOS support have been notified</v>
      </c>
      <c r="G57" s="87" t="str">
        <f t="shared" si="49"/>
        <v>An update will now be made to resolve this</v>
      </c>
      <c r="H57" s="87" t="str">
        <f t="shared" si="49"/>
        <v>until then, reboot. It should resolve this issue</v>
      </c>
    </row>
    <row r="58" ht="306.0" customHeight="1">
      <c r="A58" s="81" t="str">
        <f>IF('All Devices (Portrait)'!V59 = "", "", CHAR(10) &amp; (CONCATENATE(( 'All Devices (Portrait)'!A59 &amp; " - " &amp; 'All Devices (Portrait)'!C59  &amp;  " - ( " &amp;  'All Devices (Portrait)'!H59 &amp; " x " &amp;  'All Devices (Portrait)'!I59 &amp; " )"  ))))</f>
        <v>
Portrait-1279x849-PR=2 - breakpoint filler-----00042 - ( 1279 x 849 )</v>
      </c>
      <c r="B58" s="103"/>
      <c r="C58" s="86" t="s">
        <v>282</v>
      </c>
      <c r="D58" s="87" t="str">
        <f t="shared" ref="D58:H58" si="50">D$1</f>
        <v>       --------------------------------------------        </v>
      </c>
      <c r="E58" s="87" t="str">
        <f t="shared" si="50"/>
        <v>If you're seeing this, the application failed to load</v>
      </c>
      <c r="F58" s="87" t="str">
        <f t="shared" si="50"/>
        <v>WaveOS support have been notified</v>
      </c>
      <c r="G58" s="87" t="str">
        <f t="shared" si="50"/>
        <v>An update will now be made to resolve this</v>
      </c>
      <c r="H58" s="87" t="str">
        <f t="shared" si="50"/>
        <v>until then, reboot. It should resolve this issue</v>
      </c>
    </row>
    <row r="59" ht="306.0" customHeight="1">
      <c r="A59" s="81" t="str">
        <f>IF('All Devices (Portrait)'!V60 = "", "", CHAR(10) &amp; (CONCATENATE(( 'All Devices (Portrait)'!A60 &amp; " - " &amp; 'All Devices (Portrait)'!C60  &amp;  " - ( " &amp;  'All Devices (Portrait)'!H60 &amp; " x " &amp;  'All Devices (Portrait)'!I60 &amp; " )"  ))))</f>
        <v>
Portrait-1278x799-PR=2 - breakpoint filler-----00041 - ( 1278 x 799 )</v>
      </c>
      <c r="B59" s="103"/>
      <c r="C59" s="86" t="s">
        <v>283</v>
      </c>
      <c r="D59" s="87" t="str">
        <f t="shared" ref="D59:H59" si="51">D$1</f>
        <v>       --------------------------------------------        </v>
      </c>
      <c r="E59" s="87" t="str">
        <f t="shared" si="51"/>
        <v>If you're seeing this, the application failed to load</v>
      </c>
      <c r="F59" s="87" t="str">
        <f t="shared" si="51"/>
        <v>WaveOS support have been notified</v>
      </c>
      <c r="G59" s="87" t="str">
        <f t="shared" si="51"/>
        <v>An update will now be made to resolve this</v>
      </c>
      <c r="H59" s="87" t="str">
        <f t="shared" si="51"/>
        <v>until then, reboot. It should resolve this issue</v>
      </c>
    </row>
    <row r="60" ht="306.0" customHeight="1">
      <c r="A60" s="81" t="str">
        <f>IF('All Devices (Portrait)'!V61 = "", "", CHAR(10) &amp; (CONCATENATE(( 'All Devices (Portrait)'!A61 &amp; " - " &amp; 'All Devices (Portrait)'!C61  &amp;  " - ( " &amp;  'All Devices (Portrait)'!H61 &amp; " x " &amp;  'All Devices (Portrait)'!I61 &amp; " )"  ))))</f>
        <v>
Portrait-1023x767-PR=2 - breakpoint filler-----00040 - ( 1023 x 767 )</v>
      </c>
      <c r="B60" s="103"/>
      <c r="C60" s="86" t="s">
        <v>284</v>
      </c>
      <c r="D60" s="87" t="str">
        <f t="shared" ref="D60:H60" si="52">D$1</f>
        <v>       --------------------------------------------        </v>
      </c>
      <c r="E60" s="87" t="str">
        <f t="shared" si="52"/>
        <v>If you're seeing this, the application failed to load</v>
      </c>
      <c r="F60" s="87" t="str">
        <f t="shared" si="52"/>
        <v>WaveOS support have been notified</v>
      </c>
      <c r="G60" s="87" t="str">
        <f t="shared" si="52"/>
        <v>An update will now be made to resolve this</v>
      </c>
      <c r="H60" s="87" t="str">
        <f t="shared" si="52"/>
        <v>until then, reboot. It should resolve this issue</v>
      </c>
    </row>
    <row r="61" ht="306.0" customHeight="1">
      <c r="A61" s="81" t="str">
        <f>IF('All Devices (Portrait)'!V62 = "", "", CHAR(10) &amp; (CONCATENATE(( 'All Devices (Portrait)'!A62 &amp; " - " &amp; 'All Devices (Portrait)'!C62  &amp;  " - ( " &amp;  'All Devices (Portrait)'!H62 &amp; " x " &amp;  'All Devices (Portrait)'!I62 &amp; " )"  ))))</f>
        <v>
Portrait-983x719-PR=2 - breakpoint filler-----00039 - ( 983 x 719 )</v>
      </c>
      <c r="B61" s="103"/>
      <c r="C61" s="86" t="s">
        <v>285</v>
      </c>
      <c r="D61" s="87" t="str">
        <f t="shared" ref="D61:H61" si="53">D$1</f>
        <v>       --------------------------------------------        </v>
      </c>
      <c r="E61" s="87" t="str">
        <f t="shared" si="53"/>
        <v>If you're seeing this, the application failed to load</v>
      </c>
      <c r="F61" s="87" t="str">
        <f t="shared" si="53"/>
        <v>WaveOS support have been notified</v>
      </c>
      <c r="G61" s="87" t="str">
        <f t="shared" si="53"/>
        <v>An update will now be made to resolve this</v>
      </c>
      <c r="H61" s="87" t="str">
        <f t="shared" si="53"/>
        <v>until then, reboot. It should resolve this issue</v>
      </c>
    </row>
    <row r="62" ht="306.0" customHeight="1">
      <c r="A62" s="81" t="str">
        <f>IF('All Devices (Portrait)'!V63 = "", "", CHAR(10) &amp; (CONCATENATE(( 'All Devices (Portrait)'!A63 &amp; " - " &amp; 'All Devices (Portrait)'!C63  &amp;  " - ( " &amp;  'All Devices (Portrait)'!H63 &amp; " x " &amp;  'All Devices (Portrait)'!I63 &amp; " )"  ))))</f>
        <v>
Portrait-959x605-PR=1 - breakpoint filler-----00038 - ( 959 x 605 )</v>
      </c>
      <c r="B62" s="103"/>
      <c r="C62" s="86" t="s">
        <v>286</v>
      </c>
      <c r="D62" s="87" t="str">
        <f t="shared" ref="D62:H62" si="54">D$1</f>
        <v>       --------------------------------------------        </v>
      </c>
      <c r="E62" s="87" t="str">
        <f t="shared" si="54"/>
        <v>If you're seeing this, the application failed to load</v>
      </c>
      <c r="F62" s="87" t="str">
        <f t="shared" si="54"/>
        <v>WaveOS support have been notified</v>
      </c>
      <c r="G62" s="87" t="str">
        <f t="shared" si="54"/>
        <v>An update will now be made to resolve this</v>
      </c>
      <c r="H62" s="87" t="str">
        <f t="shared" si="54"/>
        <v>until then, reboot. It should resolve this issue</v>
      </c>
    </row>
    <row r="63" ht="306.0" customHeight="1">
      <c r="A63" s="81" t="str">
        <f>IF('All Devices (Portrait)'!V64 = "", "", CHAR(10) &amp; (CONCATENATE(( 'All Devices (Portrait)'!A64 &amp; " - " &amp; 'All Devices (Portrait)'!C64  &amp;  " - ( " &amp;  'All Devices (Portrait)'!H64 &amp; " x " &amp;  'All Devices (Portrait)'!I64 &amp; " )"  ))))</f>
        <v>
Portrait-853x599-PR=1 - breakpoint filler-----00037 - ( 853 x 599 )</v>
      </c>
      <c r="B63" s="103"/>
      <c r="C63" s="86" t="s">
        <v>287</v>
      </c>
      <c r="D63" s="87" t="str">
        <f t="shared" ref="D63:H63" si="55">D$1</f>
        <v>       --------------------------------------------        </v>
      </c>
      <c r="E63" s="87" t="str">
        <f t="shared" si="55"/>
        <v>If you're seeing this, the application failed to load</v>
      </c>
      <c r="F63" s="87" t="str">
        <f t="shared" si="55"/>
        <v>WaveOS support have been notified</v>
      </c>
      <c r="G63" s="87" t="str">
        <f t="shared" si="55"/>
        <v>An update will now be made to resolve this</v>
      </c>
      <c r="H63" s="87" t="str">
        <f t="shared" si="55"/>
        <v>until then, reboot. It should resolve this issue</v>
      </c>
    </row>
    <row r="64" ht="306.0" customHeight="1">
      <c r="A64" s="81" t="str">
        <f>IF('All Devices (Portrait)'!V65 = "", "", CHAR(10) &amp; (CONCATENATE(( 'All Devices (Portrait)'!A65 &amp; " - " &amp; 'All Devices (Portrait)'!C65  &amp;  " - ( " &amp;  'All Devices (Portrait)'!H65 &amp; " x " &amp;  'All Devices (Portrait)'!I65 &amp; " )"  ))))</f>
        <v>
Portrait-811x576-PR=1 - breakpoint filler-----00036 - ( 811 x 576 )</v>
      </c>
      <c r="B64" s="103"/>
      <c r="C64" s="86" t="s">
        <v>288</v>
      </c>
      <c r="D64" s="87" t="str">
        <f t="shared" ref="D64:H64" si="56">D$1</f>
        <v>       --------------------------------------------        </v>
      </c>
      <c r="E64" s="87" t="str">
        <f t="shared" si="56"/>
        <v>If you're seeing this, the application failed to load</v>
      </c>
      <c r="F64" s="87" t="str">
        <f t="shared" si="56"/>
        <v>WaveOS support have been notified</v>
      </c>
      <c r="G64" s="87" t="str">
        <f t="shared" si="56"/>
        <v>An update will now be made to resolve this</v>
      </c>
      <c r="H64" s="87" t="str">
        <f t="shared" si="56"/>
        <v>until then, reboot. It should resolve this issue</v>
      </c>
    </row>
    <row r="65" ht="306.0" customHeight="1">
      <c r="A65" s="81" t="str">
        <f>IF('All Devices (Portrait)'!V66 = "", "", CHAR(10) &amp; (CONCATENATE(( 'All Devices (Portrait)'!A66 &amp; " - " &amp; 'All Devices (Portrait)'!C66  &amp;  " - ( " &amp;  'All Devices (Portrait)'!H66 &amp; " x " &amp;  'All Devices (Portrait)'!I66 &amp; " )"  ))))</f>
        <v>
Portrait-806x479-PR=1 - breakpoint filler-----00035 - ( 806 x 479 )</v>
      </c>
      <c r="B65" s="103"/>
      <c r="C65" s="86" t="s">
        <v>289</v>
      </c>
      <c r="D65" s="87" t="str">
        <f t="shared" ref="D65:H65" si="57">D$1</f>
        <v>       --------------------------------------------        </v>
      </c>
      <c r="E65" s="87" t="str">
        <f t="shared" si="57"/>
        <v>If you're seeing this, the application failed to load</v>
      </c>
      <c r="F65" s="87" t="str">
        <f t="shared" si="57"/>
        <v>WaveOS support have been notified</v>
      </c>
      <c r="G65" s="87" t="str">
        <f t="shared" si="57"/>
        <v>An update will now be made to resolve this</v>
      </c>
      <c r="H65" s="87" t="str">
        <f t="shared" si="57"/>
        <v>until then, reboot. It should resolve this issue</v>
      </c>
    </row>
    <row r="66" ht="306.0" customHeight="1">
      <c r="A66" s="81" t="str">
        <f>IF('All Devices (Portrait)'!V67 = "", "", CHAR(10) &amp; (CONCATENATE(( 'All Devices (Portrait)'!A67 &amp; " - " &amp; 'All Devices (Portrait)'!C67  &amp;  " - ( " &amp;  'All Devices (Portrait)'!H67 &amp; " x " &amp;  'All Devices (Portrait)'!I67 &amp; " )"  ))))</f>
        <v>
Portrait-799x449-PR=1 - breakpoint filler-----00034 - ( 799 x 449 )</v>
      </c>
      <c r="B66" s="103"/>
      <c r="C66" s="86" t="s">
        <v>290</v>
      </c>
      <c r="D66" s="87" t="str">
        <f t="shared" ref="D66:H66" si="58">D$1</f>
        <v>       --------------------------------------------        </v>
      </c>
      <c r="E66" s="87" t="str">
        <f t="shared" si="58"/>
        <v>If you're seeing this, the application failed to load</v>
      </c>
      <c r="F66" s="87" t="str">
        <f t="shared" si="58"/>
        <v>WaveOS support have been notified</v>
      </c>
      <c r="G66" s="87" t="str">
        <f t="shared" si="58"/>
        <v>An update will now be made to resolve this</v>
      </c>
      <c r="H66" s="87" t="str">
        <f t="shared" si="58"/>
        <v>until then, reboot. It should resolve this issue</v>
      </c>
    </row>
    <row r="67" ht="306.0" customHeight="1">
      <c r="A67" s="81" t="str">
        <f>IF('All Devices (Portrait)'!V68 = "", "", CHAR(10) &amp; (CONCATENATE(( 'All Devices (Portrait)'!A68 &amp; " - " &amp; 'All Devices (Portrait)'!C68  &amp;  " - ( " &amp;  'All Devices (Portrait)'!H68 &amp; " x " &amp;  'All Devices (Portrait)'!I68 &amp; " )"  ))))</f>
        <v>
Portrait-738x415-PR=1 - breakpoint filler-----00033 - ( 738 x 415 )</v>
      </c>
      <c r="B67" s="103"/>
      <c r="C67" s="86" t="s">
        <v>291</v>
      </c>
      <c r="D67" s="87" t="str">
        <f t="shared" ref="D67:H67" si="59">D$1</f>
        <v>       --------------------------------------------        </v>
      </c>
      <c r="E67" s="87" t="str">
        <f t="shared" si="59"/>
        <v>If you're seeing this, the application failed to load</v>
      </c>
      <c r="F67" s="87" t="str">
        <f t="shared" si="59"/>
        <v>WaveOS support have been notified</v>
      </c>
      <c r="G67" s="87" t="str">
        <f t="shared" si="59"/>
        <v>An update will now be made to resolve this</v>
      </c>
      <c r="H67" s="87" t="str">
        <f t="shared" si="59"/>
        <v>until then, reboot. It should resolve this issue</v>
      </c>
    </row>
    <row r="68" ht="306.0" customHeight="1">
      <c r="A68" s="81" t="str">
        <f>IF('All Devices (Portrait)'!V69 = "", "", CHAR(10) &amp; (CONCATENATE(( 'All Devices (Portrait)'!A69 &amp; " - " &amp; 'All Devices (Portrait)'!C69  &amp;  " - ( " &amp;  'All Devices (Portrait)'!H69 &amp; " x " &amp;  'All Devices (Portrait)'!I69 &amp; " )"  ))))</f>
        <v>
Portrait-735x413-PR=1 - breakpoint filler-----00032 - ( 735 x 413 )</v>
      </c>
      <c r="B68" s="103"/>
      <c r="C68" s="86" t="s">
        <v>292</v>
      </c>
      <c r="D68" s="87" t="str">
        <f t="shared" ref="D68:H68" si="60">D$1</f>
        <v>       --------------------------------------------        </v>
      </c>
      <c r="E68" s="87" t="str">
        <f t="shared" si="60"/>
        <v>If you're seeing this, the application failed to load</v>
      </c>
      <c r="F68" s="87" t="str">
        <f t="shared" si="60"/>
        <v>WaveOS support have been notified</v>
      </c>
      <c r="G68" s="87" t="str">
        <f t="shared" si="60"/>
        <v>An update will now be made to resolve this</v>
      </c>
      <c r="H68" s="87" t="str">
        <f t="shared" si="60"/>
        <v>until then, reboot. It should resolve this issue</v>
      </c>
    </row>
    <row r="69" ht="306.0" customHeight="1">
      <c r="A69" s="81" t="str">
        <f>IF('All Devices (Portrait)'!V70 = "", "", CHAR(10) &amp; (CONCATENATE(( 'All Devices (Portrait)'!A70 &amp; " - " &amp; 'All Devices (Portrait)'!C70  &amp;  " - ( " &amp;  'All Devices (Portrait)'!H70 &amp; " x " &amp;  'All Devices (Portrait)'!I70 &amp; " )"  ))))</f>
        <v>
Portrait-731x411-PR=1 - breakpoint filler-----00031 - ( 731 x 411 )</v>
      </c>
      <c r="B69" s="103"/>
      <c r="C69" s="86" t="s">
        <v>293</v>
      </c>
      <c r="D69" s="87" t="str">
        <f t="shared" ref="D69:H69" si="61">D$1</f>
        <v>       --------------------------------------------        </v>
      </c>
      <c r="E69" s="87" t="str">
        <f t="shared" si="61"/>
        <v>If you're seeing this, the application failed to load</v>
      </c>
      <c r="F69" s="87" t="str">
        <f t="shared" si="61"/>
        <v>WaveOS support have been notified</v>
      </c>
      <c r="G69" s="87" t="str">
        <f t="shared" si="61"/>
        <v>An update will now be made to resolve this</v>
      </c>
      <c r="H69" s="87" t="str">
        <f t="shared" si="61"/>
        <v>until then, reboot. It should resolve this issue</v>
      </c>
    </row>
    <row r="70" ht="306.0" customHeight="1">
      <c r="A70" s="81" t="str">
        <f>IF('All Devices (Portrait)'!V71 = "", "", CHAR(10) &amp; (CONCATENATE(( 'All Devices (Portrait)'!A71 &amp; " - " &amp; 'All Devices (Portrait)'!C71  &amp;  " - ( " &amp;  'All Devices (Portrait)'!H71 &amp; " x " &amp;  'All Devices (Portrait)'!I71 &amp; " )"  ))))</f>
        <v>
Portrait-719x410-PR=1 - breakpoint filler-----00030 - ( 719 x 410 )</v>
      </c>
      <c r="B70" s="103"/>
      <c r="C70" s="86" t="s">
        <v>294</v>
      </c>
      <c r="D70" s="87" t="str">
        <f t="shared" ref="D70:H70" si="62">D$1</f>
        <v>       --------------------------------------------        </v>
      </c>
      <c r="E70" s="87" t="str">
        <f t="shared" si="62"/>
        <v>If you're seeing this, the application failed to load</v>
      </c>
      <c r="F70" s="87" t="str">
        <f t="shared" si="62"/>
        <v>WaveOS support have been notified</v>
      </c>
      <c r="G70" s="87" t="str">
        <f t="shared" si="62"/>
        <v>An update will now be made to resolve this</v>
      </c>
      <c r="H70" s="87" t="str">
        <f t="shared" si="62"/>
        <v>until then, reboot. It should resolve this issue</v>
      </c>
    </row>
    <row r="71" ht="306.0" customHeight="1">
      <c r="A71" s="81" t="str">
        <f>IF('All Devices (Portrait)'!V72 = "", "", CHAR(10) &amp; (CONCATENATE(( 'All Devices (Portrait)'!A72 &amp; " - " &amp; 'All Devices (Portrait)'!C72  &amp;  " - ( " &amp;  'All Devices (Portrait)'!H72 &amp; " x " &amp;  'All Devices (Portrait)'!I72 &amp; " )"  ))))</f>
        <v>
Portrait-666x399-PR=1 - breakpoint filler-----00029 - ( 666 x 399 )</v>
      </c>
      <c r="B71" s="103"/>
      <c r="C71" s="86" t="s">
        <v>295</v>
      </c>
      <c r="D71" s="87" t="str">
        <f t="shared" ref="D71:H71" si="63">D$1</f>
        <v>       --------------------------------------------        </v>
      </c>
      <c r="E71" s="87" t="str">
        <f t="shared" si="63"/>
        <v>If you're seeing this, the application failed to load</v>
      </c>
      <c r="F71" s="87" t="str">
        <f t="shared" si="63"/>
        <v>WaveOS support have been notified</v>
      </c>
      <c r="G71" s="87" t="str">
        <f t="shared" si="63"/>
        <v>An update will now be made to resolve this</v>
      </c>
      <c r="H71" s="87" t="str">
        <f t="shared" si="63"/>
        <v>until then, reboot. It should resolve this issue</v>
      </c>
    </row>
    <row r="72" ht="306.0" customHeight="1">
      <c r="A72" s="81" t="str">
        <f>IF('All Devices (Portrait)'!V73 = "", "", CHAR(10) &amp; (CONCATENATE(( 'All Devices (Portrait)'!A73 &amp; " - " &amp; 'All Devices (Portrait)'!C73  &amp;  " - ( " &amp;  'All Devices (Portrait)'!H73 &amp; " x " &amp;  'All Devices (Portrait)'!I73 &amp; " )"  ))))</f>
        <v>
Portrait-639x383-PR=1 - breakpoint filler-----00030 - ( 639 x 383 )</v>
      </c>
      <c r="B72" s="103"/>
      <c r="C72" s="86" t="s">
        <v>296</v>
      </c>
      <c r="D72" s="87" t="str">
        <f t="shared" ref="D72:H72" si="64">D$1</f>
        <v>       --------------------------------------------        </v>
      </c>
      <c r="E72" s="87" t="str">
        <f t="shared" si="64"/>
        <v>If you're seeing this, the application failed to load</v>
      </c>
      <c r="F72" s="87" t="str">
        <f t="shared" si="64"/>
        <v>WaveOS support have been notified</v>
      </c>
      <c r="G72" s="87" t="str">
        <f t="shared" si="64"/>
        <v>An update will now be made to resolve this</v>
      </c>
      <c r="H72" s="87" t="str">
        <f t="shared" si="64"/>
        <v>until then, reboot. It should resolve this issue</v>
      </c>
    </row>
    <row r="73" ht="306.0" customHeight="1">
      <c r="A73" s="81" t="str">
        <f>IF('All Devices (Portrait)'!V74 = "", "", CHAR(10) &amp; (CONCATENATE(( 'All Devices (Portrait)'!A74 &amp; " - " &amp; 'All Devices (Portrait)'!C74  &amp;  " - ( " &amp;  'All Devices (Portrait)'!H74 &amp; " x " &amp;  'All Devices (Portrait)'!I74 &amp; " )"  ))))</f>
        <v/>
      </c>
      <c r="B73" s="103"/>
      <c r="C73" s="87"/>
      <c r="D73" s="87"/>
      <c r="E73" s="87"/>
      <c r="F73" s="87"/>
      <c r="G73" s="87"/>
      <c r="H73" s="87"/>
    </row>
    <row r="74" ht="306.0" customHeight="1">
      <c r="A74" s="81" t="str">
        <f>IF('All Devices (Portrait)'!V75 = "", "", CHAR(10) &amp; (CONCATENATE(( 'All Devices (Portrait)'!A75 &amp; " - " &amp; 'All Devices (Portrait)'!C75  &amp;  " - ( " &amp;  'All Devices (Portrait)'!H75 &amp; " x " &amp;  'All Devices (Portrait)'!I75 &amp; " )"  ))))</f>
        <v/>
      </c>
      <c r="B74" s="103"/>
      <c r="C74" s="87"/>
      <c r="D74" s="87" t="str">
        <f t="shared" ref="D74:H74" si="65">D$1</f>
        <v>       --------------------------------------------        </v>
      </c>
      <c r="E74" s="87" t="str">
        <f t="shared" si="65"/>
        <v>If you're seeing this, the application failed to load</v>
      </c>
      <c r="F74" s="87" t="str">
        <f t="shared" si="65"/>
        <v>WaveOS support have been notified</v>
      </c>
      <c r="G74" s="87" t="str">
        <f t="shared" si="65"/>
        <v>An update will now be made to resolve this</v>
      </c>
      <c r="H74" s="87" t="str">
        <f t="shared" si="65"/>
        <v>until then, reboot. It should resolve this issue</v>
      </c>
    </row>
    <row r="75" ht="306.0" customHeight="1">
      <c r="A75" s="81" t="str">
        <f>IF('All Devices (Portrait)'!V76 = "", "", CHAR(10) &amp; (CONCATENATE(( 'All Devices (Portrait)'!A76 &amp; " - " &amp; 'All Devices (Portrait)'!C76  &amp;  " - ( " &amp;  'All Devices (Portrait)'!H76 &amp; " x " &amp;  'All Devices (Portrait)'!I76 &amp; " )"  ))))</f>
        <v/>
      </c>
      <c r="B75" s="103"/>
      <c r="C75" s="87"/>
      <c r="D75" s="87" t="str">
        <f t="shared" ref="D75:H75" si="66">D$1</f>
        <v>       --------------------------------------------        </v>
      </c>
      <c r="E75" s="87" t="str">
        <f t="shared" si="66"/>
        <v>If you're seeing this, the application failed to load</v>
      </c>
      <c r="F75" s="87" t="str">
        <f t="shared" si="66"/>
        <v>WaveOS support have been notified</v>
      </c>
      <c r="G75" s="87" t="str">
        <f t="shared" si="66"/>
        <v>An update will now be made to resolve this</v>
      </c>
      <c r="H75" s="87" t="str">
        <f t="shared" si="66"/>
        <v>until then, reboot. It should resolve this issue</v>
      </c>
    </row>
  </sheetData>
  <conditionalFormatting sqref="A1:A75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C1"/>
    <hyperlink r:id="rId2" ref="C2"/>
    <hyperlink r:id="rId3" ref="C3"/>
    <hyperlink r:id="rId4" ref="C4"/>
    <hyperlink r:id="rId5" ref="C5"/>
    <hyperlink r:id="rId6" ref="C6"/>
    <hyperlink r:id="rId7" ref="C7"/>
    <hyperlink r:id="rId8" ref="C8"/>
    <hyperlink r:id="rId9" ref="C9"/>
    <hyperlink r:id="rId10" ref="C10"/>
    <hyperlink r:id="rId11" ref="C11"/>
    <hyperlink r:id="rId12" ref="C12"/>
    <hyperlink r:id="rId13" ref="C13"/>
    <hyperlink r:id="rId14" ref="C14"/>
    <hyperlink r:id="rId15" ref="C15"/>
    <hyperlink r:id="rId16" ref="C16"/>
    <hyperlink r:id="rId17" ref="C17"/>
    <hyperlink r:id="rId18" ref="C18"/>
    <hyperlink r:id="rId19" ref="C19"/>
    <hyperlink r:id="rId20" ref="C20"/>
    <hyperlink r:id="rId21" ref="C21"/>
    <hyperlink r:id="rId22" ref="C22"/>
    <hyperlink r:id="rId23" ref="C23"/>
    <hyperlink r:id="rId24" ref="C24"/>
    <hyperlink r:id="rId25" ref="C25"/>
    <hyperlink r:id="rId26" ref="C26"/>
    <hyperlink r:id="rId27" ref="C27"/>
    <hyperlink r:id="rId28" ref="C28"/>
    <hyperlink r:id="rId29" ref="C29"/>
    <hyperlink r:id="rId30" ref="C30"/>
    <hyperlink r:id="rId31" ref="C31"/>
    <hyperlink r:id="rId32" ref="C32"/>
    <hyperlink r:id="rId33" ref="C33"/>
    <hyperlink r:id="rId34" ref="C34"/>
    <hyperlink r:id="rId35" ref="C35"/>
    <hyperlink r:id="rId36" ref="C36"/>
    <hyperlink r:id="rId37" ref="C37"/>
    <hyperlink r:id="rId38" ref="C38"/>
    <hyperlink r:id="rId39" ref="C39"/>
    <hyperlink r:id="rId40" ref="C40"/>
    <hyperlink r:id="rId41" ref="C41"/>
    <hyperlink r:id="rId42" ref="C42"/>
    <hyperlink r:id="rId43" ref="C50"/>
    <hyperlink r:id="rId44" ref="C51"/>
    <hyperlink r:id="rId45" ref="C52"/>
    <hyperlink r:id="rId46" ref="C53"/>
    <hyperlink r:id="rId47" ref="C54"/>
    <hyperlink r:id="rId48" ref="C55"/>
    <hyperlink r:id="rId49" ref="C56"/>
    <hyperlink r:id="rId50" ref="C57"/>
    <hyperlink r:id="rId51" ref="C58"/>
    <hyperlink r:id="rId52" ref="C59"/>
    <hyperlink r:id="rId53" ref="C60"/>
    <hyperlink r:id="rId54" ref="C61"/>
    <hyperlink r:id="rId55" ref="C62"/>
    <hyperlink r:id="rId56" ref="C63"/>
    <hyperlink r:id="rId57" ref="C64"/>
    <hyperlink r:id="rId58" ref="C65"/>
    <hyperlink r:id="rId59" ref="C66"/>
    <hyperlink r:id="rId60" ref="C67"/>
    <hyperlink r:id="rId61" ref="C68"/>
    <hyperlink r:id="rId62" ref="C69"/>
    <hyperlink r:id="rId63" ref="C70"/>
    <hyperlink r:id="rId64" ref="C71"/>
    <hyperlink r:id="rId65" ref="C72"/>
  </hyperlinks>
  <drawing r:id="rId66"/>
</worksheet>
</file>