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bhishek.walia/Documents/Codes/github/kafka_broker_sizing/"/>
    </mc:Choice>
  </mc:AlternateContent>
  <xr:revisionPtr revIDLastSave="0" documentId="13_ncr:1_{7687E2E5-71AE-9044-9D94-222FE5814709}" xr6:coauthVersionLast="45" xr6:coauthVersionMax="45" xr10:uidLastSave="{00000000-0000-0000-0000-000000000000}"/>
  <bookViews>
    <workbookView xWindow="0" yWindow="460" windowWidth="38400" windowHeight="22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2" i="1" l="1"/>
  <c r="R14" i="1"/>
  <c r="R11" i="1" s="1"/>
  <c r="D38" i="1"/>
  <c r="E38" i="1"/>
  <c r="F38" i="1"/>
  <c r="B38" i="1" s="1"/>
  <c r="G38" i="1"/>
  <c r="H38" i="1"/>
  <c r="I38" i="1"/>
  <c r="J38" i="1"/>
  <c r="K38" i="1"/>
  <c r="L38" i="1"/>
  <c r="M38" i="1"/>
  <c r="N38" i="1"/>
  <c r="O38" i="1"/>
  <c r="P38" i="1"/>
  <c r="Q38" i="1"/>
  <c r="R38" i="1"/>
  <c r="S38" i="1"/>
  <c r="T38" i="1"/>
  <c r="U38" i="1"/>
  <c r="V38" i="1"/>
  <c r="W38" i="1"/>
  <c r="X38" i="1"/>
  <c r="Y38" i="1"/>
  <c r="Z38" i="1"/>
  <c r="AA38" i="1"/>
  <c r="AB38" i="1"/>
  <c r="AC38" i="1"/>
  <c r="AD38" i="1"/>
  <c r="AE38" i="1"/>
  <c r="AF38" i="1"/>
  <c r="AG38" i="1"/>
  <c r="AH38" i="1"/>
  <c r="AI38" i="1"/>
  <c r="AJ38" i="1"/>
  <c r="AK38" i="1"/>
  <c r="AL38" i="1"/>
  <c r="AM38" i="1"/>
  <c r="AN38" i="1"/>
  <c r="AO38" i="1"/>
  <c r="AP38" i="1"/>
  <c r="AQ38" i="1"/>
  <c r="AR38" i="1"/>
  <c r="AS38" i="1"/>
  <c r="AT38" i="1"/>
  <c r="AU38" i="1"/>
  <c r="AV38" i="1"/>
  <c r="AW38" i="1"/>
  <c r="AX38" i="1"/>
  <c r="AY38" i="1"/>
  <c r="AZ38" i="1"/>
  <c r="C38" i="1"/>
  <c r="D10" i="1"/>
  <c r="D35" i="1"/>
  <c r="E35" i="1"/>
  <c r="F35" i="1"/>
  <c r="G35" i="1"/>
  <c r="H35" i="1"/>
  <c r="I35" i="1"/>
  <c r="J35" i="1"/>
  <c r="K35" i="1"/>
  <c r="L35" i="1"/>
  <c r="M35" i="1"/>
  <c r="N35" i="1"/>
  <c r="O35" i="1"/>
  <c r="P35" i="1"/>
  <c r="Q35" i="1"/>
  <c r="R35" i="1"/>
  <c r="S35" i="1"/>
  <c r="T35" i="1"/>
  <c r="U35" i="1"/>
  <c r="V35" i="1"/>
  <c r="W35" i="1"/>
  <c r="X35" i="1"/>
  <c r="Y35" i="1"/>
  <c r="Z35" i="1"/>
  <c r="AA35" i="1"/>
  <c r="AB35" i="1"/>
  <c r="AC35" i="1"/>
  <c r="AD35" i="1"/>
  <c r="AE35" i="1"/>
  <c r="AF35" i="1"/>
  <c r="AG35" i="1"/>
  <c r="AH35" i="1"/>
  <c r="AI35" i="1"/>
  <c r="AJ35" i="1"/>
  <c r="AK35" i="1"/>
  <c r="AL35" i="1"/>
  <c r="AM35" i="1"/>
  <c r="AN35" i="1"/>
  <c r="AO35" i="1"/>
  <c r="AP35" i="1"/>
  <c r="AQ35" i="1"/>
  <c r="AR35" i="1"/>
  <c r="AS35" i="1"/>
  <c r="AT35" i="1"/>
  <c r="AU35" i="1"/>
  <c r="AV35" i="1"/>
  <c r="AW35" i="1"/>
  <c r="AX35" i="1"/>
  <c r="AY35" i="1"/>
  <c r="AZ35" i="1"/>
  <c r="D24" i="1" l="1"/>
  <c r="E12" i="1"/>
  <c r="D14" i="1"/>
  <c r="D13" i="1"/>
  <c r="D22" i="1"/>
  <c r="B20" i="1" l="1"/>
  <c r="J6" i="1" s="1"/>
  <c r="R15" i="1"/>
  <c r="D37" i="1"/>
  <c r="E37" i="1"/>
  <c r="F37" i="1"/>
  <c r="G37" i="1"/>
  <c r="H37" i="1"/>
  <c r="I37" i="1"/>
  <c r="J37" i="1"/>
  <c r="K37" i="1"/>
  <c r="L37" i="1"/>
  <c r="M37" i="1"/>
  <c r="N37" i="1"/>
  <c r="O37" i="1"/>
  <c r="P37" i="1"/>
  <c r="Q37" i="1"/>
  <c r="R37" i="1"/>
  <c r="S37" i="1"/>
  <c r="T37" i="1"/>
  <c r="U37" i="1"/>
  <c r="V37" i="1"/>
  <c r="W37" i="1"/>
  <c r="X37" i="1"/>
  <c r="Y37" i="1"/>
  <c r="Z37" i="1"/>
  <c r="AA37" i="1"/>
  <c r="AB37" i="1"/>
  <c r="AC37" i="1"/>
  <c r="AD37" i="1"/>
  <c r="AE37" i="1"/>
  <c r="AF37" i="1"/>
  <c r="AG37" i="1"/>
  <c r="AH37" i="1"/>
  <c r="AI37" i="1"/>
  <c r="AJ37" i="1"/>
  <c r="AK37" i="1"/>
  <c r="AL37" i="1"/>
  <c r="AM37" i="1"/>
  <c r="AN37" i="1"/>
  <c r="AO37" i="1"/>
  <c r="AP37" i="1"/>
  <c r="AQ37" i="1"/>
  <c r="AR37" i="1"/>
  <c r="AS37" i="1"/>
  <c r="AT37" i="1"/>
  <c r="AU37" i="1"/>
  <c r="AV37" i="1"/>
  <c r="AW37" i="1"/>
  <c r="AX37" i="1"/>
  <c r="AY37" i="1"/>
  <c r="AZ37" i="1"/>
  <c r="C37" i="1"/>
  <c r="H10" i="1"/>
  <c r="D31" i="1"/>
  <c r="D33" i="1" s="1"/>
  <c r="H11" i="1"/>
  <c r="H12" i="1"/>
  <c r="H13" i="1"/>
  <c r="H14" i="1"/>
  <c r="H15" i="1"/>
  <c r="B19" i="1"/>
  <c r="B23" i="1"/>
  <c r="B24" i="1"/>
  <c r="B25" i="1"/>
  <c r="B27" i="1"/>
  <c r="E31" i="1"/>
  <c r="E33" i="1" s="1"/>
  <c r="F31" i="1"/>
  <c r="F33" i="1" s="1"/>
  <c r="G31" i="1"/>
  <c r="H31" i="1"/>
  <c r="I31" i="1"/>
  <c r="I33" i="1" s="1"/>
  <c r="J31" i="1"/>
  <c r="J33" i="1" s="1"/>
  <c r="K31" i="1"/>
  <c r="K36" i="1" s="1"/>
  <c r="L31" i="1"/>
  <c r="L33" i="1" s="1"/>
  <c r="M31" i="1"/>
  <c r="M36" i="1" s="1"/>
  <c r="N31" i="1"/>
  <c r="O31" i="1"/>
  <c r="O33" i="1" s="1"/>
  <c r="P31" i="1"/>
  <c r="Q31" i="1"/>
  <c r="R31" i="1"/>
  <c r="S31" i="1"/>
  <c r="S36" i="1" s="1"/>
  <c r="T31" i="1"/>
  <c r="T33" i="1" s="1"/>
  <c r="U31" i="1"/>
  <c r="U33" i="1" s="1"/>
  <c r="V31" i="1"/>
  <c r="V33" i="1" s="1"/>
  <c r="W31" i="1"/>
  <c r="W33" i="1" s="1"/>
  <c r="X31" i="1"/>
  <c r="X33" i="1" s="1"/>
  <c r="Y31" i="1"/>
  <c r="Y36" i="1" s="1"/>
  <c r="Z31" i="1"/>
  <c r="AA31" i="1"/>
  <c r="AA36" i="1" s="1"/>
  <c r="AB31" i="1"/>
  <c r="AB33" i="1" s="1"/>
  <c r="AC31" i="1"/>
  <c r="AC33" i="1" s="1"/>
  <c r="AD31" i="1"/>
  <c r="AD33" i="1" s="1"/>
  <c r="AE31" i="1"/>
  <c r="AE33" i="1" s="1"/>
  <c r="AF31" i="1"/>
  <c r="AF33" i="1" s="1"/>
  <c r="AG31" i="1"/>
  <c r="AG33" i="1" s="1"/>
  <c r="AH31" i="1"/>
  <c r="AH33" i="1" s="1"/>
  <c r="AI31" i="1"/>
  <c r="AI33" i="1" s="1"/>
  <c r="AJ31" i="1"/>
  <c r="AJ33" i="1" s="1"/>
  <c r="AK31" i="1"/>
  <c r="AK36" i="1" s="1"/>
  <c r="AL31" i="1"/>
  <c r="AM31" i="1"/>
  <c r="AM36" i="1" s="1"/>
  <c r="AN31" i="1"/>
  <c r="AN33" i="1" s="1"/>
  <c r="AO31" i="1"/>
  <c r="AO33" i="1" s="1"/>
  <c r="AP31" i="1"/>
  <c r="AP36" i="1" s="1"/>
  <c r="AQ31" i="1"/>
  <c r="AQ36" i="1" s="1"/>
  <c r="AR31" i="1"/>
  <c r="AS31" i="1"/>
  <c r="AS33" i="1" s="1"/>
  <c r="AT31" i="1"/>
  <c r="AT33" i="1" s="1"/>
  <c r="AU31" i="1"/>
  <c r="AU36" i="1" s="1"/>
  <c r="AV31" i="1"/>
  <c r="AV33" i="1" s="1"/>
  <c r="AW31" i="1"/>
  <c r="AX31" i="1"/>
  <c r="AY31" i="1"/>
  <c r="AY33" i="1" s="1"/>
  <c r="AZ31" i="1"/>
  <c r="AZ33" i="1" s="1"/>
  <c r="C32" i="1"/>
  <c r="C34" i="1" s="1"/>
  <c r="D32" i="1"/>
  <c r="D34" i="1" s="1"/>
  <c r="E32" i="1"/>
  <c r="E34" i="1" s="1"/>
  <c r="F32" i="1"/>
  <c r="F34" i="1" s="1"/>
  <c r="G32" i="1"/>
  <c r="G34" i="1" s="1"/>
  <c r="H32" i="1"/>
  <c r="H34" i="1" s="1"/>
  <c r="I32" i="1"/>
  <c r="I34" i="1" s="1"/>
  <c r="J32" i="1"/>
  <c r="J34" i="1" s="1"/>
  <c r="K32" i="1"/>
  <c r="K34" i="1" s="1"/>
  <c r="L32" i="1"/>
  <c r="L34" i="1" s="1"/>
  <c r="M32" i="1"/>
  <c r="M34" i="1" s="1"/>
  <c r="N32" i="1"/>
  <c r="N34" i="1" s="1"/>
  <c r="O32" i="1"/>
  <c r="O34" i="1" s="1"/>
  <c r="P32" i="1"/>
  <c r="P34" i="1" s="1"/>
  <c r="Q32" i="1"/>
  <c r="Q34" i="1" s="1"/>
  <c r="R32" i="1"/>
  <c r="R34" i="1" s="1"/>
  <c r="S32" i="1"/>
  <c r="S34" i="1" s="1"/>
  <c r="T32" i="1"/>
  <c r="T34" i="1" s="1"/>
  <c r="U32" i="1"/>
  <c r="U34" i="1" s="1"/>
  <c r="V32" i="1"/>
  <c r="V34" i="1" s="1"/>
  <c r="W32" i="1"/>
  <c r="W34" i="1" s="1"/>
  <c r="X32" i="1"/>
  <c r="X34" i="1" s="1"/>
  <c r="Y32" i="1"/>
  <c r="Y34" i="1" s="1"/>
  <c r="Z32" i="1"/>
  <c r="Z34" i="1" s="1"/>
  <c r="AA32" i="1"/>
  <c r="AA34" i="1" s="1"/>
  <c r="AB32" i="1"/>
  <c r="AB34" i="1" s="1"/>
  <c r="AC32" i="1"/>
  <c r="AC34" i="1" s="1"/>
  <c r="AD32" i="1"/>
  <c r="AD34" i="1" s="1"/>
  <c r="AE32" i="1"/>
  <c r="AE34" i="1" s="1"/>
  <c r="AF32" i="1"/>
  <c r="AF34" i="1" s="1"/>
  <c r="AG32" i="1"/>
  <c r="AG34" i="1" s="1"/>
  <c r="AH32" i="1"/>
  <c r="AH34" i="1" s="1"/>
  <c r="AI32" i="1"/>
  <c r="AI34" i="1" s="1"/>
  <c r="AJ32" i="1"/>
  <c r="AJ34" i="1" s="1"/>
  <c r="AK32" i="1"/>
  <c r="AK34" i="1" s="1"/>
  <c r="AL32" i="1"/>
  <c r="AL34" i="1" s="1"/>
  <c r="AM32" i="1"/>
  <c r="AM34" i="1" s="1"/>
  <c r="AN32" i="1"/>
  <c r="AN34" i="1" s="1"/>
  <c r="AO32" i="1"/>
  <c r="AO34" i="1" s="1"/>
  <c r="AP32" i="1"/>
  <c r="AP34" i="1" s="1"/>
  <c r="AQ32" i="1"/>
  <c r="AQ34" i="1" s="1"/>
  <c r="AR32" i="1"/>
  <c r="AR34" i="1" s="1"/>
  <c r="AS32" i="1"/>
  <c r="AS34" i="1" s="1"/>
  <c r="AT32" i="1"/>
  <c r="AT34" i="1" s="1"/>
  <c r="AU32" i="1"/>
  <c r="AU34" i="1" s="1"/>
  <c r="AV32" i="1"/>
  <c r="AV34" i="1" s="1"/>
  <c r="AW32" i="1"/>
  <c r="AW34" i="1" s="1"/>
  <c r="AX32" i="1"/>
  <c r="AX34" i="1" s="1"/>
  <c r="AY32" i="1"/>
  <c r="AZ32" i="1"/>
  <c r="AZ34" i="1" s="1"/>
  <c r="R33" i="1"/>
  <c r="AY34" i="1"/>
  <c r="AV36" i="1"/>
  <c r="AX36" i="1"/>
  <c r="B22" i="1"/>
  <c r="AJ36" i="1" l="1"/>
  <c r="R36" i="1"/>
  <c r="Q36" i="1"/>
  <c r="T36" i="1"/>
  <c r="P36" i="1"/>
  <c r="N36" i="1"/>
  <c r="K33" i="1"/>
  <c r="L36" i="1"/>
  <c r="H33" i="1"/>
  <c r="AZ36" i="1"/>
  <c r="AU33" i="1"/>
  <c r="O36" i="1"/>
  <c r="AY36" i="1"/>
  <c r="AE36" i="1"/>
  <c r="AD36" i="1"/>
  <c r="AQ33" i="1"/>
  <c r="AP33" i="1"/>
  <c r="AL36" i="1"/>
  <c r="H36" i="1"/>
  <c r="AA33" i="1"/>
  <c r="AR33" i="1"/>
  <c r="B37" i="1"/>
  <c r="AR36" i="1"/>
  <c r="AF36" i="1"/>
  <c r="S33" i="1"/>
  <c r="B32" i="1"/>
  <c r="L11" i="1" s="1"/>
  <c r="AC36" i="1"/>
  <c r="Z36" i="1"/>
  <c r="F36" i="1"/>
  <c r="Q33" i="1"/>
  <c r="P33" i="1"/>
  <c r="X36" i="1"/>
  <c r="AB36" i="1"/>
  <c r="AO36" i="1"/>
  <c r="E36" i="1"/>
  <c r="AN36" i="1"/>
  <c r="G33" i="1"/>
  <c r="G36" i="1"/>
  <c r="AM33" i="1"/>
  <c r="B34" i="1"/>
  <c r="L13" i="1" s="1"/>
  <c r="AT36" i="1"/>
  <c r="AH36" i="1"/>
  <c r="V36" i="1"/>
  <c r="J36" i="1"/>
  <c r="AW33" i="1"/>
  <c r="AK33" i="1"/>
  <c r="Y33" i="1"/>
  <c r="M33" i="1"/>
  <c r="AI36" i="1"/>
  <c r="W36" i="1"/>
  <c r="AX33" i="1"/>
  <c r="AL33" i="1"/>
  <c r="Z33" i="1"/>
  <c r="N33" i="1"/>
  <c r="AS36" i="1"/>
  <c r="AG36" i="1"/>
  <c r="U36" i="1"/>
  <c r="I36" i="1"/>
  <c r="C31" i="1"/>
  <c r="C35" i="1" s="1"/>
  <c r="D36" i="1"/>
  <c r="AW36" i="1"/>
  <c r="G12" i="1" l="1"/>
  <c r="L6" i="1" s="1"/>
  <c r="R9" i="1" s="1"/>
  <c r="C33" i="1"/>
  <c r="B33" i="1" s="1"/>
  <c r="L12" i="1" s="1"/>
  <c r="B35" i="1"/>
  <c r="L14" i="1" s="1"/>
  <c r="H6" i="1" s="1"/>
  <c r="C36" i="1"/>
  <c r="B36" i="1" s="1"/>
  <c r="L15" i="1" s="1"/>
  <c r="B31" i="1"/>
  <c r="L10" i="1" s="1"/>
  <c r="F6" i="1" l="1"/>
  <c r="B6" i="1"/>
  <c r="D6" i="1"/>
  <c r="A5" i="1" l="1"/>
  <c r="A6" i="1" l="1" a="1"/>
  <c r="A6" i="1" s="1"/>
  <c r="L16" i="1"/>
  <c r="G13" i="1"/>
  <c r="R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0" authorId="0" shapeId="0" xr:uid="{00000000-0006-0000-0000-000001000000}">
      <text>
        <r>
          <rPr>
            <b/>
            <sz val="10"/>
            <color rgb="FF000000"/>
            <rFont val="Tahoma"/>
            <family val="2"/>
          </rPr>
          <t>What is the size of the disks attached per broker for logs.dir</t>
        </r>
        <r>
          <rPr>
            <sz val="10"/>
            <color rgb="FF000000"/>
            <rFont val="Tahoma"/>
            <family val="2"/>
          </rPr>
          <t xml:space="preserve">
</t>
        </r>
      </text>
    </comment>
    <comment ref="E10" authorId="0" shapeId="0" xr:uid="{00000000-0006-0000-0000-00000C000000}">
      <text>
        <r>
          <rPr>
            <sz val="10"/>
            <color rgb="FF000000"/>
            <rFont val="Tahoma"/>
            <family val="2"/>
          </rPr>
          <t>These are recommendations for the number of replica assignment per broker.</t>
        </r>
      </text>
    </comment>
    <comment ref="B11" authorId="0" shapeId="0" xr:uid="{00000000-0006-0000-0000-000002000000}">
      <text>
        <r>
          <rPr>
            <b/>
            <sz val="10"/>
            <color rgb="FF000000"/>
            <rFont val="Tahoma"/>
            <family val="2"/>
          </rPr>
          <t>What is the average ingestion rate for the disk attached. This question will need some assessments before installing anything. The sustained throughput is what matters. Burst throughput could probably be much higher, but once the data pipe is established , it saturates and slows down to the actual disk throughput.</t>
        </r>
        <r>
          <rPr>
            <sz val="10"/>
            <color rgb="FF000000"/>
            <rFont val="Tahoma"/>
            <family val="2"/>
          </rPr>
          <t xml:space="preserve">
</t>
        </r>
      </text>
    </comment>
    <comment ref="E11" authorId="0" shapeId="0" xr:uid="{00000000-0006-0000-0000-00000D000000}">
      <text>
        <r>
          <rPr>
            <b/>
            <sz val="10"/>
            <color rgb="FF000000"/>
            <rFont val="Tahoma"/>
            <family val="2"/>
          </rPr>
          <t xml:space="preserve">This is the total number of replicas per cluster for a steady state of operations. Going more than this number can cause issues in case of controller failures. Please refere here for more details :
</t>
        </r>
        <r>
          <rPr>
            <b/>
            <sz val="10"/>
            <color rgb="FF000000"/>
            <rFont val="Tahoma"/>
            <family val="2"/>
          </rPr>
          <t xml:space="preserve">
</t>
        </r>
        <r>
          <rPr>
            <sz val="10"/>
            <color rgb="FF000000"/>
            <rFont val="Tahoma"/>
            <family val="2"/>
          </rPr>
          <t xml:space="preserve">https://www.confluent.io/blog/apache-kafka-supports-200k-partitions-per-cluster/
</t>
        </r>
        <r>
          <rPr>
            <sz val="10"/>
            <color rgb="FF000000"/>
            <rFont val="Tahoma"/>
            <family val="2"/>
          </rPr>
          <t xml:space="preserve">
</t>
        </r>
      </text>
    </comment>
    <comment ref="R11" authorId="0" shapeId="0" xr:uid="{00000000-0006-0000-0000-000003000000}">
      <text>
        <r>
          <rPr>
            <b/>
            <sz val="10"/>
            <color rgb="FF000000"/>
            <rFont val="Tahoma"/>
            <family val="2"/>
          </rPr>
          <t xml:space="preserve">This is the minimum value that should be put everywhere for this property considering your configurations provided above. </t>
        </r>
        <r>
          <rPr>
            <sz val="10"/>
            <color rgb="FF000000"/>
            <rFont val="Tahoma"/>
            <family val="2"/>
          </rPr>
          <t xml:space="preserve">
</t>
        </r>
        <r>
          <rPr>
            <b/>
            <sz val="10"/>
            <color rgb="FF000000"/>
            <rFont val="Tahoma"/>
            <family val="2"/>
          </rPr>
          <t>Putting the property value any less than this would quite possibly error out.</t>
        </r>
      </text>
    </comment>
    <comment ref="B12" authorId="0" shapeId="0" xr:uid="{00000000-0006-0000-0000-000004000000}">
      <text>
        <r>
          <rPr>
            <b/>
            <sz val="10"/>
            <color rgb="FF000000"/>
            <rFont val="Tahoma"/>
            <family val="2"/>
          </rPr>
          <t xml:space="preserve">How much is the max amount of disk capacity that you would actually wanna fill up leaving the rest as reserved disk space for steady state ops.
</t>
        </r>
        <r>
          <rPr>
            <b/>
            <sz val="10"/>
            <color rgb="FF000000"/>
            <rFont val="Tahoma"/>
            <family val="2"/>
          </rPr>
          <t xml:space="preserve">
</t>
        </r>
        <r>
          <rPr>
            <sz val="10"/>
            <color rgb="FF000000"/>
            <rFont val="Tahoma"/>
            <family val="2"/>
          </rPr>
          <t xml:space="preserve">
</t>
        </r>
      </text>
    </comment>
    <comment ref="R12" authorId="0" shapeId="0" xr:uid="{00000000-0006-0000-0000-000005000000}">
      <text>
        <r>
          <rPr>
            <b/>
            <sz val="10"/>
            <color rgb="FF000000"/>
            <rFont val="Calibri"/>
            <family val="2"/>
          </rPr>
          <t xml:space="preserve">This value is recommended on the broker side to prevent any errors at broker side due to message size </t>
        </r>
      </text>
    </comment>
    <comment ref="B13" authorId="0" shapeId="0" xr:uid="{00000000-0006-0000-0000-000006000000}">
      <text>
        <r>
          <rPr>
            <b/>
            <sz val="10"/>
            <color rgb="FF000000"/>
            <rFont val="Tahoma"/>
            <family val="2"/>
          </rPr>
          <t xml:space="preserve">The Inbound and Outbound Network links are segregated in case the broker machine has 2 NIC cards. One is used for Ingress and the other for Egress. 
</t>
        </r>
        <r>
          <rPr>
            <b/>
            <sz val="10"/>
            <color rgb="FF000000"/>
            <rFont val="Tahoma"/>
            <family val="2"/>
          </rPr>
          <t xml:space="preserve">
</t>
        </r>
        <r>
          <rPr>
            <b/>
            <sz val="10"/>
            <color rgb="FF000000"/>
            <rFont val="Tahoma"/>
            <family val="2"/>
          </rPr>
          <t xml:space="preserve">In case of a single NIC, you can put half the capacity here and the other half in the next box.
</t>
        </r>
        <r>
          <rPr>
            <sz val="10"/>
            <color rgb="FF000000"/>
            <rFont val="Tahoma"/>
            <family val="2"/>
          </rPr>
          <t xml:space="preserve">
</t>
        </r>
      </text>
    </comment>
    <comment ref="B14" authorId="0" shapeId="0" xr:uid="{00000000-0006-0000-0000-000008000000}">
      <text>
        <r>
          <rPr>
            <b/>
            <sz val="10"/>
            <color rgb="FF000000"/>
            <rFont val="Tahoma"/>
            <family val="2"/>
          </rPr>
          <t xml:space="preserve">Read above
</t>
        </r>
      </text>
    </comment>
    <comment ref="Q14" authorId="0" shapeId="0" xr:uid="{00000000-0006-0000-0000-000009000000}">
      <text>
        <r>
          <rPr>
            <b/>
            <sz val="10"/>
            <color rgb="FF000000"/>
            <rFont val="Tahoma"/>
            <family val="2"/>
          </rPr>
          <t xml:space="preserve">Put the minimum number of messages you would want to be present per batch (given enough throughput) considering the data provided in row 22.
</t>
        </r>
        <r>
          <rPr>
            <b/>
            <sz val="10"/>
            <color rgb="FF000000"/>
            <rFont val="Tahoma"/>
            <family val="2"/>
          </rPr>
          <t xml:space="preserve">
</t>
        </r>
        <r>
          <rPr>
            <b/>
            <sz val="10"/>
            <color rgb="FF000000"/>
            <rFont val="Tahoma"/>
            <family val="2"/>
          </rPr>
          <t xml:space="preserve">P.S: Put atleast 1.
</t>
        </r>
      </text>
    </comment>
    <comment ref="B15" authorId="0" shapeId="0" xr:uid="{00000000-0006-0000-0000-00000A000000}">
      <text>
        <r>
          <rPr>
            <b/>
            <sz val="10"/>
            <color rgb="FF000000"/>
            <rFont val="Tahoma"/>
            <family val="2"/>
          </rPr>
          <t xml:space="preserve">How saturated do you want your network to be at steady state of operations ?
</t>
        </r>
      </text>
    </comment>
    <comment ref="Q15" authorId="0" shapeId="0" xr:uid="{00000000-0006-0000-0000-00000B000000}">
      <text>
        <r>
          <rPr>
            <b/>
            <sz val="10"/>
            <color rgb="FF000000"/>
            <rFont val="Tahoma"/>
            <family val="2"/>
          </rPr>
          <t xml:space="preserve">How many messages you would want in a batch if batch is not full and the through put is not enough? The linger time will be calculated accordingly.
</t>
        </r>
        <r>
          <rPr>
            <b/>
            <sz val="10"/>
            <color rgb="FF000000"/>
            <rFont val="Tahoma"/>
            <family val="2"/>
          </rPr>
          <t xml:space="preserve">
</t>
        </r>
        <r>
          <rPr>
            <b/>
            <sz val="10"/>
            <color rgb="FF000000"/>
            <rFont val="Tahoma"/>
            <family val="2"/>
          </rPr>
          <t xml:space="preserve">P.S: Put atleast 1.
</t>
        </r>
      </text>
    </comment>
    <comment ref="C18" authorId="0" shapeId="0" xr:uid="{00000000-0006-0000-0000-00000E000000}">
      <text>
        <r>
          <rPr>
            <b/>
            <sz val="10"/>
            <color rgb="FF000000"/>
            <rFont val="Tahoma"/>
            <family val="2"/>
          </rPr>
          <t xml:space="preserve">You can keep adding more topic details in row 18 thru 28 for various different types of topics.
</t>
        </r>
        <r>
          <rPr>
            <sz val="10"/>
            <color rgb="FF000000"/>
            <rFont val="Tahoma"/>
            <family val="2"/>
          </rPr>
          <t xml:space="preserve">
</t>
        </r>
        <r>
          <rPr>
            <sz val="10"/>
            <color rgb="FF000000"/>
            <rFont val="Tahoma"/>
            <family val="2"/>
          </rPr>
          <t xml:space="preserve">Remember , its "type" of topics , not every topic. If topics share similar stats, just add the multiplicative factor on Row 27 for that. 
</t>
        </r>
        <r>
          <rPr>
            <sz val="10"/>
            <color rgb="FF000000"/>
            <rFont val="Tahoma"/>
            <family val="2"/>
          </rPr>
          <t xml:space="preserve">
</t>
        </r>
        <r>
          <rPr>
            <sz val="10"/>
            <color rgb="FF000000"/>
            <rFont val="Tahoma"/>
            <family val="2"/>
          </rPr>
          <t xml:space="preserve">Just use the next empty column to add more types of topics in the sheet. Its configured till AZ column to calculate data.
</t>
        </r>
      </text>
    </comment>
    <comment ref="A19" authorId="0" shapeId="0" xr:uid="{00000000-0006-0000-0000-00000F000000}">
      <text>
        <r>
          <rPr>
            <b/>
            <sz val="10"/>
            <color indexed="8"/>
            <rFont val="Tahoma"/>
            <family val="2"/>
          </rPr>
          <t xml:space="preserve">Partition Count per topic 
</t>
        </r>
      </text>
    </comment>
    <comment ref="A22" authorId="0" shapeId="0" xr:uid="{00000000-0006-0000-0000-000010000000}">
      <text>
        <r>
          <rPr>
            <b/>
            <sz val="10"/>
            <color indexed="8"/>
            <rFont val="Tahoma"/>
            <family val="2"/>
          </rPr>
          <t xml:space="preserve">Average message size in Bytes
</t>
        </r>
      </text>
    </comment>
    <comment ref="A23" authorId="0" shapeId="0" xr:uid="{00000000-0006-0000-0000-000011000000}">
      <text>
        <r>
          <rPr>
            <b/>
            <sz val="10"/>
            <color indexed="8"/>
            <rFont val="Tahoma"/>
            <family val="2"/>
          </rPr>
          <t xml:space="preserve">Number of messages expected for the topic at a cluster level on per second basis
</t>
        </r>
      </text>
    </comment>
    <comment ref="A24" authorId="0" shapeId="0" xr:uid="{00000000-0006-0000-0000-000012000000}">
      <text>
        <r>
          <rPr>
            <b/>
            <sz val="10"/>
            <color indexed="8"/>
            <rFont val="Tahoma"/>
            <family val="2"/>
          </rPr>
          <t xml:space="preserve">The Peak values are expected for quick calculation about the Peak Ingress into the Cluster and Peak Egress from the cluster. This currently does not factor into the Capacity planning equation. It presented and calculated for your consideration purposes. 
The number can be copy pasted from the avg size and count if the peak is not expected to be drastically different.
</t>
        </r>
      </text>
    </comment>
    <comment ref="A25" authorId="0" shapeId="0" xr:uid="{00000000-0006-0000-0000-000013000000}">
      <text>
        <r>
          <rPr>
            <b/>
            <sz val="10"/>
            <color indexed="8"/>
            <rFont val="Tahoma"/>
            <family val="2"/>
          </rPr>
          <t xml:space="preserve">Same as the one above
</t>
        </r>
      </text>
    </comment>
    <comment ref="A26" authorId="0" shapeId="0" xr:uid="{00000000-0006-0000-0000-000014000000}">
      <text>
        <r>
          <rPr>
            <b/>
            <sz val="10"/>
            <color indexed="8"/>
            <rFont val="Tahoma"/>
            <family val="2"/>
          </rPr>
          <t>The total number of consumer groups that will be reading from these topics. Please include replicators, connectors or any other custom groups that you may have for reliable calculations.</t>
        </r>
      </text>
    </comment>
    <comment ref="A27" authorId="0" shapeId="0" xr:uid="{00000000-0006-0000-0000-000015000000}">
      <text>
        <r>
          <rPr>
            <b/>
            <sz val="10"/>
            <color indexed="8"/>
            <rFont val="Tahoma"/>
            <family val="2"/>
          </rPr>
          <t xml:space="preserve">Considering the properties of the topic above , how many other topics with the same configuration can be expected in the cluster. (Multiplicative factor)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<sst xmlns="http://schemas.openxmlformats.org/spreadsheetml/2006/main" count="52" uniqueCount="52">
  <si>
    <t>Topic Name</t>
  </si>
  <si>
    <t>Replication Factor</t>
  </si>
  <si>
    <t>A</t>
  </si>
  <si>
    <t>Capacity planning</t>
  </si>
  <si>
    <t>Broker Size Details</t>
  </si>
  <si>
    <t>Aggregate Totals
Do Not Edit</t>
  </si>
  <si>
    <t>Legend</t>
  </si>
  <si>
    <t>Labels</t>
  </si>
  <si>
    <t>Calculated Output</t>
  </si>
  <si>
    <t>Numbers at a glance</t>
  </si>
  <si>
    <t>Disk Size per Broker (GB)</t>
  </si>
  <si>
    <t>Overall Disk Capacity required (GB)</t>
  </si>
  <si>
    <t>Total Retention time (Hours)</t>
  </si>
  <si>
    <t>Avg Incoming Msg Size (Bytes)</t>
  </si>
  <si>
    <t>Peak Incoming Message Size (Bytes)</t>
  </si>
  <si>
    <t>Peak Incoming Messages (count/sec)</t>
  </si>
  <si>
    <t>Avg Incoming Messages (count/sec)</t>
  </si>
  <si>
    <t>Total Consumer Groups (count)</t>
  </si>
  <si>
    <t>Topics With Same stats (count)</t>
  </si>
  <si>
    <t>B</t>
  </si>
  <si>
    <t>Disk Throughput per Broker (MBps)</t>
  </si>
  <si>
    <t>Network link Inbound per Broker (MBps)</t>
  </si>
  <si>
    <t>Avg Ingress into Cluster (MBps)</t>
  </si>
  <si>
    <t>Peak Ingress into Cluster (MBps)</t>
  </si>
  <si>
    <t>Avg Egress from Cluster (MBps)</t>
  </si>
  <si>
    <t>Peak Egress from Cluster (MBps)</t>
  </si>
  <si>
    <t>Inter broker Replication Bandwidth (MBps)</t>
  </si>
  <si>
    <t>Partition Count</t>
  </si>
  <si>
    <t>Total Partition Count Incl. Replicas</t>
  </si>
  <si>
    <t>Values Needed as Input</t>
  </si>
  <si>
    <t>Recommended Broker Count</t>
  </si>
  <si>
    <t>batch.size</t>
  </si>
  <si>
    <t>linger.ms</t>
  </si>
  <si>
    <t>max.request.size</t>
  </si>
  <si>
    <t>message.max.bytes</t>
  </si>
  <si>
    <t xml:space="preserve">Combined N/W traffic based broker count </t>
  </si>
  <si>
    <t>Replication Factor based Broker Count</t>
  </si>
  <si>
    <t>High Watermark for Disk Size (%age)</t>
  </si>
  <si>
    <t>N/W link Outbound per Broker (MBps)</t>
  </si>
  <si>
    <t>Watermark for N/W Bandwidth (%age)</t>
  </si>
  <si>
    <t>Broker Replica Count Soft Limit</t>
  </si>
  <si>
    <t>Total Replica Count Soft Limit</t>
  </si>
  <si>
    <t>Broker Replica Count Soft Limit based broker count</t>
  </si>
  <si>
    <t>Disk Capacity Based broker count</t>
  </si>
  <si>
    <t xml:space="preserve">N/W Inbound Traffic based broker count </t>
  </si>
  <si>
    <t xml:space="preserve">Disk Throughput based broker count </t>
  </si>
  <si>
    <t>Max Partition Count Per Broker</t>
  </si>
  <si>
    <t>Replica Distribution</t>
  </si>
  <si>
    <t>Disk usage per broker (GB)</t>
  </si>
  <si>
    <t>Leader Partition Count</t>
  </si>
  <si>
    <t>Approximate Leader Partitions per Broker</t>
  </si>
  <si>
    <t>Approximate Fetcher Partitions per Broker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</si>
</sst>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0"/>
      <color indexed="8"/>
      <name val="Tahoma"/>
      <family val="2"/>
    </font>
    <font>
      <b/>
      <sz val="12"/>
      <color theme="1"/>
      <name val="Calibri"/>
      <family val="2"/>
      <scheme val="minor"/>
    </font>
    <font>
      <sz val="12"/>
      <color rgb="FF000000"/>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sz val="16"/>
      <color theme="1"/>
      <name val="Calibri"/>
      <family val="2"/>
      <scheme val="minor"/>
    </font>
    <font>
      <b/>
      <sz val="10"/>
      <color rgb="FF000000"/>
      <name val="Tahoma"/>
      <family val="2"/>
    </font>
    <font>
      <sz val="10"/>
      <color rgb="FF000000"/>
      <name val="Tahoma"/>
      <family val="2"/>
    </font>
    <font>
      <b/>
      <sz val="10"/>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61">
    <xf numFmtId="0" fontId="0" fillId="0" borderId="0" xfId="0"/>
    <xf numFmtId="0" fontId="0" fillId="0" borderId="0" xfId="0" applyAlignment="1">
      <alignment horizontal="center"/>
    </xf>
    <xf numFmtId="0" fontId="3" fillId="0" borderId="0" xfId="0" applyFont="1"/>
    <xf numFmtId="0" fontId="0" fillId="2" borderId="0" xfId="0" applyFill="1"/>
    <xf numFmtId="0" fontId="0" fillId="3" borderId="1" xfId="0" applyFill="1" applyBorder="1"/>
    <xf numFmtId="0" fontId="0" fillId="4" borderId="1" xfId="0" applyFill="1" applyBorder="1"/>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2" xfId="0" applyFill="1" applyBorder="1" applyAlignment="1">
      <alignment horizontal="center" vertical="center" wrapText="1"/>
    </xf>
    <xf numFmtId="0" fontId="0" fillId="3" borderId="2" xfId="0" applyFill="1" applyBorder="1"/>
    <xf numFmtId="0" fontId="0" fillId="4" borderId="3" xfId="0" applyFill="1" applyBorder="1" applyAlignment="1">
      <alignment horizontal="center" vertical="center"/>
    </xf>
    <xf numFmtId="0" fontId="0" fillId="4" borderId="3" xfId="0" applyFill="1" applyBorder="1"/>
    <xf numFmtId="0" fontId="0" fillId="4" borderId="1" xfId="0" applyFill="1" applyBorder="1" applyAlignment="1"/>
    <xf numFmtId="9" fontId="0" fillId="4" borderId="1" xfId="0" applyNumberFormat="1" applyFill="1" applyBorder="1" applyAlignment="1"/>
    <xf numFmtId="1" fontId="0" fillId="4" borderId="1" xfId="0" applyNumberFormat="1" applyFill="1" applyBorder="1" applyAlignment="1"/>
    <xf numFmtId="0" fontId="0" fillId="2" borderId="2" xfId="0" applyFill="1" applyBorder="1" applyAlignment="1">
      <alignment horizontal="left" wrapText="1"/>
    </xf>
    <xf numFmtId="0" fontId="0" fillId="2" borderId="5" xfId="0" applyFill="1" applyBorder="1" applyAlignment="1">
      <alignment horizontal="lef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0" fillId="2" borderId="1" xfId="0" applyFill="1" applyBorder="1" applyAlignment="1">
      <alignment horizontal="center"/>
    </xf>
    <xf numFmtId="0" fontId="2" fillId="3" borderId="1" xfId="0" applyFont="1" applyFill="1" applyBorder="1" applyAlignment="1">
      <alignment horizontal="center" vertical="center"/>
    </xf>
    <xf numFmtId="0" fontId="2" fillId="3" borderId="13"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4" xfId="0" applyFill="1" applyBorder="1" applyAlignment="1">
      <alignment horizontal="left" wrapText="1"/>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4" fillId="3" borderId="15" xfId="0" applyFont="1" applyFill="1" applyBorder="1" applyAlignment="1">
      <alignment horizontal="center"/>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2" fillId="3" borderId="0"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3"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7" fillId="3" borderId="25"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12" xfId="0" applyFont="1" applyFill="1" applyBorder="1" applyAlignment="1">
      <alignment horizontal="center" vertical="center"/>
    </xf>
    <xf numFmtId="0" fontId="2" fillId="3" borderId="29"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7" fillId="3" borderId="31" xfId="0" applyFont="1" applyFill="1" applyBorder="1" applyAlignment="1">
      <alignment horizontal="center" vertical="center"/>
    </xf>
    <xf numFmtId="0" fontId="7" fillId="3" borderId="32" xfId="0" applyFont="1" applyFill="1" applyBorder="1" applyAlignment="1">
      <alignment horizontal="center" vertical="center"/>
    </xf>
    <xf numFmtId="0" fontId="5" fillId="3" borderId="33"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4" xfId="0" applyFont="1" applyFill="1" applyBorder="1" applyAlignment="1">
      <alignment horizontal="center" vertical="center"/>
    </xf>
    <xf numFmtId="1"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A41"/>
  <sheetViews>
    <sheetView tabSelected="1" zoomScale="110" zoomScaleNormal="110" workbookViewId="0">
      <selection activeCell="A12" sqref="A12"/>
    </sheetView>
  </sheetViews>
  <sheetFormatPr baseColWidth="10" defaultRowHeight="16" x14ac:dyDescent="0.2"/>
  <cols>
    <col min="1" max="1" width="44.5" customWidth="1"/>
    <col min="2" max="2" width="15" customWidth="1"/>
    <col min="3" max="3" width="19" customWidth="1"/>
    <col min="5" max="5" width="14.1640625" customWidth="1"/>
    <col min="6" max="6" width="14" customWidth="1"/>
    <col min="13" max="13" width="8.83203125" customWidth="1"/>
    <col min="17" max="17" width="8.33203125" customWidth="1"/>
  </cols>
  <sheetData>
    <row r="2" spans="1:18" ht="17" thickBot="1" x14ac:dyDescent="0.25">
      <c r="D2" s="1"/>
      <c r="E2" s="1"/>
      <c r="F2" s="1"/>
      <c r="G2" s="1"/>
      <c r="H2" s="1"/>
      <c r="I2" s="1"/>
      <c r="J2" s="1"/>
      <c r="K2" s="1"/>
      <c r="L2" s="1"/>
    </row>
    <row r="3" spans="1:18" ht="16" customHeight="1" x14ac:dyDescent="0.2">
      <c r="A3" s="35" t="s">
        <v>30</v>
      </c>
      <c r="B3" s="44" t="s">
        <v>3</v>
      </c>
      <c r="C3" s="45"/>
      <c r="D3" s="45"/>
      <c r="E3" s="45"/>
      <c r="F3" s="45"/>
      <c r="G3" s="45"/>
      <c r="H3" s="45"/>
      <c r="I3" s="45"/>
      <c r="J3" s="45"/>
      <c r="K3" s="45"/>
      <c r="L3" s="45"/>
      <c r="M3" s="46"/>
      <c r="O3" s="23" t="s">
        <v>6</v>
      </c>
      <c r="P3" s="24"/>
      <c r="Q3" s="25"/>
    </row>
    <row r="4" spans="1:18" ht="16" customHeight="1" thickBot="1" x14ac:dyDescent="0.25">
      <c r="A4" s="36"/>
      <c r="B4" s="51"/>
      <c r="C4" s="52"/>
      <c r="D4" s="52"/>
      <c r="E4" s="52"/>
      <c r="F4" s="52"/>
      <c r="G4" s="52"/>
      <c r="H4" s="52"/>
      <c r="I4" s="52"/>
      <c r="J4" s="52"/>
      <c r="K4" s="52"/>
      <c r="L4" s="52"/>
      <c r="M4" s="57"/>
      <c r="O4" s="26"/>
      <c r="P4" s="27"/>
      <c r="Q4" s="28"/>
    </row>
    <row r="5" spans="1:18" ht="34" customHeight="1" x14ac:dyDescent="0.35">
      <c r="A5" s="37">
        <f>MAX(B6:L6)</f>
        <v>9</v>
      </c>
      <c r="B5" s="53" t="s">
        <v>44</v>
      </c>
      <c r="C5" s="54"/>
      <c r="D5" s="53" t="s">
        <v>35</v>
      </c>
      <c r="E5" s="54"/>
      <c r="F5" s="53" t="s">
        <v>45</v>
      </c>
      <c r="G5" s="54"/>
      <c r="H5" s="53" t="s">
        <v>43</v>
      </c>
      <c r="I5" s="54"/>
      <c r="J5" s="53" t="s">
        <v>36</v>
      </c>
      <c r="K5" s="54"/>
      <c r="L5" s="53" t="s">
        <v>42</v>
      </c>
      <c r="M5" s="54"/>
      <c r="O5" s="5"/>
      <c r="P5" s="29" t="s">
        <v>29</v>
      </c>
      <c r="Q5" s="30"/>
    </row>
    <row r="6" spans="1:18" ht="16" customHeight="1" x14ac:dyDescent="0.2">
      <c r="A6" s="38" t="str" cm="1">
        <f t="array" ref="A6">_xlfn.SWITCH(A5,B6," The Cluster is bound by Average Ingress Network data and considered as minimum, considering Network Ingress throttling for as potential bottleneck for Average data ingress",
D6," The cluster is limited by Average total bandwidth available for the cluster. Please use the recommended number of brokers to cater well to both Producers and Consumers without bandwidth issues.",
F6," The cluster is Ingress Disk write bound and the inbound data is more than what the cluster as a whole can handle. Please consider upgrading Disk Write throughput or using the recommended number of brokers",
H6," The cluster is disk capacity bound and data retention policy needs either more brokers with equal capacity disks or more disk capacity is needed. This considers equal data distribution across the cluster.",
J6," The broker count is limited by the replication factor provided in the configuration parameters for the topics.",
L6," The broker count is limited at the soft limit for replica count per broker node. This is as per recommendations from Jun Rao in his blogs. Please modify cell G11 to taste.")</f>
        <v xml:space="preserve"> The broker count is limited at the soft limit for replica count per broker node. This is as per recommendations from Jun Rao in his blogs. Please modify cell G11 to taste.</v>
      </c>
      <c r="B6" s="47">
        <f>CEILING((L10/D13)/D15,1)</f>
        <v>1</v>
      </c>
      <c r="C6" s="55"/>
      <c r="D6" s="47">
        <f>CEILING(((L12+L10)/(D13+D14))/D15, 1)</f>
        <v>1</v>
      </c>
      <c r="E6" s="55"/>
      <c r="F6" s="47">
        <f>CEILING(((L10+L15)/D11),1)</f>
        <v>3</v>
      </c>
      <c r="G6" s="55"/>
      <c r="H6" s="47">
        <f>CEILING(L14/D10,1)</f>
        <v>8</v>
      </c>
      <c r="I6" s="55"/>
      <c r="J6" s="47">
        <f>CEILING(B20,1)</f>
        <v>4</v>
      </c>
      <c r="K6" s="55"/>
      <c r="L6" s="58">
        <f>CEILING(G12/G10,1)</f>
        <v>9</v>
      </c>
      <c r="M6" s="48"/>
      <c r="O6" s="6"/>
      <c r="P6" s="29" t="s">
        <v>7</v>
      </c>
      <c r="Q6" s="30"/>
    </row>
    <row r="7" spans="1:18" ht="16" customHeight="1" thickBot="1" x14ac:dyDescent="0.25">
      <c r="A7" s="39"/>
      <c r="B7" s="49"/>
      <c r="C7" s="56"/>
      <c r="D7" s="49"/>
      <c r="E7" s="56"/>
      <c r="F7" s="49"/>
      <c r="G7" s="56"/>
      <c r="H7" s="49"/>
      <c r="I7" s="56"/>
      <c r="J7" s="49"/>
      <c r="K7" s="56"/>
      <c r="L7" s="59"/>
      <c r="M7" s="50"/>
      <c r="O7" s="4"/>
      <c r="P7" s="29" t="s">
        <v>8</v>
      </c>
      <c r="Q7" s="30"/>
    </row>
    <row r="8" spans="1:18" ht="17" customHeight="1" x14ac:dyDescent="0.2">
      <c r="A8" s="39"/>
      <c r="B8" s="41" t="s">
        <v>4</v>
      </c>
      <c r="C8" s="41"/>
      <c r="D8" s="42"/>
      <c r="E8" s="43" t="s">
        <v>47</v>
      </c>
      <c r="F8" s="41"/>
      <c r="G8" s="42"/>
      <c r="H8" s="22" t="s">
        <v>9</v>
      </c>
      <c r="I8" s="22"/>
      <c r="J8" s="22"/>
      <c r="K8" s="22"/>
      <c r="L8" s="22"/>
      <c r="R8" s="60"/>
    </row>
    <row r="9" spans="1:18" ht="16" customHeight="1" x14ac:dyDescent="0.2">
      <c r="A9" s="39"/>
      <c r="B9" s="18"/>
      <c r="C9" s="18"/>
      <c r="D9" s="19"/>
      <c r="E9" s="17"/>
      <c r="F9" s="18"/>
      <c r="G9" s="19"/>
      <c r="H9" s="21"/>
      <c r="I9" s="21"/>
      <c r="J9" s="21"/>
      <c r="K9" s="21"/>
      <c r="L9" s="21"/>
      <c r="N9" s="20" t="s">
        <v>50</v>
      </c>
      <c r="O9" s="20"/>
      <c r="P9" s="20"/>
      <c r="Q9" s="20"/>
      <c r="R9" s="4">
        <f>CEILING(B38/L6,1)</f>
        <v>1117</v>
      </c>
    </row>
    <row r="10" spans="1:18" ht="16" customHeight="1" thickBot="1" x14ac:dyDescent="0.25">
      <c r="A10" s="40"/>
      <c r="B10" s="34" t="s">
        <v>10</v>
      </c>
      <c r="C10" s="16"/>
      <c r="D10" s="12">
        <f>1024*4</f>
        <v>4096</v>
      </c>
      <c r="E10" s="15" t="s">
        <v>40</v>
      </c>
      <c r="F10" s="16"/>
      <c r="G10" s="14">
        <v>4500</v>
      </c>
      <c r="H10" s="20" t="str">
        <f t="shared" ref="H10:H15" si="0">A31</f>
        <v>Avg Ingress into Cluster (MBps)</v>
      </c>
      <c r="I10" s="20"/>
      <c r="J10" s="20"/>
      <c r="K10" s="20"/>
      <c r="L10" s="4">
        <f t="shared" ref="L10:L15" si="1">B31</f>
        <v>196.78</v>
      </c>
      <c r="N10" s="20" t="s">
        <v>51</v>
      </c>
      <c r="O10" s="20"/>
      <c r="P10" s="20"/>
      <c r="Q10" s="20"/>
      <c r="R10" s="4">
        <f>CEILING(G13-R9, 1)</f>
        <v>3345</v>
      </c>
    </row>
    <row r="11" spans="1:18" ht="16" customHeight="1" x14ac:dyDescent="0.2">
      <c r="B11" s="15" t="s">
        <v>20</v>
      </c>
      <c r="C11" s="16"/>
      <c r="D11" s="12">
        <v>350</v>
      </c>
      <c r="E11" s="15" t="s">
        <v>41</v>
      </c>
      <c r="F11" s="16"/>
      <c r="G11" s="14">
        <v>120000</v>
      </c>
      <c r="H11" s="20" t="str">
        <f t="shared" si="0"/>
        <v>Peak Ingress into Cluster (MBps)</v>
      </c>
      <c r="I11" s="20"/>
      <c r="J11" s="20"/>
      <c r="K11" s="20"/>
      <c r="L11" s="4">
        <f t="shared" si="1"/>
        <v>988.77</v>
      </c>
      <c r="N11" s="31" t="s">
        <v>33</v>
      </c>
      <c r="O11" s="32"/>
      <c r="P11" s="32"/>
      <c r="Q11" s="33"/>
      <c r="R11" s="4">
        <f>R14+1024</f>
        <v>257024</v>
      </c>
    </row>
    <row r="12" spans="1:18" x14ac:dyDescent="0.2">
      <c r="B12" s="15" t="s">
        <v>37</v>
      </c>
      <c r="C12" s="16"/>
      <c r="D12" s="13">
        <v>0.7</v>
      </c>
      <c r="E12" s="15" t="str">
        <f>A37</f>
        <v>Total Partition Count Incl. Replicas</v>
      </c>
      <c r="F12" s="16"/>
      <c r="G12" s="4">
        <f>$B$37</f>
        <v>40150</v>
      </c>
      <c r="H12" s="20" t="str">
        <f t="shared" si="0"/>
        <v>Avg Egress from Cluster (MBps)</v>
      </c>
      <c r="I12" s="20"/>
      <c r="J12" s="20"/>
      <c r="K12" s="20"/>
      <c r="L12" s="4">
        <f t="shared" si="1"/>
        <v>979.5</v>
      </c>
      <c r="N12" s="31" t="s">
        <v>34</v>
      </c>
      <c r="O12" s="32"/>
      <c r="P12" s="32"/>
      <c r="Q12" s="33"/>
      <c r="R12" s="4">
        <f>MAX(C24:INDEX(24:24,COLUMNS(24:24)))+1024</f>
        <v>26624</v>
      </c>
    </row>
    <row r="13" spans="1:18" x14ac:dyDescent="0.2">
      <c r="B13" s="15" t="s">
        <v>21</v>
      </c>
      <c r="C13" s="16"/>
      <c r="D13" s="12">
        <f>((10*1024)/2)/8</f>
        <v>640</v>
      </c>
      <c r="E13" s="15" t="s">
        <v>46</v>
      </c>
      <c r="F13" s="16"/>
      <c r="G13" s="4">
        <f>CEILING(G12/A5,1)</f>
        <v>4462</v>
      </c>
      <c r="H13" s="20" t="str">
        <f t="shared" si="0"/>
        <v>Peak Egress from Cluster (MBps)</v>
      </c>
      <c r="I13" s="20"/>
      <c r="J13" s="20"/>
      <c r="K13" s="20"/>
      <c r="L13" s="4">
        <f t="shared" si="1"/>
        <v>4907.2300000000005</v>
      </c>
      <c r="N13" s="31"/>
      <c r="O13" s="32"/>
      <c r="P13" s="32"/>
      <c r="Q13" s="33"/>
      <c r="R13" s="4"/>
    </row>
    <row r="14" spans="1:18" x14ac:dyDescent="0.2">
      <c r="B14" s="15" t="s">
        <v>38</v>
      </c>
      <c r="C14" s="16"/>
      <c r="D14" s="12">
        <f>((10*1024)/2)/8</f>
        <v>640</v>
      </c>
      <c r="H14" s="20" t="str">
        <f t="shared" si="0"/>
        <v>Overall Disk Capacity required (GB)</v>
      </c>
      <c r="I14" s="20"/>
      <c r="J14" s="20"/>
      <c r="K14" s="20"/>
      <c r="L14" s="4">
        <f t="shared" si="1"/>
        <v>31919.21</v>
      </c>
      <c r="N14" s="20" t="s">
        <v>31</v>
      </c>
      <c r="O14" s="20"/>
      <c r="P14" s="20"/>
      <c r="Q14" s="5">
        <v>50</v>
      </c>
      <c r="R14" s="4">
        <f>(MAX(C22:INDEX(22:22,COLUMNS(22:22)))*Q14)</f>
        <v>256000</v>
      </c>
    </row>
    <row r="15" spans="1:18" x14ac:dyDescent="0.2">
      <c r="B15" s="15" t="s">
        <v>39</v>
      </c>
      <c r="C15" s="16"/>
      <c r="D15" s="13">
        <v>0.95</v>
      </c>
      <c r="H15" s="20" t="str">
        <f t="shared" si="0"/>
        <v>Inter broker Replication Bandwidth (MBps)</v>
      </c>
      <c r="I15" s="20"/>
      <c r="J15" s="20"/>
      <c r="K15" s="20"/>
      <c r="L15" s="4">
        <f t="shared" si="1"/>
        <v>588.87</v>
      </c>
      <c r="N15" s="20" t="s">
        <v>32</v>
      </c>
      <c r="O15" s="20"/>
      <c r="P15" s="20"/>
      <c r="Q15" s="5">
        <v>200</v>
      </c>
      <c r="R15" s="4">
        <f>(1000/(MIN(C23:INDEX(23:23,COLUMNS(23:23)))))*Q15</f>
        <v>1000</v>
      </c>
    </row>
    <row r="16" spans="1:18" x14ac:dyDescent="0.2">
      <c r="H16" s="20" t="s">
        <v>48</v>
      </c>
      <c r="I16" s="20"/>
      <c r="J16" s="20"/>
      <c r="K16" s="20"/>
      <c r="L16" s="4">
        <f>L14/A5</f>
        <v>3546.5788888888887</v>
      </c>
    </row>
    <row r="18" spans="1:53" ht="39" customHeight="1" x14ac:dyDescent="0.2">
      <c r="A18" s="6" t="s">
        <v>0</v>
      </c>
      <c r="B18" s="8" t="s">
        <v>5</v>
      </c>
      <c r="C18" s="10" t="s">
        <v>2</v>
      </c>
      <c r="D18" s="7" t="s">
        <v>19</v>
      </c>
    </row>
    <row r="19" spans="1:53" ht="17" x14ac:dyDescent="0.2">
      <c r="A19" s="6" t="s">
        <v>27</v>
      </c>
      <c r="B19" s="9">
        <f>SUM(C19:INDEX(19:19,COLUMNS(19:19)))</f>
        <v>70</v>
      </c>
      <c r="C19" s="11">
        <v>20</v>
      </c>
      <c r="D19">
        <v>50</v>
      </c>
    </row>
    <row r="20" spans="1:53" ht="17" x14ac:dyDescent="0.2">
      <c r="A20" s="6" t="s">
        <v>1</v>
      </c>
      <c r="B20" s="9">
        <f>MAX(C20:AZ20)</f>
        <v>4</v>
      </c>
      <c r="C20" s="11">
        <v>4</v>
      </c>
      <c r="D20">
        <v>3</v>
      </c>
    </row>
    <row r="21" spans="1:53" ht="17" x14ac:dyDescent="0.2">
      <c r="A21" s="6" t="s">
        <v>12</v>
      </c>
      <c r="B21" s="9"/>
      <c r="C21" s="11">
        <v>8</v>
      </c>
      <c r="D21">
        <v>24</v>
      </c>
    </row>
    <row r="22" spans="1:53" ht="17" x14ac:dyDescent="0.2">
      <c r="A22" s="6" t="s">
        <v>13</v>
      </c>
      <c r="B22" s="9">
        <f>SUM(C22:INDEX(22:22,COLUMNS(22:22)))</f>
        <v>7168</v>
      </c>
      <c r="C22" s="11">
        <v>2048</v>
      </c>
      <c r="D22">
        <f>5*1024</f>
        <v>5120</v>
      </c>
    </row>
    <row r="23" spans="1:53" ht="17" x14ac:dyDescent="0.2">
      <c r="A23" s="6" t="s">
        <v>16</v>
      </c>
      <c r="B23" s="9">
        <f>SUM(C23:INDEX(23:23,COLUMNS(23:23)))</f>
        <v>500</v>
      </c>
      <c r="C23" s="11">
        <v>200</v>
      </c>
      <c r="D23" s="2">
        <v>300</v>
      </c>
      <c r="E23" s="2"/>
      <c r="F23" s="2"/>
      <c r="G23" s="2"/>
      <c r="H23" s="2"/>
      <c r="I23" s="2"/>
      <c r="J23" s="2"/>
      <c r="K23" s="2"/>
      <c r="L23" s="2"/>
      <c r="M23" s="2"/>
      <c r="N23" s="2"/>
      <c r="O23" s="2"/>
      <c r="P23" s="2"/>
      <c r="Q23" s="2"/>
      <c r="R23" s="2"/>
      <c r="S23" s="2"/>
      <c r="T23" s="2"/>
      <c r="U23" s="2"/>
      <c r="V23" s="2"/>
      <c r="W23" s="2"/>
      <c r="X23" s="2"/>
      <c r="Y23" s="2"/>
      <c r="Z23" s="2"/>
    </row>
    <row r="24" spans="1:53" ht="17" x14ac:dyDescent="0.2">
      <c r="A24" s="6" t="s">
        <v>14</v>
      </c>
      <c r="B24" s="9">
        <f>SUM(C24:INDEX(24:24,COLUMNS(24:24)))</f>
        <v>29696</v>
      </c>
      <c r="C24" s="11">
        <v>4096</v>
      </c>
      <c r="D24">
        <f>D22*5</f>
        <v>25600</v>
      </c>
    </row>
    <row r="25" spans="1:53" ht="17" x14ac:dyDescent="0.2">
      <c r="A25" s="6" t="s">
        <v>15</v>
      </c>
      <c r="B25" s="9">
        <f>SUM(C25:INDEX(25:25,COLUMNS(25:25)))</f>
        <v>1000</v>
      </c>
      <c r="C25" s="11">
        <v>500</v>
      </c>
      <c r="D25" s="2">
        <v>500</v>
      </c>
    </row>
    <row r="26" spans="1:53" ht="17" x14ac:dyDescent="0.2">
      <c r="A26" s="6" t="s">
        <v>17</v>
      </c>
      <c r="B26" s="9"/>
      <c r="C26" s="11">
        <v>5</v>
      </c>
      <c r="D26">
        <v>2</v>
      </c>
    </row>
    <row r="27" spans="1:53" ht="17" x14ac:dyDescent="0.2">
      <c r="A27" s="6" t="s">
        <v>18</v>
      </c>
      <c r="B27" s="9">
        <f>SUM(C27:INDEX(27:27,COLUMNS(27:27)))</f>
        <v>501</v>
      </c>
      <c r="C27" s="11">
        <v>500</v>
      </c>
      <c r="D27" s="2">
        <v>1</v>
      </c>
    </row>
    <row r="31" spans="1:53" hidden="1" x14ac:dyDescent="0.2">
      <c r="A31" s="3" t="s">
        <v>22</v>
      </c>
      <c r="B31" s="3">
        <f>CEILING(SUM(C31:INDEX(31:31,COLUMNS(31:31))),0.01)</f>
        <v>196.78</v>
      </c>
      <c r="C31">
        <f>((((C22*C23)/1024)/1024)*C27)</f>
        <v>195.3125</v>
      </c>
      <c r="D31">
        <f t="shared" ref="D31:AZ31" si="2">((((D22*D23)/1024)/1024)*D27)</f>
        <v>1.46484375</v>
      </c>
      <c r="E31">
        <f t="shared" si="2"/>
        <v>0</v>
      </c>
      <c r="F31">
        <f t="shared" si="2"/>
        <v>0</v>
      </c>
      <c r="G31">
        <f t="shared" si="2"/>
        <v>0</v>
      </c>
      <c r="H31">
        <f t="shared" si="2"/>
        <v>0</v>
      </c>
      <c r="I31">
        <f t="shared" si="2"/>
        <v>0</v>
      </c>
      <c r="J31">
        <f t="shared" si="2"/>
        <v>0</v>
      </c>
      <c r="K31">
        <f t="shared" si="2"/>
        <v>0</v>
      </c>
      <c r="L31">
        <f t="shared" si="2"/>
        <v>0</v>
      </c>
      <c r="M31">
        <f t="shared" si="2"/>
        <v>0</v>
      </c>
      <c r="N31">
        <f t="shared" si="2"/>
        <v>0</v>
      </c>
      <c r="O31">
        <f t="shared" si="2"/>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c r="AG31">
        <f t="shared" si="2"/>
        <v>0</v>
      </c>
      <c r="AH31">
        <f t="shared" si="2"/>
        <v>0</v>
      </c>
      <c r="AI31">
        <f t="shared" si="2"/>
        <v>0</v>
      </c>
      <c r="AJ31">
        <f t="shared" si="2"/>
        <v>0</v>
      </c>
      <c r="AK31">
        <f t="shared" si="2"/>
        <v>0</v>
      </c>
      <c r="AL31">
        <f t="shared" si="2"/>
        <v>0</v>
      </c>
      <c r="AM31">
        <f t="shared" si="2"/>
        <v>0</v>
      </c>
      <c r="AN31">
        <f t="shared" si="2"/>
        <v>0</v>
      </c>
      <c r="AO31">
        <f t="shared" si="2"/>
        <v>0</v>
      </c>
      <c r="AP31">
        <f t="shared" si="2"/>
        <v>0</v>
      </c>
      <c r="AQ31">
        <f t="shared" si="2"/>
        <v>0</v>
      </c>
      <c r="AR31">
        <f t="shared" si="2"/>
        <v>0</v>
      </c>
      <c r="AS31">
        <f t="shared" si="2"/>
        <v>0</v>
      </c>
      <c r="AT31">
        <f t="shared" si="2"/>
        <v>0</v>
      </c>
      <c r="AU31">
        <f t="shared" si="2"/>
        <v>0</v>
      </c>
      <c r="AV31">
        <f t="shared" si="2"/>
        <v>0</v>
      </c>
      <c r="AW31">
        <f t="shared" si="2"/>
        <v>0</v>
      </c>
      <c r="AX31">
        <f t="shared" si="2"/>
        <v>0</v>
      </c>
      <c r="AY31">
        <f t="shared" si="2"/>
        <v>0</v>
      </c>
      <c r="AZ31">
        <f t="shared" si="2"/>
        <v>0</v>
      </c>
    </row>
    <row r="32" spans="1:53" hidden="1" x14ac:dyDescent="0.2">
      <c r="A32" s="3" t="s">
        <v>23</v>
      </c>
      <c r="B32" s="3">
        <f>CEILING(SUM(C32:INDEX(32:32,COLUMNS(32:32))),0.01)</f>
        <v>988.77</v>
      </c>
      <c r="C32" s="2">
        <f>((((C24*C25)/1024)/1024)*C27)</f>
        <v>976.5625</v>
      </c>
      <c r="D32" s="2">
        <f t="shared" ref="D32:AZ32" si="3">((((D24*D25)/1024)/1024)*D27)</f>
        <v>12.20703125</v>
      </c>
      <c r="E32" s="2">
        <f t="shared" si="3"/>
        <v>0</v>
      </c>
      <c r="F32" s="2">
        <f t="shared" si="3"/>
        <v>0</v>
      </c>
      <c r="G32" s="2">
        <f t="shared" si="3"/>
        <v>0</v>
      </c>
      <c r="H32" s="2">
        <f t="shared" si="3"/>
        <v>0</v>
      </c>
      <c r="I32" s="2">
        <f t="shared" si="3"/>
        <v>0</v>
      </c>
      <c r="J32" s="2">
        <f t="shared" si="3"/>
        <v>0</v>
      </c>
      <c r="K32" s="2">
        <f t="shared" si="3"/>
        <v>0</v>
      </c>
      <c r="L32" s="2">
        <f t="shared" si="3"/>
        <v>0</v>
      </c>
      <c r="M32" s="2">
        <f t="shared" si="3"/>
        <v>0</v>
      </c>
      <c r="N32" s="2">
        <f t="shared" si="3"/>
        <v>0</v>
      </c>
      <c r="O32" s="2">
        <f t="shared" si="3"/>
        <v>0</v>
      </c>
      <c r="P32" s="2">
        <f t="shared" si="3"/>
        <v>0</v>
      </c>
      <c r="Q32" s="2">
        <f t="shared" si="3"/>
        <v>0</v>
      </c>
      <c r="R32" s="2">
        <f t="shared" si="3"/>
        <v>0</v>
      </c>
      <c r="S32" s="2">
        <f t="shared" si="3"/>
        <v>0</v>
      </c>
      <c r="T32" s="2">
        <f t="shared" si="3"/>
        <v>0</v>
      </c>
      <c r="U32" s="2">
        <f t="shared" si="3"/>
        <v>0</v>
      </c>
      <c r="V32" s="2">
        <f t="shared" si="3"/>
        <v>0</v>
      </c>
      <c r="W32" s="2">
        <f t="shared" si="3"/>
        <v>0</v>
      </c>
      <c r="X32" s="2">
        <f t="shared" si="3"/>
        <v>0</v>
      </c>
      <c r="Y32" s="2">
        <f t="shared" si="3"/>
        <v>0</v>
      </c>
      <c r="Z32" s="2">
        <f t="shared" si="3"/>
        <v>0</v>
      </c>
      <c r="AA32" s="2">
        <f t="shared" si="3"/>
        <v>0</v>
      </c>
      <c r="AB32" s="2">
        <f t="shared" si="3"/>
        <v>0</v>
      </c>
      <c r="AC32" s="2">
        <f t="shared" si="3"/>
        <v>0</v>
      </c>
      <c r="AD32" s="2">
        <f t="shared" si="3"/>
        <v>0</v>
      </c>
      <c r="AE32" s="2">
        <f t="shared" si="3"/>
        <v>0</v>
      </c>
      <c r="AF32" s="2">
        <f t="shared" si="3"/>
        <v>0</v>
      </c>
      <c r="AG32" s="2">
        <f t="shared" si="3"/>
        <v>0</v>
      </c>
      <c r="AH32" s="2">
        <f t="shared" si="3"/>
        <v>0</v>
      </c>
      <c r="AI32" s="2">
        <f t="shared" si="3"/>
        <v>0</v>
      </c>
      <c r="AJ32" s="2">
        <f t="shared" si="3"/>
        <v>0</v>
      </c>
      <c r="AK32" s="2">
        <f t="shared" si="3"/>
        <v>0</v>
      </c>
      <c r="AL32" s="2">
        <f t="shared" si="3"/>
        <v>0</v>
      </c>
      <c r="AM32" s="2">
        <f t="shared" si="3"/>
        <v>0</v>
      </c>
      <c r="AN32" s="2">
        <f t="shared" si="3"/>
        <v>0</v>
      </c>
      <c r="AO32" s="2">
        <f t="shared" si="3"/>
        <v>0</v>
      </c>
      <c r="AP32" s="2">
        <f t="shared" si="3"/>
        <v>0</v>
      </c>
      <c r="AQ32" s="2">
        <f t="shared" si="3"/>
        <v>0</v>
      </c>
      <c r="AR32" s="2">
        <f t="shared" si="3"/>
        <v>0</v>
      </c>
      <c r="AS32" s="2">
        <f t="shared" si="3"/>
        <v>0</v>
      </c>
      <c r="AT32" s="2">
        <f t="shared" si="3"/>
        <v>0</v>
      </c>
      <c r="AU32" s="2">
        <f t="shared" si="3"/>
        <v>0</v>
      </c>
      <c r="AV32" s="2">
        <f t="shared" si="3"/>
        <v>0</v>
      </c>
      <c r="AW32" s="2">
        <f t="shared" si="3"/>
        <v>0</v>
      </c>
      <c r="AX32" s="2">
        <f t="shared" si="3"/>
        <v>0</v>
      </c>
      <c r="AY32" s="2">
        <f t="shared" si="3"/>
        <v>0</v>
      </c>
      <c r="AZ32" s="2">
        <f t="shared" si="3"/>
        <v>0</v>
      </c>
      <c r="BA32" s="2"/>
    </row>
    <row r="33" spans="1:52" hidden="1" x14ac:dyDescent="0.2">
      <c r="A33" s="3" t="s">
        <v>24</v>
      </c>
      <c r="B33" s="3">
        <f>CEILING(SUM(C33:INDEX(33:33,COLUMNS(33:33))),0.01)</f>
        <v>979.5</v>
      </c>
      <c r="C33">
        <f>C31*C26</f>
        <v>976.5625</v>
      </c>
      <c r="D33">
        <f t="shared" ref="D33:AZ33" si="4">D31*D26</f>
        <v>2.9296875</v>
      </c>
      <c r="E33">
        <f t="shared" si="4"/>
        <v>0</v>
      </c>
      <c r="F33">
        <f t="shared" si="4"/>
        <v>0</v>
      </c>
      <c r="G33">
        <f t="shared" si="4"/>
        <v>0</v>
      </c>
      <c r="H33">
        <f t="shared" si="4"/>
        <v>0</v>
      </c>
      <c r="I33">
        <f t="shared" si="4"/>
        <v>0</v>
      </c>
      <c r="J33">
        <f t="shared" si="4"/>
        <v>0</v>
      </c>
      <c r="K33">
        <f t="shared" si="4"/>
        <v>0</v>
      </c>
      <c r="L33">
        <f t="shared" si="4"/>
        <v>0</v>
      </c>
      <c r="M33">
        <f t="shared" si="4"/>
        <v>0</v>
      </c>
      <c r="N33">
        <f t="shared" si="4"/>
        <v>0</v>
      </c>
      <c r="O33">
        <f t="shared" si="4"/>
        <v>0</v>
      </c>
      <c r="P33">
        <f t="shared" si="4"/>
        <v>0</v>
      </c>
      <c r="Q33">
        <f t="shared" si="4"/>
        <v>0</v>
      </c>
      <c r="R33">
        <f t="shared" si="4"/>
        <v>0</v>
      </c>
      <c r="S33">
        <f t="shared" si="4"/>
        <v>0</v>
      </c>
      <c r="T33">
        <f t="shared" si="4"/>
        <v>0</v>
      </c>
      <c r="U33">
        <f t="shared" si="4"/>
        <v>0</v>
      </c>
      <c r="V33">
        <f t="shared" si="4"/>
        <v>0</v>
      </c>
      <c r="W33">
        <f t="shared" si="4"/>
        <v>0</v>
      </c>
      <c r="X33">
        <f t="shared" si="4"/>
        <v>0</v>
      </c>
      <c r="Y33">
        <f t="shared" si="4"/>
        <v>0</v>
      </c>
      <c r="Z33">
        <f t="shared" si="4"/>
        <v>0</v>
      </c>
      <c r="AA33">
        <f t="shared" si="4"/>
        <v>0</v>
      </c>
      <c r="AB33">
        <f t="shared" si="4"/>
        <v>0</v>
      </c>
      <c r="AC33">
        <f t="shared" si="4"/>
        <v>0</v>
      </c>
      <c r="AD33">
        <f t="shared" si="4"/>
        <v>0</v>
      </c>
      <c r="AE33">
        <f t="shared" si="4"/>
        <v>0</v>
      </c>
      <c r="AF33">
        <f t="shared" si="4"/>
        <v>0</v>
      </c>
      <c r="AG33">
        <f t="shared" si="4"/>
        <v>0</v>
      </c>
      <c r="AH33">
        <f t="shared" si="4"/>
        <v>0</v>
      </c>
      <c r="AI33">
        <f t="shared" si="4"/>
        <v>0</v>
      </c>
      <c r="AJ33">
        <f t="shared" si="4"/>
        <v>0</v>
      </c>
      <c r="AK33">
        <f t="shared" si="4"/>
        <v>0</v>
      </c>
      <c r="AL33">
        <f t="shared" si="4"/>
        <v>0</v>
      </c>
      <c r="AM33">
        <f t="shared" si="4"/>
        <v>0</v>
      </c>
      <c r="AN33">
        <f t="shared" si="4"/>
        <v>0</v>
      </c>
      <c r="AO33">
        <f t="shared" si="4"/>
        <v>0</v>
      </c>
      <c r="AP33">
        <f t="shared" si="4"/>
        <v>0</v>
      </c>
      <c r="AQ33">
        <f t="shared" si="4"/>
        <v>0</v>
      </c>
      <c r="AR33">
        <f t="shared" si="4"/>
        <v>0</v>
      </c>
      <c r="AS33">
        <f t="shared" si="4"/>
        <v>0</v>
      </c>
      <c r="AT33">
        <f t="shared" si="4"/>
        <v>0</v>
      </c>
      <c r="AU33">
        <f t="shared" si="4"/>
        <v>0</v>
      </c>
      <c r="AV33">
        <f t="shared" si="4"/>
        <v>0</v>
      </c>
      <c r="AW33">
        <f t="shared" si="4"/>
        <v>0</v>
      </c>
      <c r="AX33">
        <f t="shared" si="4"/>
        <v>0</v>
      </c>
      <c r="AY33">
        <f t="shared" si="4"/>
        <v>0</v>
      </c>
      <c r="AZ33">
        <f t="shared" si="4"/>
        <v>0</v>
      </c>
    </row>
    <row r="34" spans="1:52" hidden="1" x14ac:dyDescent="0.2">
      <c r="A34" s="3" t="s">
        <v>25</v>
      </c>
      <c r="B34" s="3">
        <f>CEILING(SUM(C34:INDEX(34:34,COLUMNS(34:34))),0.01)</f>
        <v>4907.2300000000005</v>
      </c>
      <c r="C34">
        <f>C32*C26</f>
        <v>4882.8125</v>
      </c>
      <c r="D34">
        <f t="shared" ref="D34:AZ34" si="5">D32*D26</f>
        <v>24.4140625</v>
      </c>
      <c r="E34">
        <f t="shared" si="5"/>
        <v>0</v>
      </c>
      <c r="F34">
        <f t="shared" si="5"/>
        <v>0</v>
      </c>
      <c r="G34">
        <f t="shared" si="5"/>
        <v>0</v>
      </c>
      <c r="H34">
        <f t="shared" si="5"/>
        <v>0</v>
      </c>
      <c r="I34">
        <f t="shared" si="5"/>
        <v>0</v>
      </c>
      <c r="J34">
        <f t="shared" si="5"/>
        <v>0</v>
      </c>
      <c r="K34">
        <f t="shared" si="5"/>
        <v>0</v>
      </c>
      <c r="L34">
        <f t="shared" si="5"/>
        <v>0</v>
      </c>
      <c r="M34">
        <f t="shared" si="5"/>
        <v>0</v>
      </c>
      <c r="N34">
        <f t="shared" si="5"/>
        <v>0</v>
      </c>
      <c r="O34">
        <f t="shared" si="5"/>
        <v>0</v>
      </c>
      <c r="P34">
        <f t="shared" si="5"/>
        <v>0</v>
      </c>
      <c r="Q34">
        <f t="shared" si="5"/>
        <v>0</v>
      </c>
      <c r="R34">
        <f t="shared" si="5"/>
        <v>0</v>
      </c>
      <c r="S34">
        <f t="shared" si="5"/>
        <v>0</v>
      </c>
      <c r="T34">
        <f t="shared" si="5"/>
        <v>0</v>
      </c>
      <c r="U34">
        <f t="shared" si="5"/>
        <v>0</v>
      </c>
      <c r="V34">
        <f t="shared" si="5"/>
        <v>0</v>
      </c>
      <c r="W34">
        <f t="shared" si="5"/>
        <v>0</v>
      </c>
      <c r="X34">
        <f t="shared" si="5"/>
        <v>0</v>
      </c>
      <c r="Y34">
        <f t="shared" si="5"/>
        <v>0</v>
      </c>
      <c r="Z34">
        <f t="shared" si="5"/>
        <v>0</v>
      </c>
      <c r="AA34">
        <f t="shared" si="5"/>
        <v>0</v>
      </c>
      <c r="AB34">
        <f t="shared" si="5"/>
        <v>0</v>
      </c>
      <c r="AC34">
        <f t="shared" si="5"/>
        <v>0</v>
      </c>
      <c r="AD34">
        <f t="shared" si="5"/>
        <v>0</v>
      </c>
      <c r="AE34">
        <f t="shared" si="5"/>
        <v>0</v>
      </c>
      <c r="AF34">
        <f t="shared" si="5"/>
        <v>0</v>
      </c>
      <c r="AG34">
        <f t="shared" si="5"/>
        <v>0</v>
      </c>
      <c r="AH34">
        <f t="shared" si="5"/>
        <v>0</v>
      </c>
      <c r="AI34">
        <f t="shared" si="5"/>
        <v>0</v>
      </c>
      <c r="AJ34">
        <f t="shared" si="5"/>
        <v>0</v>
      </c>
      <c r="AK34">
        <f t="shared" si="5"/>
        <v>0</v>
      </c>
      <c r="AL34">
        <f t="shared" si="5"/>
        <v>0</v>
      </c>
      <c r="AM34">
        <f t="shared" si="5"/>
        <v>0</v>
      </c>
      <c r="AN34">
        <f t="shared" si="5"/>
        <v>0</v>
      </c>
      <c r="AO34">
        <f t="shared" si="5"/>
        <v>0</v>
      </c>
      <c r="AP34">
        <f t="shared" si="5"/>
        <v>0</v>
      </c>
      <c r="AQ34">
        <f t="shared" si="5"/>
        <v>0</v>
      </c>
      <c r="AR34">
        <f t="shared" si="5"/>
        <v>0</v>
      </c>
      <c r="AS34">
        <f t="shared" si="5"/>
        <v>0</v>
      </c>
      <c r="AT34">
        <f t="shared" si="5"/>
        <v>0</v>
      </c>
      <c r="AU34">
        <f t="shared" si="5"/>
        <v>0</v>
      </c>
      <c r="AV34">
        <f t="shared" si="5"/>
        <v>0</v>
      </c>
      <c r="AW34">
        <f t="shared" si="5"/>
        <v>0</v>
      </c>
      <c r="AX34">
        <f t="shared" si="5"/>
        <v>0</v>
      </c>
      <c r="AY34">
        <f t="shared" si="5"/>
        <v>0</v>
      </c>
      <c r="AZ34">
        <f t="shared" si="5"/>
        <v>0</v>
      </c>
    </row>
    <row r="35" spans="1:52" hidden="1" x14ac:dyDescent="0.2">
      <c r="A35" s="3" t="s">
        <v>11</v>
      </c>
      <c r="B35" s="3">
        <f>CEILING((SUM(C35:INDEX(35:35,COLUMNS(35:35))))/D12,0.01)</f>
        <v>31919.21</v>
      </c>
      <c r="C35">
        <f>((C31*C21*60*60*C20)/1024)</f>
        <v>21972.65625</v>
      </c>
      <c r="D35">
        <f t="shared" ref="D35:AZ35" si="6">((D31*D21*60*60*D20)/1024)</f>
        <v>370.78857421875</v>
      </c>
      <c r="E35">
        <f t="shared" si="6"/>
        <v>0</v>
      </c>
      <c r="F35">
        <f t="shared" si="6"/>
        <v>0</v>
      </c>
      <c r="G35">
        <f t="shared" si="6"/>
        <v>0</v>
      </c>
      <c r="H35">
        <f t="shared" si="6"/>
        <v>0</v>
      </c>
      <c r="I35">
        <f t="shared" si="6"/>
        <v>0</v>
      </c>
      <c r="J35">
        <f t="shared" si="6"/>
        <v>0</v>
      </c>
      <c r="K35">
        <f t="shared" si="6"/>
        <v>0</v>
      </c>
      <c r="L35">
        <f t="shared" si="6"/>
        <v>0</v>
      </c>
      <c r="M35">
        <f t="shared" si="6"/>
        <v>0</v>
      </c>
      <c r="N35">
        <f t="shared" si="6"/>
        <v>0</v>
      </c>
      <c r="O35">
        <f t="shared" si="6"/>
        <v>0</v>
      </c>
      <c r="P35">
        <f t="shared" si="6"/>
        <v>0</v>
      </c>
      <c r="Q35">
        <f t="shared" si="6"/>
        <v>0</v>
      </c>
      <c r="R35">
        <f t="shared" si="6"/>
        <v>0</v>
      </c>
      <c r="S35">
        <f t="shared" si="6"/>
        <v>0</v>
      </c>
      <c r="T35">
        <f t="shared" si="6"/>
        <v>0</v>
      </c>
      <c r="U35">
        <f t="shared" si="6"/>
        <v>0</v>
      </c>
      <c r="V35">
        <f t="shared" si="6"/>
        <v>0</v>
      </c>
      <c r="W35">
        <f t="shared" si="6"/>
        <v>0</v>
      </c>
      <c r="X35">
        <f t="shared" si="6"/>
        <v>0</v>
      </c>
      <c r="Y35">
        <f t="shared" si="6"/>
        <v>0</v>
      </c>
      <c r="Z35">
        <f t="shared" si="6"/>
        <v>0</v>
      </c>
      <c r="AA35">
        <f t="shared" si="6"/>
        <v>0</v>
      </c>
      <c r="AB35">
        <f t="shared" si="6"/>
        <v>0</v>
      </c>
      <c r="AC35">
        <f t="shared" si="6"/>
        <v>0</v>
      </c>
      <c r="AD35">
        <f t="shared" si="6"/>
        <v>0</v>
      </c>
      <c r="AE35">
        <f t="shared" si="6"/>
        <v>0</v>
      </c>
      <c r="AF35">
        <f t="shared" si="6"/>
        <v>0</v>
      </c>
      <c r="AG35">
        <f t="shared" si="6"/>
        <v>0</v>
      </c>
      <c r="AH35">
        <f t="shared" si="6"/>
        <v>0</v>
      </c>
      <c r="AI35">
        <f t="shared" si="6"/>
        <v>0</v>
      </c>
      <c r="AJ35">
        <f t="shared" si="6"/>
        <v>0</v>
      </c>
      <c r="AK35">
        <f t="shared" si="6"/>
        <v>0</v>
      </c>
      <c r="AL35">
        <f t="shared" si="6"/>
        <v>0</v>
      </c>
      <c r="AM35">
        <f t="shared" si="6"/>
        <v>0</v>
      </c>
      <c r="AN35">
        <f t="shared" si="6"/>
        <v>0</v>
      </c>
      <c r="AO35">
        <f t="shared" si="6"/>
        <v>0</v>
      </c>
      <c r="AP35">
        <f t="shared" si="6"/>
        <v>0</v>
      </c>
      <c r="AQ35">
        <f t="shared" si="6"/>
        <v>0</v>
      </c>
      <c r="AR35">
        <f t="shared" si="6"/>
        <v>0</v>
      </c>
      <c r="AS35">
        <f t="shared" si="6"/>
        <v>0</v>
      </c>
      <c r="AT35">
        <f t="shared" si="6"/>
        <v>0</v>
      </c>
      <c r="AU35">
        <f t="shared" si="6"/>
        <v>0</v>
      </c>
      <c r="AV35">
        <f t="shared" si="6"/>
        <v>0</v>
      </c>
      <c r="AW35">
        <f t="shared" si="6"/>
        <v>0</v>
      </c>
      <c r="AX35">
        <f t="shared" si="6"/>
        <v>0</v>
      </c>
      <c r="AY35">
        <f t="shared" si="6"/>
        <v>0</v>
      </c>
      <c r="AZ35">
        <f t="shared" si="6"/>
        <v>0</v>
      </c>
    </row>
    <row r="36" spans="1:52" hidden="1" x14ac:dyDescent="0.2">
      <c r="A36" s="3" t="s">
        <v>26</v>
      </c>
      <c r="B36" s="3">
        <f>CEILING(SUM(C36:INDEX(36:36,COLUMNS(36:36))),0.01)</f>
        <v>588.87</v>
      </c>
      <c r="C36">
        <f>C31*(C20-1)</f>
        <v>585.9375</v>
      </c>
      <c r="D36">
        <f t="shared" ref="D36:AZ36" si="7">D31*(D20-1)</f>
        <v>2.9296875</v>
      </c>
      <c r="E36">
        <f t="shared" si="7"/>
        <v>0</v>
      </c>
      <c r="F36">
        <f t="shared" si="7"/>
        <v>0</v>
      </c>
      <c r="G36">
        <f t="shared" si="7"/>
        <v>0</v>
      </c>
      <c r="H36">
        <f t="shared" si="7"/>
        <v>0</v>
      </c>
      <c r="I36">
        <f t="shared" si="7"/>
        <v>0</v>
      </c>
      <c r="J36">
        <f t="shared" si="7"/>
        <v>0</v>
      </c>
      <c r="K36">
        <f t="shared" si="7"/>
        <v>0</v>
      </c>
      <c r="L36">
        <f t="shared" si="7"/>
        <v>0</v>
      </c>
      <c r="M36">
        <f t="shared" si="7"/>
        <v>0</v>
      </c>
      <c r="N36">
        <f t="shared" si="7"/>
        <v>0</v>
      </c>
      <c r="O36">
        <f t="shared" si="7"/>
        <v>0</v>
      </c>
      <c r="P36">
        <f t="shared" si="7"/>
        <v>0</v>
      </c>
      <c r="Q36">
        <f t="shared" si="7"/>
        <v>0</v>
      </c>
      <c r="R36">
        <f t="shared" si="7"/>
        <v>0</v>
      </c>
      <c r="S36">
        <f t="shared" si="7"/>
        <v>0</v>
      </c>
      <c r="T36">
        <f t="shared" si="7"/>
        <v>0</v>
      </c>
      <c r="U36">
        <f t="shared" si="7"/>
        <v>0</v>
      </c>
      <c r="V36">
        <f t="shared" si="7"/>
        <v>0</v>
      </c>
      <c r="W36">
        <f t="shared" si="7"/>
        <v>0</v>
      </c>
      <c r="X36">
        <f t="shared" si="7"/>
        <v>0</v>
      </c>
      <c r="Y36">
        <f t="shared" si="7"/>
        <v>0</v>
      </c>
      <c r="Z36">
        <f t="shared" si="7"/>
        <v>0</v>
      </c>
      <c r="AA36">
        <f t="shared" si="7"/>
        <v>0</v>
      </c>
      <c r="AB36">
        <f t="shared" si="7"/>
        <v>0</v>
      </c>
      <c r="AC36">
        <f t="shared" si="7"/>
        <v>0</v>
      </c>
      <c r="AD36">
        <f t="shared" si="7"/>
        <v>0</v>
      </c>
      <c r="AE36">
        <f t="shared" si="7"/>
        <v>0</v>
      </c>
      <c r="AF36">
        <f t="shared" si="7"/>
        <v>0</v>
      </c>
      <c r="AG36">
        <f t="shared" si="7"/>
        <v>0</v>
      </c>
      <c r="AH36">
        <f t="shared" si="7"/>
        <v>0</v>
      </c>
      <c r="AI36">
        <f t="shared" si="7"/>
        <v>0</v>
      </c>
      <c r="AJ36">
        <f t="shared" si="7"/>
        <v>0</v>
      </c>
      <c r="AK36">
        <f t="shared" si="7"/>
        <v>0</v>
      </c>
      <c r="AL36">
        <f t="shared" si="7"/>
        <v>0</v>
      </c>
      <c r="AM36">
        <f t="shared" si="7"/>
        <v>0</v>
      </c>
      <c r="AN36">
        <f t="shared" si="7"/>
        <v>0</v>
      </c>
      <c r="AO36">
        <f t="shared" si="7"/>
        <v>0</v>
      </c>
      <c r="AP36">
        <f t="shared" si="7"/>
        <v>0</v>
      </c>
      <c r="AQ36">
        <f t="shared" si="7"/>
        <v>0</v>
      </c>
      <c r="AR36">
        <f t="shared" si="7"/>
        <v>0</v>
      </c>
      <c r="AS36">
        <f t="shared" si="7"/>
        <v>0</v>
      </c>
      <c r="AT36">
        <f t="shared" si="7"/>
        <v>0</v>
      </c>
      <c r="AU36">
        <f t="shared" si="7"/>
        <v>0</v>
      </c>
      <c r="AV36">
        <f t="shared" si="7"/>
        <v>0</v>
      </c>
      <c r="AW36">
        <f t="shared" si="7"/>
        <v>0</v>
      </c>
      <c r="AX36">
        <f t="shared" si="7"/>
        <v>0</v>
      </c>
      <c r="AY36">
        <f t="shared" si="7"/>
        <v>0</v>
      </c>
      <c r="AZ36">
        <f t="shared" si="7"/>
        <v>0</v>
      </c>
    </row>
    <row r="37" spans="1:52" hidden="1" x14ac:dyDescent="0.2">
      <c r="A37" s="3" t="s">
        <v>28</v>
      </c>
      <c r="B37" s="3">
        <f>CEILING(SUM(C37:INDEX(37:37,COLUMNS(37:37))),0.01)</f>
        <v>40150</v>
      </c>
      <c r="C37">
        <f>C27*C19*C20</f>
        <v>40000</v>
      </c>
      <c r="D37">
        <f t="shared" ref="D37:AZ37" si="8">D27*D19*D20</f>
        <v>150</v>
      </c>
      <c r="E37">
        <f t="shared" si="8"/>
        <v>0</v>
      </c>
      <c r="F37">
        <f t="shared" si="8"/>
        <v>0</v>
      </c>
      <c r="G37">
        <f t="shared" si="8"/>
        <v>0</v>
      </c>
      <c r="H37">
        <f t="shared" si="8"/>
        <v>0</v>
      </c>
      <c r="I37">
        <f t="shared" si="8"/>
        <v>0</v>
      </c>
      <c r="J37">
        <f t="shared" si="8"/>
        <v>0</v>
      </c>
      <c r="K37">
        <f t="shared" si="8"/>
        <v>0</v>
      </c>
      <c r="L37">
        <f t="shared" si="8"/>
        <v>0</v>
      </c>
      <c r="M37">
        <f t="shared" si="8"/>
        <v>0</v>
      </c>
      <c r="N37">
        <f t="shared" si="8"/>
        <v>0</v>
      </c>
      <c r="O37">
        <f t="shared" si="8"/>
        <v>0</v>
      </c>
      <c r="P37">
        <f t="shared" si="8"/>
        <v>0</v>
      </c>
      <c r="Q37">
        <f t="shared" si="8"/>
        <v>0</v>
      </c>
      <c r="R37">
        <f t="shared" si="8"/>
        <v>0</v>
      </c>
      <c r="S37">
        <f t="shared" si="8"/>
        <v>0</v>
      </c>
      <c r="T37">
        <f t="shared" si="8"/>
        <v>0</v>
      </c>
      <c r="U37">
        <f t="shared" si="8"/>
        <v>0</v>
      </c>
      <c r="V37">
        <f t="shared" si="8"/>
        <v>0</v>
      </c>
      <c r="W37">
        <f t="shared" si="8"/>
        <v>0</v>
      </c>
      <c r="X37">
        <f t="shared" si="8"/>
        <v>0</v>
      </c>
      <c r="Y37">
        <f t="shared" si="8"/>
        <v>0</v>
      </c>
      <c r="Z37">
        <f t="shared" si="8"/>
        <v>0</v>
      </c>
      <c r="AA37">
        <f t="shared" si="8"/>
        <v>0</v>
      </c>
      <c r="AB37">
        <f t="shared" si="8"/>
        <v>0</v>
      </c>
      <c r="AC37">
        <f t="shared" si="8"/>
        <v>0</v>
      </c>
      <c r="AD37">
        <f t="shared" si="8"/>
        <v>0</v>
      </c>
      <c r="AE37">
        <f t="shared" si="8"/>
        <v>0</v>
      </c>
      <c r="AF37">
        <f t="shared" si="8"/>
        <v>0</v>
      </c>
      <c r="AG37">
        <f t="shared" si="8"/>
        <v>0</v>
      </c>
      <c r="AH37">
        <f t="shared" si="8"/>
        <v>0</v>
      </c>
      <c r="AI37">
        <f t="shared" si="8"/>
        <v>0</v>
      </c>
      <c r="AJ37">
        <f t="shared" si="8"/>
        <v>0</v>
      </c>
      <c r="AK37">
        <f t="shared" si="8"/>
        <v>0</v>
      </c>
      <c r="AL37">
        <f t="shared" si="8"/>
        <v>0</v>
      </c>
      <c r="AM37">
        <f t="shared" si="8"/>
        <v>0</v>
      </c>
      <c r="AN37">
        <f t="shared" si="8"/>
        <v>0</v>
      </c>
      <c r="AO37">
        <f t="shared" si="8"/>
        <v>0</v>
      </c>
      <c r="AP37">
        <f t="shared" si="8"/>
        <v>0</v>
      </c>
      <c r="AQ37">
        <f t="shared" si="8"/>
        <v>0</v>
      </c>
      <c r="AR37">
        <f t="shared" si="8"/>
        <v>0</v>
      </c>
      <c r="AS37">
        <f t="shared" si="8"/>
        <v>0</v>
      </c>
      <c r="AT37">
        <f t="shared" si="8"/>
        <v>0</v>
      </c>
      <c r="AU37">
        <f t="shared" si="8"/>
        <v>0</v>
      </c>
      <c r="AV37">
        <f t="shared" si="8"/>
        <v>0</v>
      </c>
      <c r="AW37">
        <f t="shared" si="8"/>
        <v>0</v>
      </c>
      <c r="AX37">
        <f t="shared" si="8"/>
        <v>0</v>
      </c>
      <c r="AY37">
        <f t="shared" si="8"/>
        <v>0</v>
      </c>
      <c r="AZ37">
        <f t="shared" si="8"/>
        <v>0</v>
      </c>
    </row>
    <row r="38" spans="1:52" hidden="1" x14ac:dyDescent="0.2">
      <c r="A38" s="3" t="s">
        <v>49</v>
      </c>
      <c r="B38" s="3">
        <f>CEILING(SUM(C38:INDEX(38:38,COLUMNS(38:38))),0.01)</f>
        <v>10050</v>
      </c>
      <c r="C38">
        <f>C19*C27</f>
        <v>10000</v>
      </c>
      <c r="D38">
        <f t="shared" ref="D38:AZ38" si="9">D19*D27</f>
        <v>50</v>
      </c>
      <c r="E38">
        <f t="shared" si="9"/>
        <v>0</v>
      </c>
      <c r="F38">
        <f t="shared" si="9"/>
        <v>0</v>
      </c>
      <c r="G38">
        <f t="shared" si="9"/>
        <v>0</v>
      </c>
      <c r="H38">
        <f t="shared" si="9"/>
        <v>0</v>
      </c>
      <c r="I38">
        <f t="shared" si="9"/>
        <v>0</v>
      </c>
      <c r="J38">
        <f t="shared" si="9"/>
        <v>0</v>
      </c>
      <c r="K38">
        <f t="shared" si="9"/>
        <v>0</v>
      </c>
      <c r="L38">
        <f t="shared" si="9"/>
        <v>0</v>
      </c>
      <c r="M38">
        <f t="shared" si="9"/>
        <v>0</v>
      </c>
      <c r="N38">
        <f t="shared" si="9"/>
        <v>0</v>
      </c>
      <c r="O38">
        <f t="shared" si="9"/>
        <v>0</v>
      </c>
      <c r="P38">
        <f t="shared" si="9"/>
        <v>0</v>
      </c>
      <c r="Q38">
        <f t="shared" si="9"/>
        <v>0</v>
      </c>
      <c r="R38">
        <f t="shared" si="9"/>
        <v>0</v>
      </c>
      <c r="S38">
        <f t="shared" si="9"/>
        <v>0</v>
      </c>
      <c r="T38">
        <f t="shared" si="9"/>
        <v>0</v>
      </c>
      <c r="U38">
        <f t="shared" si="9"/>
        <v>0</v>
      </c>
      <c r="V38">
        <f t="shared" si="9"/>
        <v>0</v>
      </c>
      <c r="W38">
        <f t="shared" si="9"/>
        <v>0</v>
      </c>
      <c r="X38">
        <f t="shared" si="9"/>
        <v>0</v>
      </c>
      <c r="Y38">
        <f t="shared" si="9"/>
        <v>0</v>
      </c>
      <c r="Z38">
        <f t="shared" si="9"/>
        <v>0</v>
      </c>
      <c r="AA38">
        <f t="shared" si="9"/>
        <v>0</v>
      </c>
      <c r="AB38">
        <f t="shared" si="9"/>
        <v>0</v>
      </c>
      <c r="AC38">
        <f t="shared" si="9"/>
        <v>0</v>
      </c>
      <c r="AD38">
        <f t="shared" si="9"/>
        <v>0</v>
      </c>
      <c r="AE38">
        <f t="shared" si="9"/>
        <v>0</v>
      </c>
      <c r="AF38">
        <f t="shared" si="9"/>
        <v>0</v>
      </c>
      <c r="AG38">
        <f t="shared" si="9"/>
        <v>0</v>
      </c>
      <c r="AH38">
        <f t="shared" si="9"/>
        <v>0</v>
      </c>
      <c r="AI38">
        <f t="shared" si="9"/>
        <v>0</v>
      </c>
      <c r="AJ38">
        <f t="shared" si="9"/>
        <v>0</v>
      </c>
      <c r="AK38">
        <f t="shared" si="9"/>
        <v>0</v>
      </c>
      <c r="AL38">
        <f t="shared" si="9"/>
        <v>0</v>
      </c>
      <c r="AM38">
        <f t="shared" si="9"/>
        <v>0</v>
      </c>
      <c r="AN38">
        <f t="shared" si="9"/>
        <v>0</v>
      </c>
      <c r="AO38">
        <f t="shared" si="9"/>
        <v>0</v>
      </c>
      <c r="AP38">
        <f t="shared" si="9"/>
        <v>0</v>
      </c>
      <c r="AQ38">
        <f t="shared" si="9"/>
        <v>0</v>
      </c>
      <c r="AR38">
        <f t="shared" si="9"/>
        <v>0</v>
      </c>
      <c r="AS38">
        <f t="shared" si="9"/>
        <v>0</v>
      </c>
      <c r="AT38">
        <f t="shared" si="9"/>
        <v>0</v>
      </c>
      <c r="AU38">
        <f t="shared" si="9"/>
        <v>0</v>
      </c>
      <c r="AV38">
        <f t="shared" si="9"/>
        <v>0</v>
      </c>
      <c r="AW38">
        <f t="shared" si="9"/>
        <v>0</v>
      </c>
      <c r="AX38">
        <f t="shared" si="9"/>
        <v>0</v>
      </c>
      <c r="AY38">
        <f t="shared" si="9"/>
        <v>0</v>
      </c>
      <c r="AZ38">
        <f t="shared" si="9"/>
        <v>0</v>
      </c>
    </row>
    <row r="41" spans="1:52" ht="17" customHeight="1" x14ac:dyDescent="0.2"/>
  </sheetData>
  <mergeCells count="46">
    <mergeCell ref="N13:Q13"/>
    <mergeCell ref="N14:P14"/>
    <mergeCell ref="N15:P15"/>
    <mergeCell ref="N11:Q11"/>
    <mergeCell ref="N12:Q12"/>
    <mergeCell ref="P6:Q6"/>
    <mergeCell ref="N9:Q9"/>
    <mergeCell ref="N10:Q10"/>
    <mergeCell ref="O3:Q4"/>
    <mergeCell ref="P5:Q5"/>
    <mergeCell ref="P7:Q7"/>
    <mergeCell ref="E10:F10"/>
    <mergeCell ref="F5:G5"/>
    <mergeCell ref="J5:K5"/>
    <mergeCell ref="L5:M5"/>
    <mergeCell ref="B14:C14"/>
    <mergeCell ref="B15:C15"/>
    <mergeCell ref="F6:G7"/>
    <mergeCell ref="J6:K7"/>
    <mergeCell ref="B8:D9"/>
    <mergeCell ref="A3:A4"/>
    <mergeCell ref="H16:K16"/>
    <mergeCell ref="B5:C5"/>
    <mergeCell ref="B6:C7"/>
    <mergeCell ref="H11:K11"/>
    <mergeCell ref="H12:K12"/>
    <mergeCell ref="H13:K13"/>
    <mergeCell ref="H14:K14"/>
    <mergeCell ref="H15:K15"/>
    <mergeCell ref="H8:L9"/>
    <mergeCell ref="B10:C10"/>
    <mergeCell ref="D5:E5"/>
    <mergeCell ref="D6:E7"/>
    <mergeCell ref="B11:C11"/>
    <mergeCell ref="H10:K10"/>
    <mergeCell ref="A6:A10"/>
    <mergeCell ref="E12:F12"/>
    <mergeCell ref="E13:F13"/>
    <mergeCell ref="E8:G9"/>
    <mergeCell ref="B3:M4"/>
    <mergeCell ref="H5:I5"/>
    <mergeCell ref="H6:I7"/>
    <mergeCell ref="E11:F11"/>
    <mergeCell ref="L6:M7"/>
    <mergeCell ref="B12:C12"/>
    <mergeCell ref="B13:C13"/>
  </mergeCells>
  <conditionalFormatting sqref="G12">
    <cfRule type="cellIs" dxfId="1" priority="2" stopIfTrue="1" operator="greaterThan">
      <formula>$G$11</formula>
    </cfRule>
  </conditionalFormatting>
  <conditionalFormatting sqref="G13">
    <cfRule type="cellIs" dxfId="0" priority="1" stopIfTrue="1" operator="greaterThan">
      <formula>$G$11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2019-09-16T23:35:33Z</dcterms:created>
  <dcterms:modified xsi:type="dcterms:W3CDTF">2020-08-26T02:43:54Z</dcterms:modified>
</cp:coreProperties>
</file>