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8800" windowHeight="12435"/>
  </bookViews>
  <sheets>
    <sheet name="Start" sheetId="2" r:id="rId1"/>
    <sheet name="Channel Marketing Budget" sheetId="1" r:id="rId2"/>
  </sheets>
  <definedNames>
    <definedName name="_xlnm.Print_Titles" localSheetId="1">'Channel Marketing Budget'!$3:$3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7" i="1" l="1"/>
  <c r="Q44" i="1" l="1"/>
  <c r="Q43" i="1"/>
  <c r="Q3" i="1"/>
  <c r="I8" i="1" l="1"/>
  <c r="E65" i="1"/>
  <c r="F65" i="1"/>
  <c r="G65" i="1"/>
  <c r="H65" i="1"/>
  <c r="I65" i="1"/>
  <c r="J65" i="1"/>
  <c r="K65" i="1"/>
  <c r="L65" i="1"/>
  <c r="M65" i="1"/>
  <c r="N65" i="1"/>
  <c r="O65" i="1"/>
  <c r="D65" i="1"/>
  <c r="E59" i="1"/>
  <c r="F59" i="1"/>
  <c r="G59" i="1"/>
  <c r="H59" i="1"/>
  <c r="I59" i="1"/>
  <c r="J59" i="1"/>
  <c r="K59" i="1"/>
  <c r="L59" i="1"/>
  <c r="M59" i="1"/>
  <c r="N59" i="1"/>
  <c r="O59" i="1"/>
  <c r="D59" i="1"/>
  <c r="E30" i="1"/>
  <c r="F30" i="1"/>
  <c r="G30" i="1"/>
  <c r="H30" i="1"/>
  <c r="I30" i="1"/>
  <c r="J30" i="1"/>
  <c r="K30" i="1"/>
  <c r="L30" i="1"/>
  <c r="M30" i="1"/>
  <c r="N30" i="1"/>
  <c r="O30" i="1"/>
  <c r="D30" i="1"/>
  <c r="D37" i="1" l="1"/>
  <c r="D38" i="1"/>
  <c r="D39" i="1" l="1"/>
  <c r="Q64" i="1"/>
  <c r="Q63" i="1"/>
  <c r="Q62" i="1"/>
  <c r="Q65" i="1" s="1"/>
  <c r="Q58" i="1"/>
  <c r="Q57" i="1"/>
  <c r="Q56" i="1"/>
  <c r="Q51" i="1"/>
  <c r="Q50" i="1"/>
  <c r="Q42" i="1"/>
  <c r="Q36" i="1"/>
  <c r="Q35" i="1"/>
  <c r="Q34" i="1"/>
  <c r="Q29" i="1"/>
  <c r="Q28" i="1"/>
  <c r="Q27" i="1"/>
  <c r="Q30" i="1" s="1"/>
  <c r="Q23" i="1"/>
  <c r="Q22" i="1"/>
  <c r="Q21" i="1"/>
  <c r="Q16" i="1"/>
  <c r="Q14" i="1"/>
  <c r="N5" i="1"/>
  <c r="O52" i="1"/>
  <c r="O53" i="1" s="1"/>
  <c r="N52" i="1"/>
  <c r="N53" i="1" s="1"/>
  <c r="M52" i="1"/>
  <c r="M53" i="1" s="1"/>
  <c r="L52" i="1"/>
  <c r="L53" i="1" s="1"/>
  <c r="K52" i="1"/>
  <c r="K53" i="1" s="1"/>
  <c r="J52" i="1"/>
  <c r="J53" i="1" s="1"/>
  <c r="I52" i="1"/>
  <c r="I53" i="1" s="1"/>
  <c r="H52" i="1"/>
  <c r="H53" i="1" s="1"/>
  <c r="G52" i="1"/>
  <c r="G53" i="1" s="1"/>
  <c r="F52" i="1"/>
  <c r="F53" i="1" s="1"/>
  <c r="E52" i="1"/>
  <c r="E53" i="1" s="1"/>
  <c r="D52" i="1"/>
  <c r="D53" i="1" s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I45" i="1"/>
  <c r="I46" i="1" s="1"/>
  <c r="H45" i="1"/>
  <c r="H46" i="1" s="1"/>
  <c r="G45" i="1"/>
  <c r="G46" i="1" s="1"/>
  <c r="F45" i="1"/>
  <c r="F46" i="1" s="1"/>
  <c r="E45" i="1"/>
  <c r="E46" i="1" s="1"/>
  <c r="D45" i="1"/>
  <c r="O38" i="1"/>
  <c r="N38" i="1"/>
  <c r="M38" i="1"/>
  <c r="L38" i="1"/>
  <c r="K38" i="1"/>
  <c r="J38" i="1"/>
  <c r="I38" i="1"/>
  <c r="H38" i="1"/>
  <c r="G38" i="1"/>
  <c r="F38" i="1"/>
  <c r="E38" i="1"/>
  <c r="O37" i="1"/>
  <c r="N37" i="1"/>
  <c r="M37" i="1"/>
  <c r="L37" i="1"/>
  <c r="K37" i="1"/>
  <c r="J37" i="1"/>
  <c r="I37" i="1"/>
  <c r="H37" i="1"/>
  <c r="G37" i="1"/>
  <c r="F37" i="1"/>
  <c r="E37" i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G20" i="1"/>
  <c r="G24" i="1" s="1"/>
  <c r="F20" i="1"/>
  <c r="F24" i="1" s="1"/>
  <c r="E20" i="1"/>
  <c r="E24" i="1" s="1"/>
  <c r="D20" i="1"/>
  <c r="D24" i="1" s="1"/>
  <c r="O15" i="1"/>
  <c r="N15" i="1"/>
  <c r="M15" i="1"/>
  <c r="L15" i="1"/>
  <c r="K15" i="1"/>
  <c r="J15" i="1"/>
  <c r="I15" i="1"/>
  <c r="H15" i="1"/>
  <c r="G15" i="1"/>
  <c r="F15" i="1"/>
  <c r="E15" i="1"/>
  <c r="D15" i="1"/>
  <c r="O13" i="1"/>
  <c r="O17" i="1" s="1"/>
  <c r="N13" i="1"/>
  <c r="N17" i="1" s="1"/>
  <c r="N31" i="1" s="1"/>
  <c r="M13" i="1"/>
  <c r="M17" i="1" s="1"/>
  <c r="L13" i="1"/>
  <c r="L17" i="1" s="1"/>
  <c r="K13" i="1"/>
  <c r="K17" i="1" s="1"/>
  <c r="J13" i="1"/>
  <c r="J17" i="1" s="1"/>
  <c r="I13" i="1"/>
  <c r="H13" i="1"/>
  <c r="H17" i="1" s="1"/>
  <c r="G13" i="1"/>
  <c r="G17" i="1" s="1"/>
  <c r="F13" i="1"/>
  <c r="E13" i="1"/>
  <c r="E17" i="1" s="1"/>
  <c r="D13" i="1"/>
  <c r="D17" i="1" s="1"/>
  <c r="O8" i="1"/>
  <c r="N8" i="1"/>
  <c r="M8" i="1"/>
  <c r="L8" i="1"/>
  <c r="K8" i="1"/>
  <c r="J8" i="1"/>
  <c r="H8" i="1"/>
  <c r="G8" i="1"/>
  <c r="F8" i="1"/>
  <c r="E8" i="1"/>
  <c r="D8" i="1"/>
  <c r="O6" i="1"/>
  <c r="O7" i="1" s="1"/>
  <c r="N6" i="1"/>
  <c r="N7" i="1" s="1"/>
  <c r="M6" i="1"/>
  <c r="M7" i="1" s="1"/>
  <c r="L6" i="1"/>
  <c r="L7" i="1" s="1"/>
  <c r="K6" i="1"/>
  <c r="K7" i="1" s="1"/>
  <c r="J6" i="1"/>
  <c r="J7" i="1" s="1"/>
  <c r="I6" i="1"/>
  <c r="I7" i="1" s="1"/>
  <c r="I9" i="1" s="1"/>
  <c r="H6" i="1"/>
  <c r="H7" i="1" s="1"/>
  <c r="H9" i="1" s="1"/>
  <c r="G6" i="1"/>
  <c r="G7" i="1" s="1"/>
  <c r="G9" i="1" s="1"/>
  <c r="F6" i="1"/>
  <c r="F7" i="1" s="1"/>
  <c r="F9" i="1" s="1"/>
  <c r="E6" i="1"/>
  <c r="E7" i="1" s="1"/>
  <c r="E9" i="1" s="1"/>
  <c r="D6" i="1"/>
  <c r="D7" i="1" s="1"/>
  <c r="D9" i="1" s="1"/>
  <c r="O5" i="1"/>
  <c r="M5" i="1"/>
  <c r="L5" i="1"/>
  <c r="K5" i="1"/>
  <c r="J5" i="1"/>
  <c r="I5" i="1"/>
  <c r="H5" i="1"/>
  <c r="G5" i="1"/>
  <c r="F5" i="1"/>
  <c r="E5" i="1"/>
  <c r="D5" i="1"/>
  <c r="F17" i="1" l="1"/>
  <c r="Q59" i="1"/>
  <c r="L9" i="1"/>
  <c r="D46" i="1"/>
  <c r="Q45" i="1"/>
  <c r="Q46" i="1" s="1"/>
  <c r="Q8" i="1"/>
  <c r="K9" i="1"/>
  <c r="O9" i="1"/>
  <c r="J9" i="1"/>
  <c r="N9" i="1"/>
  <c r="M9" i="1"/>
  <c r="I17" i="1"/>
  <c r="H39" i="1"/>
  <c r="L39" i="1"/>
  <c r="F39" i="1"/>
  <c r="J39" i="1"/>
  <c r="N39" i="1"/>
  <c r="N67" i="1" s="1"/>
  <c r="G39" i="1"/>
  <c r="K39" i="1"/>
  <c r="O39" i="1"/>
  <c r="E39" i="1"/>
  <c r="I39" i="1"/>
  <c r="M39" i="1"/>
  <c r="K31" i="1"/>
  <c r="D31" i="1"/>
  <c r="H31" i="1"/>
  <c r="L31" i="1"/>
  <c r="O31" i="1"/>
  <c r="E31" i="1"/>
  <c r="M31" i="1"/>
  <c r="G31" i="1"/>
  <c r="F31" i="1"/>
  <c r="J31" i="1"/>
  <c r="Q52" i="1"/>
  <c r="Q53" i="1" s="1"/>
  <c r="Q37" i="1"/>
  <c r="Q38" i="1"/>
  <c r="Q7" i="1"/>
  <c r="Q20" i="1"/>
  <c r="Q24" i="1" s="1"/>
  <c r="Q13" i="1"/>
  <c r="Q15" i="1"/>
  <c r="Q39" i="1" l="1"/>
  <c r="Q17" i="1"/>
  <c r="Q9" i="1"/>
  <c r="J67" i="1"/>
  <c r="I31" i="1"/>
  <c r="I67" i="1" s="1"/>
  <c r="L67" i="1"/>
  <c r="M67" i="1"/>
  <c r="O67" i="1"/>
  <c r="K67" i="1"/>
  <c r="F67" i="1"/>
  <c r="G67" i="1"/>
  <c r="E67" i="1"/>
  <c r="H67" i="1"/>
  <c r="Q31" i="1" l="1"/>
  <c r="Q67" i="1"/>
</calcChain>
</file>

<file path=xl/sharedStrings.xml><?xml version="1.0" encoding="utf-8"?>
<sst xmlns="http://schemas.openxmlformats.org/spreadsheetml/2006/main" count="219" uniqueCount="90">
  <si>
    <t>ABOUT THIS TEMPLATE</t>
  </si>
  <si>
    <t>Use this template to create Channel Marketing Budget.</t>
  </si>
  <si>
    <t>Enter Anticipated Sales for each month and other details in tables.</t>
  </si>
  <si>
    <t>Totals are auto-calculated and sparklines are updated.</t>
  </si>
  <si>
    <t>Note: </t>
  </si>
  <si>
    <t>Additional instructions have been provided in column A in CHANNEL MARKETING BUDGET worksheet. This text has been intentionally hidden. To remove text, select column A, then select DELETE. To unhide text, select column A, then change font colour.</t>
  </si>
  <si>
    <t>To learn more about tables, press SHIFT and then F10 within a table, select the TABLE option, then select ALTERNATIVE TEXT.</t>
  </si>
  <si>
    <t>Create Channel Marketing Budget in this worksheet. Title of this worksheet is in cell to the right. Helpful instructions are in cells in this column. Arrow-down to get started. Title of this worksheet is in cell to the right.</t>
  </si>
  <si>
    <t>Rate and Months labels are in this row, from cells C2 to O2, and Total label in cell Q2.</t>
  </si>
  <si>
    <t>Anticipated Sales Total label is in cell to the right. Enter Anticipated Sales for each month in cells D3 to O3. Total is auto-calculated in cell Q3.</t>
  </si>
  <si>
    <t>Enter details in Personnel table starting in cell to the right. Personnel Total for each month is auto-calculated at the table-end and annual Total in cell Q9. Sparkline is updated in cell S9. Next instruction is in cell A10.</t>
  </si>
  <si>
    <t>Enter details in Direct Marketing table starting in cell to the right. Telemarketing Total for each month is auto-calculated at the table-end and annual Total in cell Q17. Sparkline is updated in cell S17. Next instruction is in cell A18.</t>
  </si>
  <si>
    <t>Enter details in Internet Marketing table starting in cell to the right. Internet Marketing Total for each month is auto-calculated at the table-end and annual Total in cell Q24. Sparkline is updated in cell S24. Next instruction is in cell A25.</t>
  </si>
  <si>
    <t>Enter details in Direct Mail table starting in cell to the right. Direct Mail Total for each month is auto-calculated at the table-end and annual Total in cell Q30. Next instruction is in cell A31.</t>
  </si>
  <si>
    <t>Direct Marketing Total is auto-calculated in this row, from cells D31 to O31, and Annual Total in cell Q31. Sparkline is updated in cell S31.</t>
  </si>
  <si>
    <t>Enter details in Agent and Broker table starting in cell to the right. Agent and Broker Total for each month is auto-calculated at the table-end and annual Total in cell Q39. Sparkline is updated in cell S39. Next instruction is in cell A40.</t>
  </si>
  <si>
    <t>Enter details in Distributors table starting in cell to the right. Distributor Total for each month is auto-calculated at the table-end and annual Total in cell Q46. Sparkline is updated in cell S46. Next instruction is in cell A47.</t>
  </si>
  <si>
    <t>Enter details in Retailers table starting in cell to the right. Retailer Total for each month is auto-calculated at the table-end and annual Total in cell Q53. Sparkline is updated in cell S53. Next instruction is in cell A54.</t>
  </si>
  <si>
    <t>Enter details in Customer Acquisition &amp; Retention table starting in cell to the right. CAR Total for each month is auto-calculated at the table-end and annual Total in cell Q59. Sparkline is updated in cell S59. Next instruction is in cell A60.</t>
  </si>
  <si>
    <t>Enter details in Other Expenses table starting in cell to the right. Other Expenses Total for each month is auto-calculated at the table-end and annual Total in cell Q65. Sparkline is updated in cell S65. Next instruction is in cell A67.</t>
  </si>
  <si>
    <t>Total Marketing Budget is auto-calculated for each month in this row, from cells D67 to O67, and Annual Total in cell Q67. Sparkline is auto-updated in cell S67.</t>
  </si>
  <si>
    <t>CHANNEL MARKETING BUDGET</t>
  </si>
  <si>
    <t xml:space="preserve"> </t>
  </si>
  <si>
    <t>ANTICIPATED SALES TOTAL £(000)</t>
  </si>
  <si>
    <t>Personnel Items</t>
  </si>
  <si>
    <t>PERSONNEL (% OF TOTAL SALES)</t>
  </si>
  <si>
    <t>Human Resources – Head Count</t>
  </si>
  <si>
    <t>Human Resources – Cost</t>
  </si>
  <si>
    <t>Commission</t>
  </si>
  <si>
    <t>Personnel Total £(000)</t>
  </si>
  <si>
    <t>Direct Marketing Items</t>
  </si>
  <si>
    <t>DIRECT MARKETING (% OF TOTAL SALES)</t>
  </si>
  <si>
    <t>Telemarketing (% of Direct Sales)</t>
  </si>
  <si>
    <t>Infrastructure Support</t>
  </si>
  <si>
    <t>Training</t>
  </si>
  <si>
    <t>Telemarketing Total £(000)</t>
  </si>
  <si>
    <t>Internet Marketing Items</t>
  </si>
  <si>
    <t>Internet Marketing (% of Direct Sales)</t>
  </si>
  <si>
    <t>Website Development (one-off cost)</t>
  </si>
  <si>
    <t>Hosting</t>
  </si>
  <si>
    <t>Support and Maintenance</t>
  </si>
  <si>
    <t>Internet Marketing Total £(000)</t>
  </si>
  <si>
    <t xml:space="preserve"> Direct Mail Items</t>
  </si>
  <si>
    <r>
      <t xml:space="preserve">Direct Mail </t>
    </r>
    <r>
      <rPr>
        <sz val="11"/>
        <color theme="1" tint="0.14999847407452621"/>
        <rFont val="Century Gothic"/>
        <family val="2"/>
        <scheme val="minor"/>
      </rPr>
      <t>(% of Direct Sales)</t>
    </r>
  </si>
  <si>
    <t>Materials</t>
  </si>
  <si>
    <t>Postage</t>
  </si>
  <si>
    <t>Direct Mail Total £(000)</t>
  </si>
  <si>
    <t>Direct Marketing Total £(000)</t>
  </si>
  <si>
    <t>Agent/Broker Items</t>
  </si>
  <si>
    <t>AGENT/BROKER (% OF TOTAL SALES)</t>
  </si>
  <si>
    <t>Communication</t>
  </si>
  <si>
    <t>Promotions</t>
  </si>
  <si>
    <t>Discounts</t>
  </si>
  <si>
    <t>Commission (% of Agent’s Sales)</t>
  </si>
  <si>
    <t>Agent/Broker Total £(000)</t>
  </si>
  <si>
    <t>Distributor Items</t>
  </si>
  <si>
    <t>DISTRIBUTORS (% OF TOTAL SALES)</t>
  </si>
  <si>
    <t>Commission/Discounts (% of Distributors’ Sales)</t>
  </si>
  <si>
    <t>Distributor Total £(000)</t>
  </si>
  <si>
    <t>Retailer Items</t>
  </si>
  <si>
    <t>RETAILER (% OF TOTAL SALES)</t>
  </si>
  <si>
    <t>Commission/Discounts (% of Retail Sales)</t>
  </si>
  <si>
    <t>Retailer Total £(000)</t>
  </si>
  <si>
    <t>Customer Acquisition &amp; Retention (CAR) items</t>
  </si>
  <si>
    <t>CUSTOMER ACQUISITION &amp; RETENTION (CAR)</t>
  </si>
  <si>
    <t>Human Resources</t>
  </si>
  <si>
    <t>Communications</t>
  </si>
  <si>
    <t>Promotions/Vouchers</t>
  </si>
  <si>
    <t>CAR Total £(000)</t>
  </si>
  <si>
    <t xml:space="preserve">Other Expense Items </t>
  </si>
  <si>
    <t>OTHER EXPENSES</t>
  </si>
  <si>
    <t>Travel</t>
  </si>
  <si>
    <t>Infrastructure (computers, telephones etc.)</t>
  </si>
  <si>
    <t>Channel Support</t>
  </si>
  <si>
    <t>Other Expenses Total £(000)</t>
  </si>
  <si>
    <t>TOTAL MARKETING BUDGET:</t>
  </si>
  <si>
    <t>Rate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</si>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</sst>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64" formatCode="_(* #,##0_);_(* \(#,##0\);_(* &quot;-&quot;_);_(@_)"/>
    <numFmt numFmtId="165" formatCode="_(* #,##0.00_);_(* \(#,##0.00\);_(* &quot;-&quot;??_);_(@_)"/>
  </numFmts>
  <fonts count="59" x14ac:knownFonts="1">
    <font>
      <sz val="10"/>
      <color theme="1" tint="0.1499679555650502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1" tint="0.14999847407452621"/>
      <name val="Century Gothic"/>
      <family val="2"/>
      <scheme val="minor"/>
    </font>
    <font>
      <sz val="11"/>
      <color theme="1" tint="0.14999847407452621"/>
      <name val="Century Gothic"/>
      <family val="2"/>
      <scheme val="major"/>
    </font>
    <font>
      <b/>
      <sz val="12"/>
      <color theme="1" tint="0.14999847407452621"/>
      <name val="Century Gothic"/>
      <family val="2"/>
      <scheme val="major"/>
    </font>
    <font>
      <b/>
      <sz val="14"/>
      <color theme="1" tint="0.14999847407452621"/>
      <name val="Century Gothic"/>
      <family val="2"/>
      <scheme val="major"/>
    </font>
    <font>
      <b/>
      <sz val="18"/>
      <color theme="1" tint="0.14999847407452621"/>
      <name val="Century Gothic"/>
      <family val="2"/>
      <scheme val="major"/>
    </font>
    <font>
      <b/>
      <i/>
      <sz val="18"/>
      <color theme="1" tint="0.14999847407452621"/>
      <name val="Century Gothic"/>
      <family val="2"/>
      <scheme val="major"/>
    </font>
    <font>
      <sz val="10"/>
      <color theme="1" tint="0.14999847407452621"/>
      <name val="Century Gothic"/>
      <family val="2"/>
      <scheme val="minor"/>
    </font>
    <font>
      <i/>
      <sz val="10"/>
      <color theme="1" tint="0.14999847407452621"/>
      <name val="Century Gothic"/>
      <family val="2"/>
      <scheme val="minor"/>
    </font>
    <font>
      <sz val="11.5"/>
      <color theme="1" tint="0.14999847407452621"/>
      <name val="Century Gothic"/>
      <family val="2"/>
      <scheme val="minor"/>
    </font>
    <font>
      <sz val="11.5"/>
      <color theme="0"/>
      <name val="Century Gothic"/>
      <family val="2"/>
      <scheme val="major"/>
    </font>
    <font>
      <sz val="11.5"/>
      <color theme="1" tint="0.14999847407452621"/>
      <name val="Century Gothic"/>
      <family val="2"/>
      <scheme val="major"/>
    </font>
    <font>
      <sz val="11"/>
      <color theme="4"/>
      <name val="Century Gothic"/>
      <family val="2"/>
      <scheme val="major"/>
    </font>
    <font>
      <sz val="11.5"/>
      <color theme="4"/>
      <name val="Century Gothic"/>
      <family val="2"/>
      <scheme val="minor"/>
    </font>
    <font>
      <sz val="11.5"/>
      <color theme="4"/>
      <name val="Century Gothic"/>
      <family val="2"/>
      <scheme val="major"/>
    </font>
    <font>
      <sz val="11.5"/>
      <color theme="4" tint="-0.249977111117893"/>
      <name val="Century Gothic"/>
      <family val="2"/>
      <scheme val="major"/>
    </font>
    <font>
      <sz val="11"/>
      <color theme="0"/>
      <name val="Century Gothic"/>
      <family val="2"/>
      <scheme val="major"/>
    </font>
    <font>
      <b/>
      <sz val="26"/>
      <color theme="4"/>
      <name val="Century Gothic"/>
      <family val="2"/>
      <scheme val="major"/>
    </font>
    <font>
      <sz val="11"/>
      <color theme="3"/>
      <name val="Century Gothic"/>
      <family val="2"/>
      <scheme val="major"/>
    </font>
    <font>
      <sz val="11"/>
      <color theme="5"/>
      <name val="Century Gothic"/>
      <family val="2"/>
      <scheme val="major"/>
    </font>
    <font>
      <b/>
      <i/>
      <sz val="12"/>
      <color theme="5"/>
      <name val="Century Gothic"/>
      <family val="2"/>
      <scheme val="major"/>
    </font>
    <font>
      <b/>
      <sz val="12"/>
      <color theme="5"/>
      <name val="Century Gothic"/>
      <family val="2"/>
      <scheme val="major"/>
    </font>
    <font>
      <sz val="11.5"/>
      <color theme="5"/>
      <name val="Century Gothic"/>
      <family val="2"/>
      <scheme val="major"/>
    </font>
    <font>
      <sz val="11"/>
      <color theme="9"/>
      <name val="Century Gothic"/>
      <family val="2"/>
      <scheme val="major"/>
    </font>
    <font>
      <b/>
      <sz val="11"/>
      <color theme="5"/>
      <name val="Century Gothic"/>
      <family val="2"/>
      <scheme val="major"/>
    </font>
    <font>
      <b/>
      <sz val="11"/>
      <color theme="0"/>
      <name val="Century Gothic"/>
      <family val="2"/>
      <scheme val="major"/>
    </font>
    <font>
      <b/>
      <sz val="11.5"/>
      <color theme="5"/>
      <name val="Century Gothic"/>
      <family val="2"/>
      <scheme val="major"/>
    </font>
    <font>
      <b/>
      <sz val="11.5"/>
      <color theme="0"/>
      <name val="Century Gothic"/>
      <family val="2"/>
      <scheme val="major"/>
    </font>
    <font>
      <b/>
      <sz val="11.5"/>
      <color theme="4"/>
      <name val="Century Gothic"/>
      <family val="2"/>
      <scheme val="major"/>
    </font>
    <font>
      <sz val="12"/>
      <color theme="1" tint="0.1499984740745262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12"/>
      <color theme="0"/>
      <name val="Century Gothic"/>
      <family val="2"/>
      <scheme val="major"/>
    </font>
    <font>
      <b/>
      <sz val="10"/>
      <color theme="1" tint="0.14999847407452621"/>
      <name val="Century Gothic"/>
      <family val="2"/>
      <scheme val="minor"/>
    </font>
    <font>
      <b/>
      <sz val="48"/>
      <color theme="4"/>
      <name val="Century Gothic"/>
      <family val="2"/>
      <scheme val="major"/>
    </font>
    <font>
      <b/>
      <sz val="11.5"/>
      <color theme="4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6"/>
      <color theme="0"/>
      <name val="Arial"/>
      <family val="2"/>
    </font>
    <font>
      <sz val="11"/>
      <color theme="1" tint="0.14996795556505021"/>
      <name val="Calibri"/>
      <family val="2"/>
    </font>
    <font>
      <b/>
      <sz val="11"/>
      <color theme="1" tint="0.14996795556505021"/>
      <name val="Calibri"/>
      <family val="2"/>
    </font>
    <font>
      <sz val="11"/>
      <color theme="0"/>
      <name val="Calibri"/>
      <family val="2"/>
    </font>
    <font>
      <b/>
      <sz val="18"/>
      <color theme="0"/>
      <name val="Century Gothic"/>
      <family val="2"/>
      <scheme val="major"/>
    </font>
    <font>
      <sz val="10"/>
      <color theme="0"/>
      <name val="Century Gothic"/>
      <family val="2"/>
      <scheme val="minor"/>
    </font>
    <font>
      <sz val="11.5"/>
      <color theme="0"/>
      <name val="Century Gothic"/>
      <family val="2"/>
      <scheme val="minor"/>
    </font>
    <font>
      <sz val="12"/>
      <color theme="0"/>
      <name val="Century Gothic"/>
      <family val="2"/>
      <scheme val="minor"/>
    </font>
    <font>
      <sz val="12"/>
      <color theme="4"/>
      <name val="Century Gothic"/>
      <family val="2"/>
      <scheme val="minor"/>
    </font>
    <font>
      <sz val="10"/>
      <color theme="1" tint="0.14996795556505021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79998168889431442"/>
      </bottom>
      <diagonal/>
    </border>
    <border>
      <left/>
      <right/>
      <top style="medium">
        <color theme="8"/>
      </top>
      <bottom style="medium">
        <color theme="5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hair">
        <color theme="2" tint="-0.249977111117893"/>
      </bottom>
      <diagonal/>
    </border>
    <border>
      <left/>
      <right/>
      <top style="hair">
        <color theme="2" tint="-0.249977111117893"/>
      </top>
      <bottom style="hair">
        <color theme="2" tint="-0.249977111117893"/>
      </bottom>
      <diagonal/>
    </border>
    <border>
      <left/>
      <right/>
      <top/>
      <bottom style="hair">
        <color theme="2" tint="-0.249977111117893"/>
      </bottom>
      <diagonal/>
    </border>
    <border>
      <left/>
      <right/>
      <top/>
      <bottom style="thin">
        <color theme="6"/>
      </bottom>
      <diagonal/>
    </border>
    <border>
      <left/>
      <right/>
      <top/>
      <bottom style="hair">
        <color theme="6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/>
      <top/>
      <bottom style="thin">
        <color theme="2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7" fillId="4" borderId="1" applyNumberFormat="0" applyProtection="0">
      <alignment vertical="center"/>
    </xf>
    <xf numFmtId="0" fontId="13" fillId="2" borderId="2" applyNumberFormat="0" applyProtection="0">
      <alignment vertical="center"/>
    </xf>
    <xf numFmtId="165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2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8" borderId="0" applyNumberFormat="0" applyBorder="0" applyAlignment="0" applyProtection="0"/>
    <xf numFmtId="0" fontId="49" fillId="9" borderId="0" applyNumberFormat="0" applyBorder="0" applyAlignment="0" applyProtection="0"/>
    <xf numFmtId="0" fontId="50" fillId="10" borderId="0" applyNumberFormat="0" applyBorder="0" applyAlignment="0" applyProtection="0"/>
    <xf numFmtId="0" fontId="51" fillId="11" borderId="15" applyNumberFormat="0" applyAlignment="0" applyProtection="0"/>
    <xf numFmtId="0" fontId="52" fillId="12" borderId="16" applyNumberFormat="0" applyAlignment="0" applyProtection="0"/>
    <xf numFmtId="0" fontId="53" fillId="12" borderId="15" applyNumberFormat="0" applyAlignment="0" applyProtection="0"/>
    <xf numFmtId="0" fontId="54" fillId="0" borderId="17" applyNumberFormat="0" applyFill="0" applyAlignment="0" applyProtection="0"/>
    <xf numFmtId="0" fontId="55" fillId="13" borderId="18" applyNumberFormat="0" applyAlignment="0" applyProtection="0"/>
    <xf numFmtId="0" fontId="56" fillId="0" borderId="0" applyNumberFormat="0" applyFill="0" applyBorder="0" applyAlignment="0" applyProtection="0"/>
    <xf numFmtId="0" fontId="46" fillId="14" borderId="19" applyNumberFormat="0" applyFont="0" applyAlignment="0" applyProtection="0"/>
    <xf numFmtId="0" fontId="57" fillId="0" borderId="0" applyNumberFormat="0" applyFill="0" applyBorder="0" applyAlignment="0" applyProtection="0"/>
    <xf numFmtId="0" fontId="58" fillId="0" borderId="20" applyNumberFormat="0" applyFill="0" applyAlignment="0" applyProtection="0"/>
    <xf numFmtId="0" fontId="3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114">
    <xf numFmtId="0" fontId="0" fillId="0" borderId="0" xfId="0"/>
    <xf numFmtId="0" fontId="2" fillId="0" borderId="0" xfId="0" applyFont="1" applyFill="1" applyBorder="1"/>
    <xf numFmtId="0" fontId="6" fillId="0" borderId="0" xfId="0" applyFont="1" applyFill="1" applyBorder="1"/>
    <xf numFmtId="0" fontId="8" fillId="0" borderId="0" xfId="0" applyFont="1" applyFill="1" applyBorder="1"/>
    <xf numFmtId="0" fontId="10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13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/>
    <xf numFmtId="9" fontId="4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4" fontId="11" fillId="0" borderId="0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0" fontId="10" fillId="0" borderId="0" xfId="0" applyFont="1" applyFill="1" applyBorder="1" applyAlignment="1"/>
    <xf numFmtId="0" fontId="14" fillId="0" borderId="0" xfId="0" applyFont="1" applyFill="1" applyBorder="1" applyAlignment="1"/>
    <xf numFmtId="4" fontId="17" fillId="0" borderId="0" xfId="0" applyNumberFormat="1" applyFont="1" applyFill="1" applyBorder="1" applyAlignment="1">
      <alignment horizontal="right"/>
    </xf>
    <xf numFmtId="9" fontId="22" fillId="0" borderId="0" xfId="0" applyNumberFormat="1" applyFont="1" applyFill="1" applyBorder="1" applyAlignment="1">
      <alignment horizontal="right"/>
    </xf>
    <xf numFmtId="0" fontId="2" fillId="0" borderId="3" xfId="0" applyFont="1" applyFill="1" applyBorder="1"/>
    <xf numFmtId="0" fontId="23" fillId="0" borderId="0" xfId="0" applyFont="1" applyFill="1" applyBorder="1" applyAlignment="1">
      <alignment horizontal="right" vertical="center"/>
    </xf>
    <xf numFmtId="0" fontId="8" fillId="7" borderId="0" xfId="0" applyFont="1" applyFill="1" applyBorder="1"/>
    <xf numFmtId="4" fontId="8" fillId="7" borderId="0" xfId="0" applyNumberFormat="1" applyFont="1" applyFill="1" applyBorder="1" applyAlignment="1">
      <alignment horizontal="right"/>
    </xf>
    <xf numFmtId="4" fontId="3" fillId="7" borderId="0" xfId="0" applyNumberFormat="1" applyFont="1" applyFill="1" applyBorder="1" applyAlignment="1"/>
    <xf numFmtId="0" fontId="3" fillId="7" borderId="0" xfId="0" applyFont="1" applyFill="1" applyBorder="1" applyAlignment="1"/>
    <xf numFmtId="4" fontId="12" fillId="7" borderId="0" xfId="0" applyNumberFormat="1" applyFont="1" applyFill="1" applyBorder="1" applyAlignment="1"/>
    <xf numFmtId="0" fontId="12" fillId="7" borderId="0" xfId="0" applyFont="1" applyFill="1" applyBorder="1" applyAlignment="1"/>
    <xf numFmtId="0" fontId="15" fillId="7" borderId="0" xfId="0" applyFont="1" applyFill="1" applyBorder="1" applyAlignment="1"/>
    <xf numFmtId="4" fontId="16" fillId="7" borderId="0" xfId="0" applyNumberFormat="1" applyFont="1" applyFill="1" applyBorder="1"/>
    <xf numFmtId="0" fontId="20" fillId="0" borderId="5" xfId="2" applyFont="1" applyFill="1" applyBorder="1" applyAlignment="1">
      <alignment vertical="center"/>
    </xf>
    <xf numFmtId="0" fontId="8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4" fontId="8" fillId="7" borderId="0" xfId="0" applyNumberFormat="1" applyFont="1" applyFill="1" applyBorder="1"/>
    <xf numFmtId="0" fontId="8" fillId="0" borderId="7" xfId="0" applyFont="1" applyFill="1" applyBorder="1" applyAlignment="1">
      <alignment horizontal="left"/>
    </xf>
    <xf numFmtId="4" fontId="8" fillId="0" borderId="7" xfId="0" applyNumberFormat="1" applyFont="1" applyFill="1" applyBorder="1" applyAlignment="1">
      <alignment horizontal="right"/>
    </xf>
    <xf numFmtId="0" fontId="9" fillId="7" borderId="0" xfId="0" applyFont="1" applyFill="1" applyBorder="1"/>
    <xf numFmtId="4" fontId="8" fillId="0" borderId="8" xfId="0" applyNumberFormat="1" applyFont="1" applyFill="1" applyBorder="1" applyAlignment="1">
      <alignment horizontal="right"/>
    </xf>
    <xf numFmtId="9" fontId="22" fillId="0" borderId="5" xfId="0" applyNumberFormat="1" applyFont="1" applyFill="1" applyBorder="1" applyAlignment="1">
      <alignment horizontal="right" vertical="center"/>
    </xf>
    <xf numFmtId="0" fontId="8" fillId="0" borderId="8" xfId="0" applyFont="1" applyFill="1" applyBorder="1" applyAlignment="1">
      <alignment horizontal="left"/>
    </xf>
    <xf numFmtId="0" fontId="8" fillId="0" borderId="8" xfId="0" applyFont="1" applyFill="1" applyBorder="1" applyAlignment="1">
      <alignment horizontal="right"/>
    </xf>
    <xf numFmtId="9" fontId="8" fillId="0" borderId="8" xfId="0" applyNumberFormat="1" applyFont="1" applyFill="1" applyBorder="1" applyAlignment="1">
      <alignment horizontal="right"/>
    </xf>
    <xf numFmtId="0" fontId="8" fillId="0" borderId="8" xfId="0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left" indent="1"/>
    </xf>
    <xf numFmtId="0" fontId="8" fillId="0" borderId="7" xfId="0" applyFont="1" applyFill="1" applyBorder="1" applyAlignment="1">
      <alignment horizontal="left" indent="1"/>
    </xf>
    <xf numFmtId="0" fontId="8" fillId="0" borderId="7" xfId="0" applyFont="1" applyFill="1" applyBorder="1" applyAlignment="1">
      <alignment horizontal="right"/>
    </xf>
    <xf numFmtId="9" fontId="8" fillId="0" borderId="6" xfId="0" applyNumberFormat="1" applyFont="1" applyFill="1" applyBorder="1" applyAlignment="1">
      <alignment horizontal="right"/>
    </xf>
    <xf numFmtId="0" fontId="21" fillId="0" borderId="5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25" fillId="0" borderId="5" xfId="2" applyFont="1" applyFill="1" applyBorder="1" applyAlignment="1">
      <alignment vertical="center"/>
    </xf>
    <xf numFmtId="0" fontId="25" fillId="0" borderId="5" xfId="2" applyFont="1" applyFill="1" applyBorder="1" applyAlignment="1"/>
    <xf numFmtId="4" fontId="27" fillId="0" borderId="0" xfId="0" applyNumberFormat="1" applyFont="1" applyFill="1" applyBorder="1" applyAlignment="1">
      <alignment horizontal="right" vertical="center"/>
    </xf>
    <xf numFmtId="4" fontId="28" fillId="0" borderId="0" xfId="0" applyNumberFormat="1" applyFont="1" applyFill="1" applyBorder="1" applyAlignment="1">
      <alignment horizontal="right"/>
    </xf>
    <xf numFmtId="4" fontId="29" fillId="7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vertical="center"/>
    </xf>
    <xf numFmtId="2" fontId="32" fillId="3" borderId="4" xfId="0" applyNumberFormat="1" applyFont="1" applyFill="1" applyBorder="1" applyAlignment="1">
      <alignment horizontal="right" vertical="center"/>
    </xf>
    <xf numFmtId="2" fontId="30" fillId="3" borderId="4" xfId="0" applyNumberFormat="1" applyFont="1" applyFill="1" applyBorder="1" applyAlignment="1">
      <alignment horizontal="right" vertical="center"/>
    </xf>
    <xf numFmtId="0" fontId="30" fillId="3" borderId="4" xfId="0" applyFont="1" applyFill="1" applyBorder="1" applyAlignment="1">
      <alignment horizontal="right" vertical="center"/>
    </xf>
    <xf numFmtId="0" fontId="28" fillId="6" borderId="0" xfId="0" applyFont="1" applyFill="1" applyBorder="1" applyAlignment="1">
      <alignment horizontal="left" vertical="center"/>
    </xf>
    <xf numFmtId="0" fontId="33" fillId="0" borderId="6" xfId="0" applyFont="1" applyFill="1" applyBorder="1" applyAlignment="1">
      <alignment horizontal="right"/>
    </xf>
    <xf numFmtId="0" fontId="33" fillId="0" borderId="7" xfId="0" applyFont="1" applyFill="1" applyBorder="1" applyAlignment="1">
      <alignment horizontal="right"/>
    </xf>
    <xf numFmtId="10" fontId="33" fillId="0" borderId="0" xfId="0" applyNumberFormat="1" applyFont="1" applyFill="1" applyBorder="1" applyAlignment="1">
      <alignment horizontal="right"/>
    </xf>
    <xf numFmtId="10" fontId="33" fillId="0" borderId="7" xfId="0" applyNumberFormat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3" fillId="0" borderId="8" xfId="0" applyFont="1" applyFill="1" applyBorder="1" applyAlignment="1">
      <alignment horizontal="right"/>
    </xf>
    <xf numFmtId="3" fontId="13" fillId="0" borderId="0" xfId="0" applyNumberFormat="1" applyFont="1" applyFill="1" applyBorder="1" applyAlignment="1">
      <alignment horizontal="right" vertical="center"/>
    </xf>
    <xf numFmtId="3" fontId="24" fillId="0" borderId="0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3" fontId="29" fillId="0" borderId="0" xfId="0" applyNumberFormat="1" applyFont="1" applyFill="1" applyBorder="1" applyAlignment="1">
      <alignment horizontal="right" vertical="center"/>
    </xf>
    <xf numFmtId="4" fontId="5" fillId="7" borderId="9" xfId="0" applyNumberFormat="1" applyFont="1" applyFill="1" applyBorder="1" applyAlignment="1">
      <alignment horizontal="right"/>
    </xf>
    <xf numFmtId="4" fontId="5" fillId="7" borderId="9" xfId="0" applyNumberFormat="1" applyFont="1" applyFill="1" applyBorder="1"/>
    <xf numFmtId="0" fontId="7" fillId="7" borderId="9" xfId="0" applyFont="1" applyFill="1" applyBorder="1"/>
    <xf numFmtId="4" fontId="8" fillId="7" borderId="10" xfId="0" applyNumberFormat="1" applyFont="1" applyFill="1" applyBorder="1" applyAlignment="1">
      <alignment horizontal="right"/>
    </xf>
    <xf numFmtId="4" fontId="8" fillId="7" borderId="10" xfId="0" applyNumberFormat="1" applyFont="1" applyFill="1" applyBorder="1"/>
    <xf numFmtId="0" fontId="8" fillId="7" borderId="10" xfId="0" applyFont="1" applyFill="1" applyBorder="1"/>
    <xf numFmtId="0" fontId="9" fillId="7" borderId="10" xfId="0" applyFont="1" applyFill="1" applyBorder="1"/>
    <xf numFmtId="4" fontId="5" fillId="7" borderId="10" xfId="0" applyNumberFormat="1" applyFont="1" applyFill="1" applyBorder="1" applyAlignment="1">
      <alignment horizontal="right"/>
    </xf>
    <xf numFmtId="4" fontId="5" fillId="7" borderId="10" xfId="0" applyNumberFormat="1" applyFont="1" applyFill="1" applyBorder="1"/>
    <xf numFmtId="0" fontId="7" fillId="7" borderId="10" xfId="0" applyFont="1" applyFill="1" applyBorder="1"/>
    <xf numFmtId="0" fontId="34" fillId="0" borderId="0" xfId="1" applyFont="1" applyFill="1" applyBorder="1" applyAlignment="1">
      <alignment horizontal="left" vertical="center"/>
    </xf>
    <xf numFmtId="0" fontId="26" fillId="6" borderId="0" xfId="3" applyFont="1" applyFill="1" applyBorder="1" applyAlignment="1">
      <alignment vertical="center"/>
    </xf>
    <xf numFmtId="0" fontId="26" fillId="6" borderId="0" xfId="3" applyFont="1" applyFill="1" applyBorder="1">
      <alignment vertical="center"/>
    </xf>
    <xf numFmtId="4" fontId="26" fillId="6" borderId="0" xfId="3" applyNumberFormat="1" applyFont="1" applyFill="1" applyBorder="1">
      <alignment vertical="center"/>
    </xf>
    <xf numFmtId="0" fontId="31" fillId="3" borderId="12" xfId="0" applyFont="1" applyFill="1" applyBorder="1" applyAlignment="1">
      <alignment horizontal="right" vertical="center"/>
    </xf>
    <xf numFmtId="0" fontId="31" fillId="3" borderId="13" xfId="0" applyFont="1" applyFill="1" applyBorder="1" applyAlignment="1">
      <alignment horizontal="right" vertical="center"/>
    </xf>
    <xf numFmtId="0" fontId="25" fillId="5" borderId="0" xfId="0" applyFont="1" applyFill="1" applyBorder="1" applyAlignment="1">
      <alignment vertical="center"/>
    </xf>
    <xf numFmtId="4" fontId="25" fillId="5" borderId="0" xfId="0" applyNumberFormat="1" applyFont="1" applyFill="1" applyBorder="1" applyAlignment="1">
      <alignment vertical="center"/>
    </xf>
    <xf numFmtId="0" fontId="25" fillId="5" borderId="0" xfId="0" applyFont="1" applyFill="1" applyBorder="1" applyAlignment="1">
      <alignment horizontal="right" vertical="center"/>
    </xf>
    <xf numFmtId="4" fontId="25" fillId="5" borderId="0" xfId="0" applyNumberFormat="1" applyFont="1" applyFill="1" applyBorder="1" applyAlignment="1">
      <alignment horizontal="right" vertical="center"/>
    </xf>
    <xf numFmtId="0" fontId="26" fillId="6" borderId="12" xfId="0" applyFont="1" applyFill="1" applyBorder="1" applyAlignment="1">
      <alignment vertical="center"/>
    </xf>
    <xf numFmtId="0" fontId="26" fillId="6" borderId="12" xfId="0" applyFont="1" applyFill="1" applyBorder="1" applyAlignment="1">
      <alignment horizontal="right" vertical="center"/>
    </xf>
    <xf numFmtId="3" fontId="26" fillId="6" borderId="12" xfId="0" applyNumberFormat="1" applyFont="1" applyFill="1" applyBorder="1" applyAlignment="1">
      <alignment horizontal="right" vertical="center"/>
    </xf>
    <xf numFmtId="4" fontId="29" fillId="7" borderId="14" xfId="0" applyNumberFormat="1" applyFont="1" applyFill="1" applyBorder="1" applyAlignment="1">
      <alignment horizontal="right"/>
    </xf>
    <xf numFmtId="4" fontId="12" fillId="7" borderId="14" xfId="0" applyNumberFormat="1" applyFont="1" applyFill="1" applyBorder="1" applyAlignment="1"/>
    <xf numFmtId="0" fontId="12" fillId="7" borderId="14" xfId="0" applyFont="1" applyFill="1" applyBorder="1" applyAlignment="1"/>
    <xf numFmtId="4" fontId="5" fillId="7" borderId="0" xfId="0" applyNumberFormat="1" applyFont="1" applyFill="1" applyBorder="1" applyAlignment="1">
      <alignment horizontal="right"/>
    </xf>
    <xf numFmtId="4" fontId="35" fillId="7" borderId="0" xfId="0" applyNumberFormat="1" applyFont="1" applyFill="1" applyBorder="1" applyAlignment="1">
      <alignment horizontal="right"/>
    </xf>
    <xf numFmtId="4" fontId="35" fillId="0" borderId="0" xfId="0" applyNumberFormat="1" applyFont="1" applyFill="1" applyBorder="1" applyAlignment="1">
      <alignment horizontal="right"/>
    </xf>
    <xf numFmtId="4" fontId="5" fillId="7" borderId="0" xfId="0" applyNumberFormat="1" applyFont="1" applyFill="1" applyBorder="1"/>
    <xf numFmtId="2" fontId="30" fillId="3" borderId="13" xfId="0" applyNumberFormat="1" applyFont="1" applyFill="1" applyBorder="1" applyAlignment="1">
      <alignment horizontal="right" vertical="center"/>
    </xf>
    <xf numFmtId="0" fontId="7" fillId="7" borderId="0" xfId="0" applyFont="1" applyFill="1" applyBorder="1"/>
    <xf numFmtId="0" fontId="31" fillId="7" borderId="0" xfId="0" applyFont="1" applyFill="1" applyBorder="1" applyAlignment="1">
      <alignment horizontal="right" vertical="center"/>
    </xf>
    <xf numFmtId="0" fontId="37" fillId="3" borderId="0" xfId="3" applyFont="1" applyFill="1" applyBorder="1" applyAlignment="1">
      <alignment horizontal="center"/>
    </xf>
    <xf numFmtId="0" fontId="38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36" fillId="0" borderId="0" xfId="0" applyFont="1" applyFill="1" applyBorder="1" applyAlignment="1">
      <alignment wrapText="1"/>
    </xf>
    <xf numFmtId="0" fontId="40" fillId="0" borderId="0" xfId="0" applyFont="1" applyAlignment="1">
      <alignment vertical="center" wrapText="1"/>
    </xf>
    <xf numFmtId="0" fontId="17" fillId="0" borderId="0" xfId="0" applyFont="1" applyFill="1" applyBorder="1" applyAlignment="1">
      <alignment wrapText="1"/>
    </xf>
    <xf numFmtId="0" fontId="41" fillId="0" borderId="0" xfId="0" applyFont="1" applyFill="1" applyBorder="1" applyAlignment="1">
      <alignment wrapText="1"/>
    </xf>
    <xf numFmtId="0" fontId="42" fillId="0" borderId="0" xfId="0" applyFont="1" applyFill="1" applyBorder="1" applyAlignment="1">
      <alignment wrapText="1"/>
    </xf>
    <xf numFmtId="0" fontId="43" fillId="0" borderId="0" xfId="0" applyFont="1" applyFill="1" applyBorder="1" applyAlignment="1">
      <alignment wrapText="1"/>
    </xf>
    <xf numFmtId="0" fontId="44" fillId="7" borderId="0" xfId="0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4" fontId="0" fillId="0" borderId="0" xfId="0" applyNumberFormat="1"/>
    <xf numFmtId="0" fontId="34" fillId="0" borderId="0" xfId="1" applyFont="1" applyFill="1" applyBorder="1" applyAlignment="1">
      <alignment horizontal="left" vertical="center"/>
    </xf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Explanatory Text" xfId="21" builtinId="53" customBuiltin="1"/>
    <cellStyle name="Good" xfId="11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cent" xfId="9" builtinId="5" customBuiltin="1"/>
    <cellStyle name="Title" xfId="1" builtinId="15" customBuiltin="1"/>
    <cellStyle name="Total" xfId="22" builtinId="25" customBuiltin="1"/>
    <cellStyle name="Warning Text" xfId="19" builtinId="11" customBuiltin="1"/>
  </cellStyles>
  <dxfs count="177">
    <dxf>
      <border outline="0">
        <top style="medium">
          <color theme="4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scheme val="minor"/>
      </font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scheme val="minor"/>
      </font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scheme val="minor"/>
      </font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hair">
          <color theme="2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scheme val="minor"/>
      </font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theme="5"/>
        </top>
        <bottom style="medium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scheme val="minor"/>
      </font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>
        <left/>
        <right/>
        <top/>
        <bottom style="hair">
          <color theme="2" tint="-0.249977111117893"/>
        </bottom>
        <vertical/>
        <horizontal/>
      </border>
    </dxf>
    <dxf>
      <border outline="0"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scheme val="minor"/>
      </font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border outline="0">
        <bottom style="medium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scheme val="minor"/>
      </font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numFmt numFmtId="4" formatCode="#,##0.00"/>
      <fill>
        <patternFill patternType="solid">
          <fgColor indexed="64"/>
          <bgColor theme="7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fill>
        <patternFill patternType="solid">
          <fgColor indexed="64"/>
          <bgColor theme="7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entury Gothic"/>
        <scheme val="maj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>
        <left/>
        <right/>
        <top style="hair">
          <color theme="2" tint="-0.249977111117893"/>
        </top>
        <bottom style="hair">
          <color theme="2" tint="-0.249977111117893"/>
        </bottom>
        <vertical/>
        <horizontal/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scheme val="minor"/>
      </font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DirectMarketing" displayName="DirectMarketing" ref="B10:O17" totalsRowCount="1" headerRowDxfId="176" tableBorderDxfId="175">
  <autoFilter ref="B10:O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Direct Marketing Items" totalsRowLabel="Telemarketing Total £(000)" dataDxfId="174" totalsRowDxfId="173"/>
    <tableColumn id="2" name="Rate" totalsRowDxfId="172"/>
    <tableColumn id="3" name="Month 1" totalsRowFunction="custom" totalsRowDxfId="171">
      <totalsRowFormula>SUM(D13:D16)</totalsRowFormula>
    </tableColumn>
    <tableColumn id="4" name="Month 2" totalsRowFunction="custom" totalsRowDxfId="170">
      <totalsRowFormula>SUM(E13:E16)</totalsRowFormula>
    </tableColumn>
    <tableColumn id="5" name="Month 3" totalsRowFunction="custom" totalsRowDxfId="169">
      <totalsRowFormula>SUM(F13:F16)</totalsRowFormula>
    </tableColumn>
    <tableColumn id="6" name="Month 4" totalsRowFunction="custom" totalsRowDxfId="168">
      <totalsRowFormula>SUM(G13:G16)</totalsRowFormula>
    </tableColumn>
    <tableColumn id="7" name="Month 5" totalsRowFunction="custom" totalsRowDxfId="167">
      <totalsRowFormula>SUM(H13:H16)</totalsRowFormula>
    </tableColumn>
    <tableColumn id="8" name="Month 6" totalsRowFunction="custom" totalsRowDxfId="166">
      <totalsRowFormula>SUM(I13:I16)</totalsRowFormula>
    </tableColumn>
    <tableColumn id="9" name="Month 7" totalsRowFunction="custom" totalsRowDxfId="165">
      <totalsRowFormula>SUM(J13:J16)</totalsRowFormula>
    </tableColumn>
    <tableColumn id="10" name="Month 8" totalsRowFunction="custom" totalsRowDxfId="164">
      <totalsRowFormula>SUM(K13:K16)</totalsRowFormula>
    </tableColumn>
    <tableColumn id="11" name="Month 9" totalsRowFunction="custom" totalsRowDxfId="163">
      <totalsRowFormula>SUM(L13:L16)</totalsRowFormula>
    </tableColumn>
    <tableColumn id="12" name="Month 10" totalsRowFunction="custom" totalsRowDxfId="162">
      <totalsRowFormula>SUM(M13:M16)</totalsRowFormula>
    </tableColumn>
    <tableColumn id="13" name="Month 11" totalsRowFunction="custom" totalsRowDxfId="161">
      <totalsRowFormula>SUM(N13:N16)</totalsRowFormula>
    </tableColumn>
    <tableColumn id="14" name="Month 12" totalsRowFunction="custom" totalsRowDxfId="160">
      <totalsRowFormula>SUM(O13:O16)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or modify items, rates, Direct Marketing per cent of Total Sales and monthly amounts. Monthly Totals are auto-calculated"/>
    </ext>
  </extLst>
</table>
</file>

<file path=xl/tables/table2.xml><?xml version="1.0" encoding="utf-8"?>
<table xmlns="http://schemas.openxmlformats.org/spreadsheetml/2006/main" id="3" name="InternetMarketing" displayName="InternetMarketing" ref="B18:O24" totalsRowCount="1" headerRowDxfId="159" dataDxfId="158" tableBorderDxfId="157">
  <autoFilter ref="B18:O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Internet Marketing Items" totalsRowLabel="Internet Marketing Total £(000)" dataDxfId="156" totalsRowDxfId="155"/>
    <tableColumn id="2" name="Rate" dataDxfId="154" totalsRowDxfId="153"/>
    <tableColumn id="3" name="Month 1" totalsRowFunction="custom" dataDxfId="152" totalsRowDxfId="151">
      <totalsRowFormula>SUM(D20:D23)</totalsRowFormula>
    </tableColumn>
    <tableColumn id="4" name="Month 2" totalsRowFunction="custom" dataDxfId="150" totalsRowDxfId="149">
      <totalsRowFormula>SUM(E20:E23)</totalsRowFormula>
    </tableColumn>
    <tableColumn id="5" name="Month 3" totalsRowFunction="custom" dataDxfId="148" totalsRowDxfId="147">
      <totalsRowFormula>SUM(F20:F23)</totalsRowFormula>
    </tableColumn>
    <tableColumn id="6" name="Month 4" totalsRowFunction="custom" dataDxfId="146" totalsRowDxfId="145">
      <totalsRowFormula>SUM(G20:G23)</totalsRowFormula>
    </tableColumn>
    <tableColumn id="7" name="Month 5" totalsRowFunction="custom" dataDxfId="144" totalsRowDxfId="143">
      <totalsRowFormula>SUM(H20:H23)</totalsRowFormula>
    </tableColumn>
    <tableColumn id="8" name="Month 6" totalsRowFunction="custom" dataDxfId="142" totalsRowDxfId="141">
      <totalsRowFormula>SUM(I20:I23)</totalsRowFormula>
    </tableColumn>
    <tableColumn id="9" name="Month 7" totalsRowFunction="custom" dataDxfId="140" totalsRowDxfId="139">
      <totalsRowFormula>SUM(J20:J23)</totalsRowFormula>
    </tableColumn>
    <tableColumn id="10" name="Month 8" totalsRowFunction="custom" dataDxfId="138" totalsRowDxfId="137">
      <totalsRowFormula>SUM(K20:K23)</totalsRowFormula>
    </tableColumn>
    <tableColumn id="11" name="Month 9" totalsRowFunction="custom" dataDxfId="136" totalsRowDxfId="135">
      <totalsRowFormula>SUM(L20:L23)</totalsRowFormula>
    </tableColumn>
    <tableColumn id="12" name="Month 10" totalsRowFunction="custom" dataDxfId="134" totalsRowDxfId="133">
      <totalsRowFormula>SUM(M20:M23)</totalsRowFormula>
    </tableColumn>
    <tableColumn id="13" name="Month 11" totalsRowFunction="custom" dataDxfId="132" totalsRowDxfId="131">
      <totalsRowFormula>SUM(N20:N23)</totalsRowFormula>
    </tableColumn>
    <tableColumn id="14" name="Month 12" totalsRowFunction="custom" dataDxfId="130" totalsRowDxfId="129">
      <totalsRowFormula>SUM(O20:O23)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or modify items, rates, Internet Marketing per cent of Direct Sales and monthly amounts. Monthly Totals are auto-calculated"/>
    </ext>
  </extLst>
</table>
</file>

<file path=xl/tables/table3.xml><?xml version="1.0" encoding="utf-8"?>
<table xmlns="http://schemas.openxmlformats.org/spreadsheetml/2006/main" id="4" name="DirectMail" displayName="DirectMail" ref="B25:O30" totalsRowCount="1" headerRowDxfId="128" dataDxfId="127" tableBorderDxfId="126">
  <autoFilter ref="B25:O2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 Direct Mail Items" totalsRowLabel="Direct Mail Total £(000)" dataDxfId="125" totalsRowDxfId="124"/>
    <tableColumn id="2" name="Rate" dataDxfId="123" totalsRowDxfId="122"/>
    <tableColumn id="3" name="Month 1" totalsRowFunction="custom" dataDxfId="121" totalsRowDxfId="120">
      <totalsRowFormula>SUM(D27:D29)</totalsRowFormula>
    </tableColumn>
    <tableColumn id="4" name="Month 2" totalsRowFunction="custom" dataDxfId="119" totalsRowDxfId="118">
      <totalsRowFormula>SUM(E27:E29)</totalsRowFormula>
    </tableColumn>
    <tableColumn id="5" name="Month 3" totalsRowFunction="custom" dataDxfId="117" totalsRowDxfId="116">
      <totalsRowFormula>SUM(F27:F29)</totalsRowFormula>
    </tableColumn>
    <tableColumn id="6" name="Month 4" totalsRowFunction="custom" dataDxfId="115" totalsRowDxfId="114">
      <totalsRowFormula>SUM(G27:G29)</totalsRowFormula>
    </tableColumn>
    <tableColumn id="7" name="Month 5" totalsRowFunction="custom" dataDxfId="113" totalsRowDxfId="112">
      <totalsRowFormula>SUM(H27:H29)</totalsRowFormula>
    </tableColumn>
    <tableColumn id="8" name="Month 6" totalsRowFunction="custom" dataDxfId="111" totalsRowDxfId="110">
      <totalsRowFormula>SUM(I27:I29)</totalsRowFormula>
    </tableColumn>
    <tableColumn id="9" name="Month 7" totalsRowFunction="custom" dataDxfId="109" totalsRowDxfId="108">
      <totalsRowFormula>SUM(J27:J29)</totalsRowFormula>
    </tableColumn>
    <tableColumn id="10" name="Month 8" totalsRowFunction="custom" dataDxfId="107" totalsRowDxfId="106">
      <totalsRowFormula>SUM(K27:K29)</totalsRowFormula>
    </tableColumn>
    <tableColumn id="11" name="Month 9" totalsRowFunction="custom" dataDxfId="105" totalsRowDxfId="104">
      <totalsRowFormula>SUM(L27:L29)</totalsRowFormula>
    </tableColumn>
    <tableColumn id="12" name="Month 10" totalsRowFunction="custom" dataDxfId="103" totalsRowDxfId="102">
      <totalsRowFormula>SUM(M27:M29)</totalsRowFormula>
    </tableColumn>
    <tableColumn id="13" name="Month 11" totalsRowFunction="custom" dataDxfId="101" totalsRowDxfId="100">
      <totalsRowFormula>SUM(N27:N29)</totalsRowFormula>
    </tableColumn>
    <tableColumn id="14" name="Month 12" totalsRowFunction="custom" dataDxfId="99" totalsRowDxfId="98">
      <totalsRowFormula>SUM(O27:O29)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or modify items, rates, Direct Mail per cent of Direct Sales and monthly amounts. Monthly Totals are auto-calculated"/>
    </ext>
  </extLst>
</table>
</file>

<file path=xl/tables/table4.xml><?xml version="1.0" encoding="utf-8"?>
<table xmlns="http://schemas.openxmlformats.org/spreadsheetml/2006/main" id="5" name="AgentAndBroker" displayName="AgentAndBroker" ref="B32:O39" totalsRowCount="1" headerRowDxfId="97" dataDxfId="96" tableBorderDxfId="95">
  <autoFilter ref="B32:O3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Agent/Broker Items" totalsRowLabel="Agent/Broker Total £(000)" dataDxfId="94" totalsRowDxfId="93"/>
    <tableColumn id="2" name="Rate" totalsRowDxfId="92"/>
    <tableColumn id="3" name="Month 1" totalsRowFunction="custom" dataDxfId="91" totalsRowDxfId="90">
      <totalsRowFormula>SUM(D34:D38)</totalsRowFormula>
    </tableColumn>
    <tableColumn id="4" name="Month 2" totalsRowFunction="custom" dataDxfId="89" totalsRowDxfId="88">
      <totalsRowFormula>SUM(E34:E38)</totalsRowFormula>
    </tableColumn>
    <tableColumn id="5" name="Month 3" totalsRowFunction="custom" dataDxfId="87" totalsRowDxfId="86">
      <totalsRowFormula>SUM(F34:F38)</totalsRowFormula>
    </tableColumn>
    <tableColumn id="6" name="Month 4" totalsRowFunction="custom" dataDxfId="85" totalsRowDxfId="84">
      <totalsRowFormula>SUM(G34:G38)</totalsRowFormula>
    </tableColumn>
    <tableColumn id="7" name="Month 5" totalsRowFunction="custom" dataDxfId="83" totalsRowDxfId="82">
      <totalsRowFormula>SUM(H34:H38)</totalsRowFormula>
    </tableColumn>
    <tableColumn id="8" name="Month 6" totalsRowFunction="custom" dataDxfId="81" totalsRowDxfId="80">
      <totalsRowFormula>SUM(I34:I38)</totalsRowFormula>
    </tableColumn>
    <tableColumn id="9" name="Month 7" totalsRowFunction="custom" dataDxfId="79" totalsRowDxfId="78">
      <totalsRowFormula>SUM(J34:J38)</totalsRowFormula>
    </tableColumn>
    <tableColumn id="10" name="Month 8" totalsRowFunction="custom" dataDxfId="77" totalsRowDxfId="76">
      <totalsRowFormula>SUM(K34:K38)</totalsRowFormula>
    </tableColumn>
    <tableColumn id="11" name="Month 9" totalsRowFunction="custom" dataDxfId="75" totalsRowDxfId="74">
      <totalsRowFormula>SUM(L34:L38)</totalsRowFormula>
    </tableColumn>
    <tableColumn id="12" name="Month 10" totalsRowFunction="custom" dataDxfId="73" totalsRowDxfId="72">
      <totalsRowFormula>SUM(M34:M38)</totalsRowFormula>
    </tableColumn>
    <tableColumn id="13" name="Month 11" totalsRowFunction="custom" dataDxfId="71" totalsRowDxfId="70">
      <totalsRowFormula>SUM(N34:N38)</totalsRowFormula>
    </tableColumn>
    <tableColumn id="14" name="Month 12" totalsRowFunction="custom" dataDxfId="69" totalsRowDxfId="68">
      <totalsRowFormula>SUM(O34:O38)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or modify items, rates, Agent and Broker per cent of Total Sales, and monthly amounts. Monthly Totals are auto-calculated"/>
    </ext>
  </extLst>
</table>
</file>

<file path=xl/tables/table5.xml><?xml version="1.0" encoding="utf-8"?>
<table xmlns="http://schemas.openxmlformats.org/spreadsheetml/2006/main" id="6" name="Dstributors" displayName="Dstributors" ref="B40:O46" totalsRowCount="1" headerRowDxfId="67" tableBorderDxfId="66">
  <autoFilter ref="B40:O4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Distributor Items" totalsRowLabel="Distributor Total £(000)" dataDxfId="65" totalsRowDxfId="64"/>
    <tableColumn id="2" name="Rate" dataDxfId="63" totalsRowDxfId="62"/>
    <tableColumn id="3" name="Month 1" totalsRowFunction="custom" totalsRowDxfId="61">
      <totalsRowFormula>SUM(D42:D45)</totalsRowFormula>
    </tableColumn>
    <tableColumn id="4" name="Month 2" totalsRowFunction="custom" totalsRowDxfId="60">
      <totalsRowFormula>SUM(E42:E45)</totalsRowFormula>
    </tableColumn>
    <tableColumn id="5" name="Month 3" totalsRowFunction="custom" totalsRowDxfId="59">
      <totalsRowFormula>SUM(F42:F45)</totalsRowFormula>
    </tableColumn>
    <tableColumn id="6" name="Month 4" totalsRowFunction="custom" totalsRowDxfId="58">
      <totalsRowFormula>SUM(G42:G45)</totalsRowFormula>
    </tableColumn>
    <tableColumn id="7" name="Month 5" totalsRowFunction="custom" totalsRowDxfId="57">
      <totalsRowFormula>SUM(H42:H45)</totalsRowFormula>
    </tableColumn>
    <tableColumn id="8" name="Month 6" totalsRowFunction="custom" totalsRowDxfId="56">
      <totalsRowFormula>SUM(I42:I45)</totalsRowFormula>
    </tableColumn>
    <tableColumn id="9" name="Month 7" totalsRowFunction="custom" totalsRowDxfId="55">
      <totalsRowFormula>SUM(J42:J45)</totalsRowFormula>
    </tableColumn>
    <tableColumn id="10" name="Month 8" totalsRowFunction="custom" totalsRowDxfId="54">
      <totalsRowFormula>SUM(K42:K45)</totalsRowFormula>
    </tableColumn>
    <tableColumn id="11" name="Month 9" totalsRowFunction="custom" totalsRowDxfId="53">
      <totalsRowFormula>SUM(L42:L45)</totalsRowFormula>
    </tableColumn>
    <tableColumn id="12" name="Month 10" totalsRowFunction="custom" totalsRowDxfId="52">
      <totalsRowFormula>SUM(M42:M45)</totalsRowFormula>
    </tableColumn>
    <tableColumn id="13" name="Month 11" totalsRowFunction="custom" totalsRowDxfId="51">
      <totalsRowFormula>SUM(N42:N45)</totalsRowFormula>
    </tableColumn>
    <tableColumn id="14" name="Month 12" totalsRowFunction="custom" totalsRowDxfId="50">
      <totalsRowFormula>SUM(O42:O45)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or modify items, rates, Distributors per cent of Total Sales and monthly amounts. Monthly Totals are auto-calculated"/>
    </ext>
  </extLst>
</table>
</file>

<file path=xl/tables/table6.xml><?xml version="1.0" encoding="utf-8"?>
<table xmlns="http://schemas.openxmlformats.org/spreadsheetml/2006/main" id="7" name="Retailer" displayName="Retailer" ref="B47:O53" totalsRowCount="1" headerRowDxfId="49" tableBorderDxfId="48">
  <autoFilter ref="B47:O5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Retailer Items" totalsRowLabel="Retailer Total £(000)" totalsRowDxfId="47"/>
    <tableColumn id="2" name="Rate" totalsRowDxfId="46"/>
    <tableColumn id="3" name="Month 1" totalsRowFunction="custom" totalsRowDxfId="45">
      <totalsRowFormula>SUM(D49:D52)</totalsRowFormula>
    </tableColumn>
    <tableColumn id="4" name="Month 2" totalsRowFunction="custom" totalsRowDxfId="44">
      <totalsRowFormula>SUM(E49:E52)</totalsRowFormula>
    </tableColumn>
    <tableColumn id="5" name="Month 3" totalsRowFunction="custom" totalsRowDxfId="43">
      <totalsRowFormula>SUM(F49:F52)</totalsRowFormula>
    </tableColumn>
    <tableColumn id="6" name="Month 4" totalsRowFunction="custom" totalsRowDxfId="42">
      <totalsRowFormula>SUM(G49:G52)</totalsRowFormula>
    </tableColumn>
    <tableColumn id="7" name="Month 5" totalsRowFunction="custom" totalsRowDxfId="41">
      <totalsRowFormula>SUM(H49:H52)</totalsRowFormula>
    </tableColumn>
    <tableColumn id="8" name="Month 6" totalsRowFunction="custom" totalsRowDxfId="40">
      <totalsRowFormula>SUM(I49:I52)</totalsRowFormula>
    </tableColumn>
    <tableColumn id="9" name="Month 7" totalsRowFunction="custom" totalsRowDxfId="39">
      <totalsRowFormula>SUM(J49:J52)</totalsRowFormula>
    </tableColumn>
    <tableColumn id="10" name="Month 8" totalsRowFunction="custom" totalsRowDxfId="38">
      <totalsRowFormula>SUM(K49:K52)</totalsRowFormula>
    </tableColumn>
    <tableColumn id="11" name="Month 9" totalsRowFunction="custom" totalsRowDxfId="37">
      <totalsRowFormula>SUM(L49:L52)</totalsRowFormula>
    </tableColumn>
    <tableColumn id="12" name="Month 10" totalsRowFunction="custom" totalsRowDxfId="36">
      <totalsRowFormula>SUM(M49:M52)</totalsRowFormula>
    </tableColumn>
    <tableColumn id="13" name="Month 11" totalsRowFunction="custom" totalsRowDxfId="35">
      <totalsRowFormula>SUM(N49:N52)</totalsRowFormula>
    </tableColumn>
    <tableColumn id="14" name="Month 12" totalsRowFunction="custom" totalsRowDxfId="34">
      <totalsRowFormula>SUM(O49:O52)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or modify items, rates, Retailers per cent of Total Sales and monthly amounts. Monthly Totals are auto-calculated"/>
    </ext>
  </extLst>
</table>
</file>

<file path=xl/tables/table7.xml><?xml version="1.0" encoding="utf-8"?>
<table xmlns="http://schemas.openxmlformats.org/spreadsheetml/2006/main" id="8" name="CAR" displayName="CAR" ref="B54:O59" totalsRowCount="1" headerRowDxfId="33" tableBorderDxfId="32">
  <autoFilter ref="B54:O5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Customer Acquisition &amp; Retention (CAR) items" totalsRowLabel="CAR Total £(000)" totalsRowDxfId="31"/>
    <tableColumn id="2" name="Rate" totalsRowDxfId="30"/>
    <tableColumn id="3" name="Month 1" totalsRowFunction="custom" totalsRowDxfId="29">
      <totalsRowFormula>SUM(D56:D58)</totalsRowFormula>
    </tableColumn>
    <tableColumn id="4" name="Month 2" totalsRowFunction="custom" totalsRowDxfId="28">
      <totalsRowFormula>SUM(E56:E58)</totalsRowFormula>
    </tableColumn>
    <tableColumn id="5" name="Month 3" totalsRowFunction="custom" totalsRowDxfId="27">
      <totalsRowFormula>SUM(F56:F58)</totalsRowFormula>
    </tableColumn>
    <tableColumn id="6" name="Month 4" totalsRowFunction="custom" totalsRowDxfId="26">
      <totalsRowFormula>SUM(G56:G58)</totalsRowFormula>
    </tableColumn>
    <tableColumn id="7" name="Month 5" totalsRowFunction="custom" totalsRowDxfId="25">
      <totalsRowFormula>SUM(H56:H58)</totalsRowFormula>
    </tableColumn>
    <tableColumn id="8" name="Month 6" totalsRowFunction="custom" totalsRowDxfId="24">
      <totalsRowFormula>SUM(I56:I58)</totalsRowFormula>
    </tableColumn>
    <tableColumn id="9" name="Month 7" totalsRowFunction="custom" totalsRowDxfId="23">
      <totalsRowFormula>SUM(J56:J58)</totalsRowFormula>
    </tableColumn>
    <tableColumn id="10" name="Month 8" totalsRowFunction="custom" totalsRowDxfId="22">
      <totalsRowFormula>SUM(K56:K58)</totalsRowFormula>
    </tableColumn>
    <tableColumn id="11" name="Month 9" totalsRowFunction="custom" totalsRowDxfId="21">
      <totalsRowFormula>SUM(L56:L58)</totalsRowFormula>
    </tableColumn>
    <tableColumn id="12" name="Month 10" totalsRowFunction="custom" totalsRowDxfId="20">
      <totalsRowFormula>SUM(M56:M58)</totalsRowFormula>
    </tableColumn>
    <tableColumn id="13" name="Month 11" totalsRowFunction="custom" totalsRowDxfId="19">
      <totalsRowFormula>SUM(N56:N58)</totalsRowFormula>
    </tableColumn>
    <tableColumn id="14" name="Month 12" totalsRowFunction="custom" totalsRowDxfId="18">
      <totalsRowFormula>SUM(O56:O58)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or modify items, rates and monthly amounts. Monthly Totals are auto-calculated"/>
    </ext>
  </extLst>
</table>
</file>

<file path=xl/tables/table8.xml><?xml version="1.0" encoding="utf-8"?>
<table xmlns="http://schemas.openxmlformats.org/spreadsheetml/2006/main" id="9" name="OtherExpenses" displayName="OtherExpenses" ref="B60:O65" totalsRowCount="1" headerRowDxfId="17" tableBorderDxfId="16">
  <autoFilter ref="B60:O6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Other Expense Items " totalsRowLabel="Other Expenses Total £(000)" totalsRowDxfId="15"/>
    <tableColumn id="2" name="Rate" totalsRowDxfId="14"/>
    <tableColumn id="3" name="Month 1" totalsRowFunction="custom" totalsRowDxfId="13">
      <totalsRowFormula>SUM(D62:D64)</totalsRowFormula>
    </tableColumn>
    <tableColumn id="4" name="Month 2" totalsRowFunction="custom" totalsRowDxfId="12">
      <totalsRowFormula>SUM(E62:E64)</totalsRowFormula>
    </tableColumn>
    <tableColumn id="5" name="Month 3" totalsRowFunction="custom" totalsRowDxfId="11">
      <totalsRowFormula>SUM(F62:F64)</totalsRowFormula>
    </tableColumn>
    <tableColumn id="6" name="Month 4" totalsRowFunction="custom" totalsRowDxfId="10">
      <totalsRowFormula>SUM(G62:G64)</totalsRowFormula>
    </tableColumn>
    <tableColumn id="7" name="Month 5" totalsRowFunction="custom" totalsRowDxfId="9">
      <totalsRowFormula>SUM(H62:H64)</totalsRowFormula>
    </tableColumn>
    <tableColumn id="8" name="Month 6" totalsRowFunction="custom" totalsRowDxfId="8">
      <totalsRowFormula>SUM(I62:I64)</totalsRowFormula>
    </tableColumn>
    <tableColumn id="9" name="Month 7" totalsRowFunction="custom" totalsRowDxfId="7">
      <totalsRowFormula>SUM(J62:J64)</totalsRowFormula>
    </tableColumn>
    <tableColumn id="10" name="Month 8" totalsRowFunction="custom" totalsRowDxfId="6">
      <totalsRowFormula>SUM(K62:K64)</totalsRowFormula>
    </tableColumn>
    <tableColumn id="11" name="Month 9" totalsRowFunction="custom" totalsRowDxfId="5">
      <totalsRowFormula>SUM(L62:L64)</totalsRowFormula>
    </tableColumn>
    <tableColumn id="12" name="Month 10" totalsRowFunction="custom" totalsRowDxfId="4">
      <totalsRowFormula>SUM(M62:M64)</totalsRowFormula>
    </tableColumn>
    <tableColumn id="13" name="Month 11" totalsRowFunction="custom" totalsRowDxfId="3">
      <totalsRowFormula>SUM(N62:N64)</totalsRowFormula>
    </tableColumn>
    <tableColumn id="14" name="Month 12" totalsRowFunction="custom" totalsRowDxfId="2">
      <totalsRowFormula>SUM(O62:O64)</totalsRowFormula>
    </tableColumn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or modify Other Expenses items, rates and monthly amounts. Monthly Totals are auto-calculated"/>
    </ext>
  </extLst>
</table>
</file>

<file path=xl/tables/table9.xml><?xml version="1.0" encoding="utf-8"?>
<table xmlns="http://schemas.openxmlformats.org/spreadsheetml/2006/main" id="1" name="Personnel" displayName="Personnel" ref="B4:O9" totalsRowShown="0" headerRowDxfId="1" tableBorderDxfId="0">
  <autoFilter ref="B4:O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Personnel Items"/>
    <tableColumn id="2" name="Rate"/>
    <tableColumn id="3" name="Month 1"/>
    <tableColumn id="4" name="Month 2"/>
    <tableColumn id="5" name="Month 3"/>
    <tableColumn id="6" name="Month 4"/>
    <tableColumn id="7" name="Month 5"/>
    <tableColumn id="8" name="Month 6"/>
    <tableColumn id="9" name="Month 7"/>
    <tableColumn id="10" name="Month 8"/>
    <tableColumn id="11" name="Month 9"/>
    <tableColumn id="12" name="Month 10"/>
    <tableColumn id="13" name="Month 11"/>
    <tableColumn id="14" name="Month 12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or modify items and rates. Monthly amounts, Personnel per cent of Total Sales and Monthly Totals are auto-calculated"/>
    </ext>
  </extLst>
</table>
</file>

<file path=xl/theme/theme1.xml><?xml version="1.0" encoding="utf-8"?>
<a:theme xmlns:a="http://schemas.openxmlformats.org/drawingml/2006/main" name="Office Theme">
  <a:themeElements>
    <a:clrScheme name="Custom 127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6496B"/>
      </a:accent1>
      <a:accent2>
        <a:srgbClr val="327270"/>
      </a:accent2>
      <a:accent3>
        <a:srgbClr val="78BD9B"/>
      </a:accent3>
      <a:accent4>
        <a:srgbClr val="E2EEC0"/>
      </a:accent4>
      <a:accent5>
        <a:srgbClr val="A9D7A8"/>
      </a:accent5>
      <a:accent6>
        <a:srgbClr val="D26C6C"/>
      </a:accent6>
      <a:hlink>
        <a:srgbClr val="46A0C9"/>
      </a:hlink>
      <a:folHlink>
        <a:srgbClr val="9A60A2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1:B7"/>
  <sheetViews>
    <sheetView showGridLines="0" tabSelected="1" workbookViewId="0"/>
  </sheetViews>
  <sheetFormatPr defaultRowHeight="13.5" x14ac:dyDescent="0.25"/>
  <cols>
    <col min="1" max="1" width="2.7109375" customWidth="1"/>
    <col min="2" max="2" width="80.7109375" customWidth="1"/>
    <col min="3" max="3" width="2.7109375" customWidth="1"/>
  </cols>
  <sheetData>
    <row r="1" spans="2:2" ht="20.25" x14ac:dyDescent="0.3">
      <c r="B1" s="101" t="s">
        <v>0</v>
      </c>
    </row>
    <row r="2" spans="2:2" ht="30" customHeight="1" x14ac:dyDescent="0.25">
      <c r="B2" s="102" t="s">
        <v>1</v>
      </c>
    </row>
    <row r="3" spans="2:2" ht="30" customHeight="1" x14ac:dyDescent="0.25">
      <c r="B3" s="102" t="s">
        <v>2</v>
      </c>
    </row>
    <row r="4" spans="2:2" ht="30" customHeight="1" x14ac:dyDescent="0.25">
      <c r="B4" s="102" t="s">
        <v>3</v>
      </c>
    </row>
    <row r="5" spans="2:2" ht="35.25" customHeight="1" x14ac:dyDescent="0.25">
      <c r="B5" s="103" t="s">
        <v>4</v>
      </c>
    </row>
    <row r="6" spans="2:2" ht="45" x14ac:dyDescent="0.25">
      <c r="B6" s="102" t="s">
        <v>5</v>
      </c>
    </row>
    <row r="7" spans="2:2" ht="42.75" customHeight="1" x14ac:dyDescent="0.25">
      <c r="B7" s="102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</sheetPr>
  <dimension ref="A1:U67"/>
  <sheetViews>
    <sheetView showGridLines="0" zoomScaleNormal="100" workbookViewId="0">
      <pane ySplit="3" topLeftCell="A4" activePane="bottomLeft" state="frozen"/>
      <selection activeCell="P1" sqref="P1"/>
      <selection pane="bottomLeft"/>
    </sheetView>
  </sheetViews>
  <sheetFormatPr defaultColWidth="9.140625" defaultRowHeight="19.5" customHeight="1" x14ac:dyDescent="0.3"/>
  <cols>
    <col min="1" max="1" width="2.140625" style="104" customWidth="1"/>
    <col min="2" max="2" width="54.140625" style="1" bestFit="1" customWidth="1"/>
    <col min="3" max="3" width="12.28515625" style="5" customWidth="1"/>
    <col min="4" max="12" width="11.7109375" style="5" customWidth="1"/>
    <col min="13" max="15" width="13" style="5" customWidth="1"/>
    <col min="16" max="16" width="0.7109375" style="5" customWidth="1"/>
    <col min="17" max="17" width="11.85546875" style="5" customWidth="1"/>
    <col min="18" max="18" width="2.28515625" style="1" customWidth="1"/>
    <col min="19" max="19" width="10.5703125" style="1" customWidth="1"/>
    <col min="20" max="20" width="2.28515625" style="1" customWidth="1"/>
    <col min="21" max="16384" width="9.140625" style="1"/>
  </cols>
  <sheetData>
    <row r="1" spans="1:21" ht="77.25" customHeight="1" thickBot="1" x14ac:dyDescent="0.35">
      <c r="A1" s="104" t="s">
        <v>7</v>
      </c>
      <c r="B1" s="113" t="s">
        <v>21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1" ht="30" customHeight="1" thickBot="1" x14ac:dyDescent="0.35">
      <c r="A2" s="105" t="s">
        <v>8</v>
      </c>
      <c r="B2" s="56" t="s">
        <v>22</v>
      </c>
      <c r="C2" s="82" t="s">
        <v>76</v>
      </c>
      <c r="D2" s="83" t="s">
        <v>77</v>
      </c>
      <c r="E2" s="82" t="s">
        <v>78</v>
      </c>
      <c r="F2" s="82" t="s">
        <v>79</v>
      </c>
      <c r="G2" s="82" t="s">
        <v>80</v>
      </c>
      <c r="H2" s="82" t="s">
        <v>81</v>
      </c>
      <c r="I2" s="82" t="s">
        <v>82</v>
      </c>
      <c r="J2" s="82" t="s">
        <v>83</v>
      </c>
      <c r="K2" s="82" t="s">
        <v>84</v>
      </c>
      <c r="L2" s="82" t="s">
        <v>85</v>
      </c>
      <c r="M2" s="82" t="s">
        <v>86</v>
      </c>
      <c r="N2" s="82" t="s">
        <v>87</v>
      </c>
      <c r="O2" s="82" t="s">
        <v>88</v>
      </c>
      <c r="P2" s="78"/>
      <c r="Q2" s="54" t="s">
        <v>89</v>
      </c>
      <c r="R2" s="55"/>
      <c r="S2" s="56"/>
      <c r="T2" s="98"/>
    </row>
    <row r="3" spans="1:21" s="3" customFormat="1" ht="27" customHeight="1" x14ac:dyDescent="0.25">
      <c r="A3" s="105" t="s">
        <v>9</v>
      </c>
      <c r="B3" s="88" t="s">
        <v>23</v>
      </c>
      <c r="C3" s="89" t="s">
        <v>22</v>
      </c>
      <c r="D3" s="90">
        <v>750</v>
      </c>
      <c r="E3" s="90">
        <v>200</v>
      </c>
      <c r="F3" s="90">
        <v>500</v>
      </c>
      <c r="G3" s="90">
        <v>1500</v>
      </c>
      <c r="H3" s="90">
        <v>1200</v>
      </c>
      <c r="I3" s="90">
        <v>1500</v>
      </c>
      <c r="J3" s="90">
        <v>1500</v>
      </c>
      <c r="K3" s="90">
        <v>1800</v>
      </c>
      <c r="L3" s="90">
        <v>2000</v>
      </c>
      <c r="M3" s="90">
        <v>2000</v>
      </c>
      <c r="N3" s="90">
        <v>2000</v>
      </c>
      <c r="O3" s="90">
        <v>2000</v>
      </c>
      <c r="P3" s="53"/>
      <c r="Q3" s="67">
        <f>SUM(D3:O3)</f>
        <v>16950</v>
      </c>
      <c r="U3" s="47"/>
    </row>
    <row r="4" spans="1:21" s="6" customFormat="1" ht="15" customHeight="1" x14ac:dyDescent="0.3">
      <c r="A4" s="105" t="s">
        <v>10</v>
      </c>
      <c r="B4" s="110" t="s">
        <v>24</v>
      </c>
      <c r="C4" s="100" t="s">
        <v>76</v>
      </c>
      <c r="D4" s="100" t="s">
        <v>77</v>
      </c>
      <c r="E4" s="100" t="s">
        <v>78</v>
      </c>
      <c r="F4" s="100" t="s">
        <v>79</v>
      </c>
      <c r="G4" s="100" t="s">
        <v>80</v>
      </c>
      <c r="H4" s="100" t="s">
        <v>81</v>
      </c>
      <c r="I4" s="100" t="s">
        <v>82</v>
      </c>
      <c r="J4" s="100" t="s">
        <v>83</v>
      </c>
      <c r="K4" s="100" t="s">
        <v>84</v>
      </c>
      <c r="L4" s="100" t="s">
        <v>85</v>
      </c>
      <c r="M4" s="100" t="s">
        <v>86</v>
      </c>
      <c r="N4" s="100" t="s">
        <v>87</v>
      </c>
      <c r="O4" s="100" t="s">
        <v>88</v>
      </c>
      <c r="P4" s="64"/>
      <c r="R4" s="65"/>
      <c r="S4" s="66"/>
      <c r="T4" s="65"/>
    </row>
    <row r="5" spans="1:21" s="6" customFormat="1" ht="22.5" customHeight="1" x14ac:dyDescent="0.35">
      <c r="A5" s="106"/>
      <c r="B5" s="48" t="s">
        <v>25</v>
      </c>
      <c r="C5" s="46"/>
      <c r="D5" s="37">
        <f t="shared" ref="D5:O5" si="0">D11+D33+D41+D48</f>
        <v>1.1000000000000001</v>
      </c>
      <c r="E5" s="37">
        <f t="shared" si="0"/>
        <v>1.1000000000000001</v>
      </c>
      <c r="F5" s="37">
        <f t="shared" si="0"/>
        <v>1.1000000000000001</v>
      </c>
      <c r="G5" s="37">
        <f t="shared" si="0"/>
        <v>1.1000000000000001</v>
      </c>
      <c r="H5" s="37">
        <f t="shared" si="0"/>
        <v>1.1000000000000001</v>
      </c>
      <c r="I5" s="37">
        <f t="shared" si="0"/>
        <v>1.1000000000000001</v>
      </c>
      <c r="J5" s="37">
        <f t="shared" si="0"/>
        <v>1.1000000000000001</v>
      </c>
      <c r="K5" s="37">
        <f t="shared" si="0"/>
        <v>1.1000000000000001</v>
      </c>
      <c r="L5" s="37">
        <f t="shared" si="0"/>
        <v>0.85000000000000009</v>
      </c>
      <c r="M5" s="37">
        <f t="shared" si="0"/>
        <v>0.85000000000000009</v>
      </c>
      <c r="N5" s="37">
        <f t="shared" si="0"/>
        <v>0.85000000000000009</v>
      </c>
      <c r="O5" s="37">
        <f t="shared" si="0"/>
        <v>0.85000000000000009</v>
      </c>
      <c r="P5" s="9"/>
      <c r="Q5" s="75"/>
      <c r="R5" s="76"/>
      <c r="S5" s="77"/>
      <c r="T5" s="97"/>
    </row>
    <row r="6" spans="1:21" s="2" customFormat="1" ht="19.5" customHeight="1" x14ac:dyDescent="0.3">
      <c r="A6" s="107"/>
      <c r="B6" s="29" t="s">
        <v>26</v>
      </c>
      <c r="C6" s="58">
        <v>5</v>
      </c>
      <c r="D6" s="30">
        <f t="shared" ref="D6:O6" si="1">+$C$6</f>
        <v>5</v>
      </c>
      <c r="E6" s="30">
        <f t="shared" si="1"/>
        <v>5</v>
      </c>
      <c r="F6" s="30">
        <f t="shared" si="1"/>
        <v>5</v>
      </c>
      <c r="G6" s="30">
        <f t="shared" si="1"/>
        <v>5</v>
      </c>
      <c r="H6" s="30">
        <f t="shared" si="1"/>
        <v>5</v>
      </c>
      <c r="I6" s="30">
        <f t="shared" si="1"/>
        <v>5</v>
      </c>
      <c r="J6" s="30">
        <f t="shared" si="1"/>
        <v>5</v>
      </c>
      <c r="K6" s="30">
        <f t="shared" si="1"/>
        <v>5</v>
      </c>
      <c r="L6" s="30">
        <f t="shared" si="1"/>
        <v>5</v>
      </c>
      <c r="M6" s="30">
        <f t="shared" si="1"/>
        <v>5</v>
      </c>
      <c r="N6" s="30">
        <f t="shared" si="1"/>
        <v>5</v>
      </c>
      <c r="O6" s="30">
        <f t="shared" si="1"/>
        <v>5</v>
      </c>
      <c r="P6" s="10"/>
      <c r="Q6" s="71"/>
      <c r="R6" s="72"/>
      <c r="S6" s="74"/>
      <c r="T6" s="32"/>
    </row>
    <row r="7" spans="1:21" s="3" customFormat="1" ht="19.5" customHeight="1" x14ac:dyDescent="0.25">
      <c r="A7" s="108"/>
      <c r="B7" s="33" t="s">
        <v>27</v>
      </c>
      <c r="C7" s="59"/>
      <c r="D7" s="34">
        <f t="shared" ref="D7:O7" si="2">$C$6*D6</f>
        <v>25</v>
      </c>
      <c r="E7" s="34">
        <f t="shared" si="2"/>
        <v>25</v>
      </c>
      <c r="F7" s="34">
        <f t="shared" si="2"/>
        <v>25</v>
      </c>
      <c r="G7" s="34">
        <f t="shared" si="2"/>
        <v>25</v>
      </c>
      <c r="H7" s="34">
        <f t="shared" si="2"/>
        <v>25</v>
      </c>
      <c r="I7" s="34">
        <f t="shared" si="2"/>
        <v>25</v>
      </c>
      <c r="J7" s="34">
        <f t="shared" si="2"/>
        <v>25</v>
      </c>
      <c r="K7" s="34">
        <f t="shared" si="2"/>
        <v>25</v>
      </c>
      <c r="L7" s="34">
        <f t="shared" si="2"/>
        <v>25</v>
      </c>
      <c r="M7" s="34">
        <f t="shared" si="2"/>
        <v>25</v>
      </c>
      <c r="N7" s="34">
        <f t="shared" si="2"/>
        <v>25</v>
      </c>
      <c r="O7" s="34">
        <f t="shared" si="2"/>
        <v>25</v>
      </c>
      <c r="P7" s="11"/>
      <c r="Q7" s="71">
        <f>SUM('Channel Marketing Budget'!$D7:$O7)</f>
        <v>300</v>
      </c>
      <c r="R7" s="72"/>
      <c r="S7" s="73"/>
      <c r="T7" s="32"/>
    </row>
    <row r="8" spans="1:21" s="3" customFormat="1" ht="19.5" customHeight="1" x14ac:dyDescent="0.25">
      <c r="A8" s="108"/>
      <c r="B8" s="31" t="s">
        <v>28</v>
      </c>
      <c r="C8" s="60">
        <v>1E-3</v>
      </c>
      <c r="D8" s="11">
        <f t="shared" ref="D8:O8" si="3">D3*$C$8</f>
        <v>0.75</v>
      </c>
      <c r="E8" s="11">
        <f t="shared" si="3"/>
        <v>0.2</v>
      </c>
      <c r="F8" s="11">
        <f t="shared" si="3"/>
        <v>0.5</v>
      </c>
      <c r="G8" s="11">
        <f t="shared" si="3"/>
        <v>1.5</v>
      </c>
      <c r="H8" s="11">
        <f t="shared" si="3"/>
        <v>1.2</v>
      </c>
      <c r="I8" s="11">
        <f t="shared" si="3"/>
        <v>1.5</v>
      </c>
      <c r="J8" s="11">
        <f t="shared" si="3"/>
        <v>1.5</v>
      </c>
      <c r="K8" s="11">
        <f t="shared" si="3"/>
        <v>1.8</v>
      </c>
      <c r="L8" s="11">
        <f t="shared" si="3"/>
        <v>2</v>
      </c>
      <c r="M8" s="11">
        <f t="shared" si="3"/>
        <v>2</v>
      </c>
      <c r="N8" s="11">
        <f t="shared" si="3"/>
        <v>2</v>
      </c>
      <c r="O8" s="11">
        <f t="shared" si="3"/>
        <v>2</v>
      </c>
      <c r="P8" s="11"/>
      <c r="Q8" s="21">
        <f>SUM('Channel Marketing Budget'!$D8:$O8)</f>
        <v>16.950000000000003</v>
      </c>
      <c r="R8" s="32"/>
      <c r="S8" s="20"/>
      <c r="T8" s="32"/>
    </row>
    <row r="9" spans="1:21" s="3" customFormat="1" ht="19.5" customHeight="1" thickBot="1" x14ac:dyDescent="0.35">
      <c r="A9" s="108"/>
      <c r="B9" s="84" t="s">
        <v>29</v>
      </c>
      <c r="C9" s="84"/>
      <c r="D9" s="85">
        <f>SUM(D7:D8)</f>
        <v>25.75</v>
      </c>
      <c r="E9" s="85">
        <f t="shared" ref="E9:O9" si="4">SUM(E7:E8)</f>
        <v>25.2</v>
      </c>
      <c r="F9" s="85">
        <f t="shared" si="4"/>
        <v>25.5</v>
      </c>
      <c r="G9" s="85">
        <f t="shared" si="4"/>
        <v>26.5</v>
      </c>
      <c r="H9" s="85">
        <f t="shared" si="4"/>
        <v>26.2</v>
      </c>
      <c r="I9" s="85">
        <f t="shared" si="4"/>
        <v>26.5</v>
      </c>
      <c r="J9" s="85">
        <f t="shared" si="4"/>
        <v>26.5</v>
      </c>
      <c r="K9" s="85">
        <f t="shared" si="4"/>
        <v>26.8</v>
      </c>
      <c r="L9" s="85">
        <f t="shared" si="4"/>
        <v>27</v>
      </c>
      <c r="M9" s="85">
        <f t="shared" si="4"/>
        <v>27</v>
      </c>
      <c r="N9" s="85">
        <f t="shared" si="4"/>
        <v>27</v>
      </c>
      <c r="O9" s="85">
        <f t="shared" si="4"/>
        <v>27</v>
      </c>
      <c r="P9" s="16"/>
      <c r="Q9" s="52">
        <f>SUM(Q7:Q8)</f>
        <v>316.95</v>
      </c>
      <c r="R9" s="22"/>
      <c r="S9" s="23"/>
      <c r="T9" s="22"/>
    </row>
    <row r="10" spans="1:21" s="8" customFormat="1" ht="19.5" customHeight="1" x14ac:dyDescent="0.3">
      <c r="A10" s="105" t="s">
        <v>11</v>
      </c>
      <c r="B10" s="111" t="s">
        <v>30</v>
      </c>
      <c r="C10" s="82" t="s">
        <v>76</v>
      </c>
      <c r="D10" s="83" t="s">
        <v>77</v>
      </c>
      <c r="E10" s="82" t="s">
        <v>78</v>
      </c>
      <c r="F10" s="82" t="s">
        <v>79</v>
      </c>
      <c r="G10" s="82" t="s">
        <v>80</v>
      </c>
      <c r="H10" s="82" t="s">
        <v>81</v>
      </c>
      <c r="I10" s="82" t="s">
        <v>82</v>
      </c>
      <c r="J10" s="82" t="s">
        <v>83</v>
      </c>
      <c r="K10" s="82" t="s">
        <v>84</v>
      </c>
      <c r="L10" s="82" t="s">
        <v>85</v>
      </c>
      <c r="M10" s="82" t="s">
        <v>86</v>
      </c>
      <c r="N10" s="82" t="s">
        <v>87</v>
      </c>
      <c r="O10" s="82" t="s">
        <v>88</v>
      </c>
      <c r="P10" s="9"/>
      <c r="Q10" s="52"/>
      <c r="R10" s="22"/>
      <c r="S10" s="23"/>
      <c r="T10" s="97"/>
    </row>
    <row r="11" spans="1:21" s="2" customFormat="1" ht="19.5" customHeight="1" x14ac:dyDescent="0.35">
      <c r="A11" s="107"/>
      <c r="B11" s="48" t="s">
        <v>31</v>
      </c>
      <c r="C11" s="46"/>
      <c r="D11" s="37">
        <v>1</v>
      </c>
      <c r="E11" s="37">
        <v>1</v>
      </c>
      <c r="F11" s="37">
        <v>0.75</v>
      </c>
      <c r="G11" s="37">
        <v>0.4</v>
      </c>
      <c r="H11" s="37">
        <v>0.33</v>
      </c>
      <c r="I11" s="37">
        <v>0.25</v>
      </c>
      <c r="J11" s="37">
        <v>0.2</v>
      </c>
      <c r="K11" s="37">
        <v>0.1</v>
      </c>
      <c r="L11" s="37">
        <v>0.05</v>
      </c>
      <c r="M11" s="37">
        <v>0.05</v>
      </c>
      <c r="N11" s="37">
        <v>0.05</v>
      </c>
      <c r="O11" s="37">
        <v>0.05</v>
      </c>
      <c r="P11" s="10"/>
      <c r="Q11" s="68"/>
      <c r="R11" s="69"/>
      <c r="S11" s="70"/>
      <c r="T11" s="32"/>
    </row>
    <row r="12" spans="1:21" s="3" customFormat="1" ht="19.5" customHeight="1" x14ac:dyDescent="0.25">
      <c r="A12" s="108"/>
      <c r="B12" s="29" t="s">
        <v>32</v>
      </c>
      <c r="C12" s="58"/>
      <c r="D12" s="45">
        <v>1</v>
      </c>
      <c r="E12" s="45">
        <v>0.5</v>
      </c>
      <c r="F12" s="45">
        <v>0.5</v>
      </c>
      <c r="G12" s="45">
        <v>0.5</v>
      </c>
      <c r="H12" s="45">
        <v>0.5</v>
      </c>
      <c r="I12" s="45">
        <v>0.5</v>
      </c>
      <c r="J12" s="45">
        <v>0.5</v>
      </c>
      <c r="K12" s="45">
        <v>0.5</v>
      </c>
      <c r="L12" s="45">
        <v>0.5</v>
      </c>
      <c r="M12" s="45">
        <v>0.5</v>
      </c>
      <c r="N12" s="45">
        <v>0.5</v>
      </c>
      <c r="O12" s="45">
        <v>0.5</v>
      </c>
      <c r="P12" s="10"/>
      <c r="Q12" s="71"/>
      <c r="R12" s="72"/>
      <c r="S12" s="74"/>
      <c r="T12" s="32"/>
    </row>
    <row r="13" spans="1:21" s="3" customFormat="1" ht="19.5" customHeight="1" x14ac:dyDescent="0.25">
      <c r="A13" s="108"/>
      <c r="B13" s="43" t="s">
        <v>26</v>
      </c>
      <c r="C13" s="59">
        <v>3</v>
      </c>
      <c r="D13" s="44">
        <f t="shared" ref="D13:O13" si="5">$C$13*D12</f>
        <v>3</v>
      </c>
      <c r="E13" s="44">
        <f t="shared" si="5"/>
        <v>1.5</v>
      </c>
      <c r="F13" s="44">
        <f t="shared" si="5"/>
        <v>1.5</v>
      </c>
      <c r="G13" s="44">
        <f t="shared" si="5"/>
        <v>1.5</v>
      </c>
      <c r="H13" s="44">
        <f t="shared" si="5"/>
        <v>1.5</v>
      </c>
      <c r="I13" s="44">
        <f t="shared" si="5"/>
        <v>1.5</v>
      </c>
      <c r="J13" s="44">
        <f t="shared" si="5"/>
        <v>1.5</v>
      </c>
      <c r="K13" s="44">
        <f t="shared" si="5"/>
        <v>1.5</v>
      </c>
      <c r="L13" s="44">
        <f t="shared" si="5"/>
        <v>1.5</v>
      </c>
      <c r="M13" s="44">
        <f t="shared" si="5"/>
        <v>1.5</v>
      </c>
      <c r="N13" s="44">
        <f t="shared" si="5"/>
        <v>1.5</v>
      </c>
      <c r="O13" s="44">
        <f t="shared" si="5"/>
        <v>1.5</v>
      </c>
      <c r="P13" s="10"/>
      <c r="Q13" s="71">
        <f>SUM('Channel Marketing Budget'!$D13:$O13)</f>
        <v>19.5</v>
      </c>
      <c r="R13" s="72"/>
      <c r="S13" s="74"/>
      <c r="T13" s="32"/>
    </row>
    <row r="14" spans="1:21" s="3" customFormat="1" ht="19.5" customHeight="1" x14ac:dyDescent="0.25">
      <c r="A14" s="108"/>
      <c r="B14" s="43" t="s">
        <v>33</v>
      </c>
      <c r="C14" s="59"/>
      <c r="D14" s="44">
        <v>25</v>
      </c>
      <c r="E14" s="44">
        <v>10</v>
      </c>
      <c r="F14" s="44">
        <v>25</v>
      </c>
      <c r="G14" s="44">
        <v>10</v>
      </c>
      <c r="H14" s="44">
        <v>25</v>
      </c>
      <c r="I14" s="44">
        <v>10</v>
      </c>
      <c r="J14" s="44">
        <v>25</v>
      </c>
      <c r="K14" s="44">
        <v>10</v>
      </c>
      <c r="L14" s="44">
        <v>25</v>
      </c>
      <c r="M14" s="44">
        <v>10</v>
      </c>
      <c r="N14" s="44">
        <v>25</v>
      </c>
      <c r="O14" s="44">
        <v>10</v>
      </c>
      <c r="P14" s="10"/>
      <c r="Q14" s="71">
        <f>SUM('Channel Marketing Budget'!$D14:$O14)</f>
        <v>210</v>
      </c>
      <c r="R14" s="72"/>
      <c r="S14" s="74"/>
      <c r="T14" s="32"/>
    </row>
    <row r="15" spans="1:21" s="3" customFormat="1" ht="19.5" customHeight="1" x14ac:dyDescent="0.25">
      <c r="A15" s="108"/>
      <c r="B15" s="43" t="s">
        <v>28</v>
      </c>
      <c r="C15" s="61">
        <v>1E-3</v>
      </c>
      <c r="D15" s="34">
        <f t="shared" ref="D15:O15" si="6">$C$15*D3*D11*D12</f>
        <v>0.75</v>
      </c>
      <c r="E15" s="34">
        <f t="shared" si="6"/>
        <v>0.1</v>
      </c>
      <c r="F15" s="34">
        <f t="shared" si="6"/>
        <v>0.1875</v>
      </c>
      <c r="G15" s="34">
        <f t="shared" si="6"/>
        <v>0.30000000000000004</v>
      </c>
      <c r="H15" s="34">
        <f t="shared" si="6"/>
        <v>0.19800000000000001</v>
      </c>
      <c r="I15" s="34">
        <f t="shared" si="6"/>
        <v>0.1875</v>
      </c>
      <c r="J15" s="34">
        <f t="shared" si="6"/>
        <v>0.15000000000000002</v>
      </c>
      <c r="K15" s="34">
        <f t="shared" si="6"/>
        <v>9.0000000000000011E-2</v>
      </c>
      <c r="L15" s="34">
        <f t="shared" si="6"/>
        <v>0.05</v>
      </c>
      <c r="M15" s="34">
        <f t="shared" si="6"/>
        <v>0.05</v>
      </c>
      <c r="N15" s="34">
        <f t="shared" si="6"/>
        <v>0.05</v>
      </c>
      <c r="O15" s="34">
        <f t="shared" si="6"/>
        <v>0.05</v>
      </c>
      <c r="P15" s="10"/>
      <c r="Q15" s="71">
        <f>SUM('Channel Marketing Budget'!$D15:$O15)</f>
        <v>2.1629999999999998</v>
      </c>
      <c r="R15" s="72"/>
      <c r="S15" s="74"/>
      <c r="T15" s="32"/>
    </row>
    <row r="16" spans="1:21" s="3" customFormat="1" ht="19.5" customHeight="1" x14ac:dyDescent="0.3">
      <c r="A16" s="108"/>
      <c r="B16" s="42" t="s">
        <v>34</v>
      </c>
      <c r="C16" s="62"/>
      <c r="D16" s="10">
        <v>25</v>
      </c>
      <c r="E16" s="10">
        <v>10</v>
      </c>
      <c r="F16" s="10">
        <v>25</v>
      </c>
      <c r="G16" s="10">
        <v>10</v>
      </c>
      <c r="H16" s="10">
        <v>25</v>
      </c>
      <c r="I16" s="10">
        <v>10</v>
      </c>
      <c r="J16" s="10">
        <v>25</v>
      </c>
      <c r="K16" s="10">
        <v>10</v>
      </c>
      <c r="L16" s="10">
        <v>25</v>
      </c>
      <c r="M16" s="10">
        <v>10</v>
      </c>
      <c r="N16" s="10">
        <v>25</v>
      </c>
      <c r="O16" s="10">
        <v>10</v>
      </c>
      <c r="P16" s="13"/>
      <c r="Q16" s="21">
        <f>SUM('Channel Marketing Budget'!$D16:$O16)</f>
        <v>210</v>
      </c>
      <c r="R16" s="32"/>
      <c r="S16" s="35"/>
      <c r="T16" s="24"/>
    </row>
    <row r="17" spans="1:20" s="15" customFormat="1" ht="19.5" customHeight="1" thickBot="1" x14ac:dyDescent="0.35">
      <c r="A17" s="109"/>
      <c r="B17" s="84" t="s">
        <v>35</v>
      </c>
      <c r="C17" s="86"/>
      <c r="D17" s="87">
        <f>SUM(D13:D16)</f>
        <v>53.75</v>
      </c>
      <c r="E17" s="87">
        <f>SUM(E13:E16)</f>
        <v>21.6</v>
      </c>
      <c r="F17" s="87">
        <f t="shared" ref="F17:O17" si="7">SUM(F13:F16)</f>
        <v>51.6875</v>
      </c>
      <c r="G17" s="87">
        <f t="shared" si="7"/>
        <v>21.8</v>
      </c>
      <c r="H17" s="87">
        <f t="shared" si="7"/>
        <v>51.698</v>
      </c>
      <c r="I17" s="87">
        <f t="shared" si="7"/>
        <v>21.6875</v>
      </c>
      <c r="J17" s="87">
        <f t="shared" si="7"/>
        <v>51.65</v>
      </c>
      <c r="K17" s="87">
        <f t="shared" si="7"/>
        <v>21.59</v>
      </c>
      <c r="L17" s="87">
        <f t="shared" si="7"/>
        <v>51.55</v>
      </c>
      <c r="M17" s="87">
        <f t="shared" si="7"/>
        <v>21.55</v>
      </c>
      <c r="N17" s="87">
        <f t="shared" si="7"/>
        <v>51.55</v>
      </c>
      <c r="O17" s="87">
        <f t="shared" si="7"/>
        <v>21.55</v>
      </c>
      <c r="P17" s="10"/>
      <c r="Q17" s="95">
        <f>SUM(Q13:Q16)</f>
        <v>441.66300000000001</v>
      </c>
      <c r="R17" s="32"/>
      <c r="S17" s="35"/>
      <c r="T17" s="32"/>
    </row>
    <row r="18" spans="1:20" s="3" customFormat="1" ht="19.5" customHeight="1" x14ac:dyDescent="0.3">
      <c r="A18" s="105" t="s">
        <v>12</v>
      </c>
      <c r="B18" s="111" t="s">
        <v>36</v>
      </c>
      <c r="C18" s="82" t="s">
        <v>76</v>
      </c>
      <c r="D18" s="83" t="s">
        <v>77</v>
      </c>
      <c r="E18" s="82" t="s">
        <v>78</v>
      </c>
      <c r="F18" s="82" t="s">
        <v>79</v>
      </c>
      <c r="G18" s="82" t="s">
        <v>80</v>
      </c>
      <c r="H18" s="82" t="s">
        <v>81</v>
      </c>
      <c r="I18" s="82" t="s">
        <v>82</v>
      </c>
      <c r="J18" s="82" t="s">
        <v>83</v>
      </c>
      <c r="K18" s="82" t="s">
        <v>84</v>
      </c>
      <c r="L18" s="82" t="s">
        <v>85</v>
      </c>
      <c r="M18" s="82" t="s">
        <v>86</v>
      </c>
      <c r="N18" s="82" t="s">
        <v>87</v>
      </c>
      <c r="O18" s="82" t="s">
        <v>88</v>
      </c>
      <c r="P18" s="10"/>
      <c r="Q18" s="52"/>
      <c r="R18" s="24"/>
      <c r="S18" s="25"/>
      <c r="T18" s="32"/>
    </row>
    <row r="19" spans="1:20" s="3" customFormat="1" ht="19.5" customHeight="1" x14ac:dyDescent="0.25">
      <c r="A19" s="108"/>
      <c r="B19" s="38" t="s">
        <v>37</v>
      </c>
      <c r="C19" s="63"/>
      <c r="D19" s="40">
        <v>0.25</v>
      </c>
      <c r="E19" s="40">
        <v>0.25</v>
      </c>
      <c r="F19" s="40">
        <v>0.25</v>
      </c>
      <c r="G19" s="40">
        <v>0.25</v>
      </c>
      <c r="H19" s="40">
        <v>0.25</v>
      </c>
      <c r="I19" s="40">
        <v>0.25</v>
      </c>
      <c r="J19" s="40">
        <v>0.25</v>
      </c>
      <c r="K19" s="40">
        <v>0.25</v>
      </c>
      <c r="L19" s="40">
        <v>0.25</v>
      </c>
      <c r="M19" s="40">
        <v>0.25</v>
      </c>
      <c r="N19" s="40">
        <v>0.25</v>
      </c>
      <c r="O19" s="40">
        <v>0.25</v>
      </c>
      <c r="P19" s="10"/>
      <c r="Q19" s="71"/>
      <c r="R19" s="72"/>
      <c r="S19" s="74"/>
      <c r="T19" s="32"/>
    </row>
    <row r="20" spans="1:20" s="3" customFormat="1" ht="19.5" customHeight="1" x14ac:dyDescent="0.25">
      <c r="A20" s="108"/>
      <c r="B20" s="43" t="s">
        <v>26</v>
      </c>
      <c r="C20" s="59">
        <v>1</v>
      </c>
      <c r="D20" s="44">
        <f t="shared" ref="D20:O20" si="8">$C$20*D19</f>
        <v>0.25</v>
      </c>
      <c r="E20" s="44">
        <f t="shared" si="8"/>
        <v>0.25</v>
      </c>
      <c r="F20" s="44">
        <f t="shared" si="8"/>
        <v>0.25</v>
      </c>
      <c r="G20" s="44">
        <f t="shared" si="8"/>
        <v>0.25</v>
      </c>
      <c r="H20" s="44">
        <f t="shared" si="8"/>
        <v>0.25</v>
      </c>
      <c r="I20" s="44">
        <f t="shared" si="8"/>
        <v>0.25</v>
      </c>
      <c r="J20" s="44">
        <f t="shared" si="8"/>
        <v>0.25</v>
      </c>
      <c r="K20" s="44">
        <f t="shared" si="8"/>
        <v>0.25</v>
      </c>
      <c r="L20" s="44">
        <f t="shared" si="8"/>
        <v>0.25</v>
      </c>
      <c r="M20" s="44">
        <f t="shared" si="8"/>
        <v>0.25</v>
      </c>
      <c r="N20" s="44">
        <f t="shared" si="8"/>
        <v>0.25</v>
      </c>
      <c r="O20" s="44">
        <f t="shared" si="8"/>
        <v>0.25</v>
      </c>
      <c r="P20" s="10"/>
      <c r="Q20" s="71">
        <f>SUM('Channel Marketing Budget'!$D20:$O20)</f>
        <v>3</v>
      </c>
      <c r="R20" s="72"/>
      <c r="S20" s="74"/>
      <c r="T20" s="32"/>
    </row>
    <row r="21" spans="1:20" s="3" customFormat="1" ht="19.5" customHeight="1" x14ac:dyDescent="0.25">
      <c r="A21" s="108"/>
      <c r="B21" s="41" t="s">
        <v>38</v>
      </c>
      <c r="C21" s="63"/>
      <c r="D21" s="39">
        <v>500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10"/>
      <c r="Q21" s="71">
        <f>SUM('Channel Marketing Budget'!$D21:$O21)</f>
        <v>500</v>
      </c>
      <c r="R21" s="72"/>
      <c r="S21" s="74"/>
      <c r="T21" s="32"/>
    </row>
    <row r="22" spans="1:20" s="3" customFormat="1" ht="19.5" customHeight="1" x14ac:dyDescent="0.3">
      <c r="A22" s="108"/>
      <c r="B22" s="41" t="s">
        <v>39</v>
      </c>
      <c r="C22" s="63"/>
      <c r="D22" s="39">
        <v>10</v>
      </c>
      <c r="E22" s="39">
        <v>10</v>
      </c>
      <c r="F22" s="39">
        <v>10</v>
      </c>
      <c r="G22" s="39">
        <v>10</v>
      </c>
      <c r="H22" s="39">
        <v>10</v>
      </c>
      <c r="I22" s="39">
        <v>10</v>
      </c>
      <c r="J22" s="39">
        <v>10</v>
      </c>
      <c r="K22" s="39">
        <v>10</v>
      </c>
      <c r="L22" s="39">
        <v>10</v>
      </c>
      <c r="M22" s="39">
        <v>10</v>
      </c>
      <c r="N22" s="39">
        <v>10</v>
      </c>
      <c r="O22" s="39">
        <v>10</v>
      </c>
      <c r="P22" s="13"/>
      <c r="Q22" s="71">
        <f>SUM('Channel Marketing Budget'!$D22:$O22)</f>
        <v>120</v>
      </c>
      <c r="R22" s="72"/>
      <c r="S22" s="74"/>
      <c r="T22" s="24"/>
    </row>
    <row r="23" spans="1:20" s="15" customFormat="1" ht="19.5" customHeight="1" x14ac:dyDescent="0.3">
      <c r="A23" s="109"/>
      <c r="B23" s="42" t="s">
        <v>40</v>
      </c>
      <c r="C23" s="62"/>
      <c r="D23" s="10">
        <v>25</v>
      </c>
      <c r="E23" s="10"/>
      <c r="F23" s="10"/>
      <c r="G23" s="10"/>
      <c r="H23" s="10"/>
      <c r="I23" s="10"/>
      <c r="J23" s="10"/>
      <c r="K23" s="10"/>
      <c r="L23" s="10"/>
      <c r="M23" s="10"/>
      <c r="N23" s="10">
        <v>25</v>
      </c>
      <c r="O23" s="10"/>
      <c r="P23" s="13"/>
      <c r="Q23" s="21">
        <f>SUM('Channel Marketing Budget'!$D23:$O23)</f>
        <v>50</v>
      </c>
      <c r="R23" s="32"/>
      <c r="S23" s="35"/>
      <c r="T23" s="24"/>
    </row>
    <row r="24" spans="1:20" s="15" customFormat="1" ht="19.5" customHeight="1" thickBot="1" x14ac:dyDescent="0.35">
      <c r="A24" s="109"/>
      <c r="B24" s="84" t="s">
        <v>41</v>
      </c>
      <c r="C24" s="84"/>
      <c r="D24" s="85">
        <f>SUM(D20:D23)</f>
        <v>535.25</v>
      </c>
      <c r="E24" s="85">
        <f t="shared" ref="E24:O24" si="9">SUM(E20:E23)</f>
        <v>10.25</v>
      </c>
      <c r="F24" s="85">
        <f t="shared" si="9"/>
        <v>10.25</v>
      </c>
      <c r="G24" s="85">
        <f t="shared" si="9"/>
        <v>10.25</v>
      </c>
      <c r="H24" s="85">
        <f t="shared" si="9"/>
        <v>10.25</v>
      </c>
      <c r="I24" s="85">
        <f t="shared" si="9"/>
        <v>10.25</v>
      </c>
      <c r="J24" s="85">
        <f t="shared" si="9"/>
        <v>10.25</v>
      </c>
      <c r="K24" s="85">
        <f t="shared" si="9"/>
        <v>10.25</v>
      </c>
      <c r="L24" s="85">
        <f t="shared" si="9"/>
        <v>10.25</v>
      </c>
      <c r="M24" s="85">
        <f t="shared" si="9"/>
        <v>10.25</v>
      </c>
      <c r="N24" s="85">
        <f t="shared" si="9"/>
        <v>35.25</v>
      </c>
      <c r="O24" s="85">
        <f t="shared" si="9"/>
        <v>10.25</v>
      </c>
      <c r="P24" s="10"/>
      <c r="Q24" s="52">
        <f>SUM(Q20:Q23)</f>
        <v>673</v>
      </c>
      <c r="R24" s="24"/>
      <c r="S24" s="25"/>
      <c r="T24" s="32"/>
    </row>
    <row r="25" spans="1:20" s="3" customFormat="1" ht="19.5" customHeight="1" x14ac:dyDescent="0.3">
      <c r="A25" s="105" t="s">
        <v>13</v>
      </c>
      <c r="B25" s="111" t="s">
        <v>42</v>
      </c>
      <c r="C25" s="82" t="s">
        <v>76</v>
      </c>
      <c r="D25" s="83" t="s">
        <v>77</v>
      </c>
      <c r="E25" s="82" t="s">
        <v>78</v>
      </c>
      <c r="F25" s="82" t="s">
        <v>79</v>
      </c>
      <c r="G25" s="82" t="s">
        <v>80</v>
      </c>
      <c r="H25" s="82" t="s">
        <v>81</v>
      </c>
      <c r="I25" s="82" t="s">
        <v>82</v>
      </c>
      <c r="J25" s="82" t="s">
        <v>83</v>
      </c>
      <c r="K25" s="82" t="s">
        <v>84</v>
      </c>
      <c r="L25" s="82" t="s">
        <v>85</v>
      </c>
      <c r="M25" s="82" t="s">
        <v>86</v>
      </c>
      <c r="N25" s="82" t="s">
        <v>87</v>
      </c>
      <c r="O25" s="82" t="s">
        <v>88</v>
      </c>
      <c r="P25" s="10"/>
      <c r="Q25" s="52"/>
      <c r="R25" s="24"/>
      <c r="S25" s="25"/>
      <c r="T25" s="32"/>
    </row>
    <row r="26" spans="1:20" s="3" customFormat="1" ht="19.5" customHeight="1" x14ac:dyDescent="0.3">
      <c r="A26" s="108"/>
      <c r="B26" s="38" t="s">
        <v>43</v>
      </c>
      <c r="C26" s="63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10"/>
      <c r="Q26" s="52"/>
      <c r="R26" s="24"/>
      <c r="S26" s="25"/>
      <c r="T26" s="32"/>
    </row>
    <row r="27" spans="1:20" s="3" customFormat="1" ht="19.5" customHeight="1" x14ac:dyDescent="0.3">
      <c r="A27" s="108"/>
      <c r="B27" s="41" t="s">
        <v>27</v>
      </c>
      <c r="C27" s="63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13"/>
      <c r="Q27" s="71">
        <f>SUM('Channel Marketing Budget'!$D27:$O27)</f>
        <v>0</v>
      </c>
      <c r="R27" s="72"/>
      <c r="S27" s="74"/>
      <c r="T27" s="24"/>
    </row>
    <row r="28" spans="1:20" s="15" customFormat="1" ht="19.5" customHeight="1" x14ac:dyDescent="0.3">
      <c r="A28" s="109"/>
      <c r="B28" s="42" t="s">
        <v>44</v>
      </c>
      <c r="C28" s="63"/>
      <c r="D28" s="39">
        <v>1000</v>
      </c>
      <c r="E28" s="39">
        <v>1000</v>
      </c>
      <c r="F28" s="39">
        <v>1000</v>
      </c>
      <c r="G28" s="39">
        <v>1000</v>
      </c>
      <c r="H28" s="39">
        <v>1000</v>
      </c>
      <c r="I28" s="39">
        <v>1000</v>
      </c>
      <c r="J28" s="39">
        <v>1000</v>
      </c>
      <c r="K28" s="39">
        <v>1000</v>
      </c>
      <c r="L28" s="39">
        <v>1000</v>
      </c>
      <c r="M28" s="39">
        <v>1000</v>
      </c>
      <c r="N28" s="39">
        <v>1000</v>
      </c>
      <c r="O28" s="39">
        <v>1000</v>
      </c>
      <c r="P28" s="12"/>
      <c r="Q28" s="71">
        <f>SUM('Channel Marketing Budget'!$D28:$O28)</f>
        <v>12000</v>
      </c>
      <c r="R28" s="72"/>
      <c r="S28" s="74"/>
      <c r="T28" s="24"/>
    </row>
    <row r="29" spans="1:20" s="14" customFormat="1" ht="19.5" customHeight="1" x14ac:dyDescent="0.3">
      <c r="A29" s="109"/>
      <c r="B29" s="41" t="s">
        <v>45</v>
      </c>
      <c r="C29" s="62"/>
      <c r="D29" s="10">
        <v>250</v>
      </c>
      <c r="E29" s="10">
        <v>250</v>
      </c>
      <c r="F29" s="10">
        <v>250</v>
      </c>
      <c r="G29" s="10">
        <v>250</v>
      </c>
      <c r="H29" s="10">
        <v>250</v>
      </c>
      <c r="I29" s="10">
        <v>250</v>
      </c>
      <c r="J29" s="10">
        <v>250</v>
      </c>
      <c r="K29" s="10">
        <v>250</v>
      </c>
      <c r="L29" s="10">
        <v>250</v>
      </c>
      <c r="M29" s="10">
        <v>250</v>
      </c>
      <c r="N29" s="10">
        <v>250</v>
      </c>
      <c r="O29" s="10">
        <v>250</v>
      </c>
      <c r="P29" s="12"/>
      <c r="Q29" s="21">
        <f>SUM('Channel Marketing Budget'!$D29:$O29)</f>
        <v>3000</v>
      </c>
      <c r="R29" s="32"/>
      <c r="S29" s="35"/>
      <c r="T29" s="24"/>
    </row>
    <row r="30" spans="1:20" s="14" customFormat="1" ht="19.5" customHeight="1" x14ac:dyDescent="0.3">
      <c r="A30" s="109"/>
      <c r="B30" s="84" t="s">
        <v>46</v>
      </c>
      <c r="C30" s="84"/>
      <c r="D30" s="85">
        <f>SUM(D27:D29)</f>
        <v>1250</v>
      </c>
      <c r="E30" s="85">
        <f t="shared" ref="E30:O30" si="10">SUM(E27:E29)</f>
        <v>1250</v>
      </c>
      <c r="F30" s="85">
        <f t="shared" si="10"/>
        <v>1250</v>
      </c>
      <c r="G30" s="85">
        <f t="shared" si="10"/>
        <v>1250</v>
      </c>
      <c r="H30" s="85">
        <f t="shared" si="10"/>
        <v>1250</v>
      </c>
      <c r="I30" s="85">
        <f t="shared" si="10"/>
        <v>1250</v>
      </c>
      <c r="J30" s="85">
        <f t="shared" si="10"/>
        <v>1250</v>
      </c>
      <c r="K30" s="85">
        <f t="shared" si="10"/>
        <v>1250</v>
      </c>
      <c r="L30" s="85">
        <f t="shared" si="10"/>
        <v>1250</v>
      </c>
      <c r="M30" s="85">
        <f t="shared" si="10"/>
        <v>1250</v>
      </c>
      <c r="N30" s="85">
        <f t="shared" si="10"/>
        <v>1250</v>
      </c>
      <c r="O30" s="85">
        <f t="shared" si="10"/>
        <v>1250</v>
      </c>
      <c r="P30" s="10"/>
      <c r="Q30" s="52">
        <f>SUM(Q27:Q29)</f>
        <v>15000</v>
      </c>
      <c r="R30" s="24"/>
      <c r="S30" s="26"/>
      <c r="T30" s="32"/>
    </row>
    <row r="31" spans="1:20" s="3" customFormat="1" ht="19.5" customHeight="1" thickBot="1" x14ac:dyDescent="0.35">
      <c r="A31" s="105" t="s">
        <v>14</v>
      </c>
      <c r="B31" s="79" t="s">
        <v>47</v>
      </c>
      <c r="C31" s="80"/>
      <c r="D31" s="81">
        <f>SUM(DirectMail[[#Totals],[Month 1]],InternetMarketing[[#Totals],[Month 1]],DirectMarketing[[#Totals],[Month 1]])</f>
        <v>1839</v>
      </c>
      <c r="E31" s="81">
        <f>SUM(DirectMail[[#Totals],[Month 2]],InternetMarketing[[#Totals],[Month 2]],DirectMarketing[[#Totals],[Month 2]])</f>
        <v>1281.8499999999999</v>
      </c>
      <c r="F31" s="81">
        <f>SUM(DirectMail[[#Totals],[Month 3]],InternetMarketing[[#Totals],[Month 3]],DirectMarketing[[#Totals],[Month 3]])</f>
        <v>1311.9375</v>
      </c>
      <c r="G31" s="81">
        <f>SUM(DirectMail[[#Totals],[Month 4]],InternetMarketing[[#Totals],[Month 4]],DirectMarketing[[#Totals],[Month 4]])</f>
        <v>1282.05</v>
      </c>
      <c r="H31" s="81">
        <f>SUM(DirectMail[[#Totals],[Month 5]],InternetMarketing[[#Totals],[Month 5]],DirectMarketing[[#Totals],[Month 5]])</f>
        <v>1311.9480000000001</v>
      </c>
      <c r="I31" s="81">
        <f>SUM(DirectMail[[#Totals],[Month 6]],InternetMarketing[[#Totals],[Month 6]],DirectMarketing[[#Totals],[Month 6]])</f>
        <v>1281.9375</v>
      </c>
      <c r="J31" s="81">
        <f>SUM(DirectMail[[#Totals],[Month 7]],InternetMarketing[[#Totals],[Month 7]],DirectMarketing[[#Totals],[Month 7]])</f>
        <v>1311.9</v>
      </c>
      <c r="K31" s="81">
        <f>SUM(DirectMail[[#Totals],[Month 8]],InternetMarketing[[#Totals],[Month 8]],DirectMarketing[[#Totals],[Month 8]])</f>
        <v>1281.8399999999999</v>
      </c>
      <c r="L31" s="81">
        <f>SUM(DirectMail[[#Totals],[Month 9]],InternetMarketing[[#Totals],[Month 9]],DirectMarketing[[#Totals],[Month 9]])</f>
        <v>1311.8</v>
      </c>
      <c r="M31" s="81">
        <f>SUM(DirectMail[[#Totals],[Month 10]],InternetMarketing[[#Totals],[Month 10]],DirectMarketing[[#Totals],[Month 10]])</f>
        <v>1281.8</v>
      </c>
      <c r="N31" s="81">
        <f>SUM(DirectMail[[#Totals],[Month 11]],InternetMarketing[[#Totals],[Month 11]],DirectMarketing[[#Totals],[Month 11]])</f>
        <v>1336.8</v>
      </c>
      <c r="O31" s="81">
        <f>SUM(DirectMail[[#Totals],[Month 12]],InternetMarketing[[#Totals],[Month 12]],DirectMarketing[[#Totals],[Month 12]])</f>
        <v>1281.8</v>
      </c>
      <c r="P31" s="11"/>
      <c r="Q31" s="52">
        <f>SUM(Q30,Q24,Q17,Q9)</f>
        <v>16431.613000000001</v>
      </c>
      <c r="R31" s="24"/>
      <c r="S31" s="25"/>
      <c r="T31" s="32"/>
    </row>
    <row r="32" spans="1:20" s="3" customFormat="1" ht="19.5" customHeight="1" x14ac:dyDescent="0.3">
      <c r="A32" s="105" t="s">
        <v>15</v>
      </c>
      <c r="B32" s="111" t="s">
        <v>48</v>
      </c>
      <c r="C32" s="82" t="s">
        <v>76</v>
      </c>
      <c r="D32" s="83" t="s">
        <v>77</v>
      </c>
      <c r="E32" s="82" t="s">
        <v>78</v>
      </c>
      <c r="F32" s="82" t="s">
        <v>79</v>
      </c>
      <c r="G32" s="82" t="s">
        <v>80</v>
      </c>
      <c r="H32" s="82" t="s">
        <v>81</v>
      </c>
      <c r="I32" s="82" t="s">
        <v>82</v>
      </c>
      <c r="J32" s="82" t="s">
        <v>83</v>
      </c>
      <c r="K32" s="82" t="s">
        <v>84</v>
      </c>
      <c r="L32" s="82" t="s">
        <v>85</v>
      </c>
      <c r="M32" s="82" t="s">
        <v>86</v>
      </c>
      <c r="N32" s="82" t="s">
        <v>87</v>
      </c>
      <c r="O32" s="82" t="s">
        <v>88</v>
      </c>
      <c r="P32" s="11"/>
      <c r="Q32" s="52"/>
      <c r="R32" s="24"/>
      <c r="S32" s="25"/>
      <c r="T32" s="32"/>
    </row>
    <row r="33" spans="1:20" s="3" customFormat="1" ht="19.5" customHeight="1" x14ac:dyDescent="0.3">
      <c r="A33" s="108"/>
      <c r="B33" s="48" t="s">
        <v>49</v>
      </c>
      <c r="C33" s="46"/>
      <c r="D33" s="37">
        <v>0.1</v>
      </c>
      <c r="E33" s="37">
        <v>0.1</v>
      </c>
      <c r="F33" s="37">
        <v>0.1</v>
      </c>
      <c r="G33" s="37">
        <v>0.1</v>
      </c>
      <c r="H33" s="37">
        <v>0.1</v>
      </c>
      <c r="I33" s="37">
        <v>0.1</v>
      </c>
      <c r="J33" s="37">
        <v>0.1</v>
      </c>
      <c r="K33" s="37">
        <v>0.1</v>
      </c>
      <c r="L33" s="37">
        <v>0.1</v>
      </c>
      <c r="M33" s="37">
        <v>0.1</v>
      </c>
      <c r="N33" s="37">
        <v>0.1</v>
      </c>
      <c r="O33" s="37">
        <v>0.1</v>
      </c>
      <c r="P33" s="11"/>
      <c r="Q33" s="91"/>
      <c r="R33" s="92"/>
      <c r="S33" s="93"/>
      <c r="T33" s="32"/>
    </row>
    <row r="34" spans="1:20" s="3" customFormat="1" ht="19.5" customHeight="1" x14ac:dyDescent="0.25">
      <c r="A34" s="108"/>
      <c r="B34" s="38" t="s">
        <v>50</v>
      </c>
      <c r="C34" s="63"/>
      <c r="D34" s="39">
        <v>50</v>
      </c>
      <c r="E34" s="39">
        <v>50</v>
      </c>
      <c r="F34" s="39">
        <v>50</v>
      </c>
      <c r="G34" s="39">
        <v>50</v>
      </c>
      <c r="H34" s="39">
        <v>50</v>
      </c>
      <c r="I34" s="39">
        <v>50</v>
      </c>
      <c r="J34" s="39">
        <v>50</v>
      </c>
      <c r="K34" s="39">
        <v>50</v>
      </c>
      <c r="L34" s="39">
        <v>50</v>
      </c>
      <c r="M34" s="39">
        <v>50</v>
      </c>
      <c r="N34" s="39">
        <v>50</v>
      </c>
      <c r="O34" s="39">
        <v>50</v>
      </c>
      <c r="P34" s="10"/>
      <c r="Q34" s="71">
        <f>SUM('Channel Marketing Budget'!$D34:$O34)</f>
        <v>600</v>
      </c>
      <c r="R34" s="72"/>
      <c r="S34" s="74"/>
      <c r="T34" s="32"/>
    </row>
    <row r="35" spans="1:20" s="3" customFormat="1" ht="19.5" customHeight="1" x14ac:dyDescent="0.3">
      <c r="A35" s="108"/>
      <c r="B35" s="38" t="s">
        <v>34</v>
      </c>
      <c r="C35" s="63"/>
      <c r="D35" s="36">
        <v>250</v>
      </c>
      <c r="E35" s="36">
        <v>250</v>
      </c>
      <c r="F35" s="36">
        <v>250</v>
      </c>
      <c r="G35" s="36">
        <v>250</v>
      </c>
      <c r="H35" s="36">
        <v>250</v>
      </c>
      <c r="I35" s="36">
        <v>250</v>
      </c>
      <c r="J35" s="36">
        <v>250</v>
      </c>
      <c r="K35" s="36">
        <v>250</v>
      </c>
      <c r="L35" s="36">
        <v>250</v>
      </c>
      <c r="M35" s="36">
        <v>250</v>
      </c>
      <c r="N35" s="36">
        <v>250</v>
      </c>
      <c r="O35" s="36">
        <v>250</v>
      </c>
      <c r="P35" s="12"/>
      <c r="Q35" s="71">
        <f>SUM('Channel Marketing Budget'!$D35:$O35)</f>
        <v>3000</v>
      </c>
      <c r="R35" s="72"/>
      <c r="S35" s="73"/>
      <c r="T35" s="24"/>
    </row>
    <row r="36" spans="1:20" s="14" customFormat="1" ht="19.5" customHeight="1" x14ac:dyDescent="0.3">
      <c r="A36" s="109"/>
      <c r="B36" s="38" t="s">
        <v>51</v>
      </c>
      <c r="C36" s="63"/>
      <c r="D36" s="36">
        <v>600</v>
      </c>
      <c r="E36" s="36">
        <v>600</v>
      </c>
      <c r="F36" s="36">
        <v>600</v>
      </c>
      <c r="G36" s="36">
        <v>600</v>
      </c>
      <c r="H36" s="36">
        <v>600</v>
      </c>
      <c r="I36" s="36">
        <v>600</v>
      </c>
      <c r="J36" s="36">
        <v>600</v>
      </c>
      <c r="K36" s="36">
        <v>600</v>
      </c>
      <c r="L36" s="36">
        <v>600</v>
      </c>
      <c r="M36" s="36">
        <v>600</v>
      </c>
      <c r="N36" s="36">
        <v>600</v>
      </c>
      <c r="O36" s="36">
        <v>600</v>
      </c>
      <c r="P36" s="12"/>
      <c r="Q36" s="71">
        <f>SUM('Channel Marketing Budget'!$D36:$O36)</f>
        <v>7200</v>
      </c>
      <c r="R36" s="72"/>
      <c r="S36" s="73"/>
      <c r="T36" s="24"/>
    </row>
    <row r="37" spans="1:20" s="14" customFormat="1" ht="19.5" customHeight="1" x14ac:dyDescent="0.3">
      <c r="A37" s="109"/>
      <c r="B37" s="38" t="s">
        <v>52</v>
      </c>
      <c r="C37" s="61">
        <v>0.1</v>
      </c>
      <c r="D37" s="34">
        <f t="shared" ref="D37:O37" si="11">D3*D33*$C$37</f>
        <v>7.5</v>
      </c>
      <c r="E37" s="34">
        <f t="shared" si="11"/>
        <v>2</v>
      </c>
      <c r="F37" s="34">
        <f t="shared" si="11"/>
        <v>5</v>
      </c>
      <c r="G37" s="34">
        <f t="shared" si="11"/>
        <v>15</v>
      </c>
      <c r="H37" s="34">
        <f t="shared" si="11"/>
        <v>12</v>
      </c>
      <c r="I37" s="34">
        <f t="shared" si="11"/>
        <v>15</v>
      </c>
      <c r="J37" s="34">
        <f t="shared" si="11"/>
        <v>15</v>
      </c>
      <c r="K37" s="34">
        <f t="shared" si="11"/>
        <v>18</v>
      </c>
      <c r="L37" s="34">
        <f t="shared" si="11"/>
        <v>20</v>
      </c>
      <c r="M37" s="34">
        <f t="shared" si="11"/>
        <v>20</v>
      </c>
      <c r="N37" s="34">
        <f t="shared" si="11"/>
        <v>20</v>
      </c>
      <c r="O37" s="34">
        <f t="shared" si="11"/>
        <v>20</v>
      </c>
      <c r="P37" s="9"/>
      <c r="Q37" s="71">
        <f>SUM('Channel Marketing Budget'!$D37:$O37)</f>
        <v>169.5</v>
      </c>
      <c r="R37" s="72"/>
      <c r="S37" s="73"/>
      <c r="T37" s="97"/>
    </row>
    <row r="38" spans="1:20" s="2" customFormat="1" ht="19.5" customHeight="1" x14ac:dyDescent="0.3">
      <c r="A38" s="107"/>
      <c r="B38" s="31" t="s">
        <v>53</v>
      </c>
      <c r="C38" s="60">
        <v>0.1</v>
      </c>
      <c r="D38" s="11">
        <f t="shared" ref="D38:O38" si="12">D3*D33*$C$38</f>
        <v>7.5</v>
      </c>
      <c r="E38" s="11">
        <f t="shared" si="12"/>
        <v>2</v>
      </c>
      <c r="F38" s="11">
        <f t="shared" si="12"/>
        <v>5</v>
      </c>
      <c r="G38" s="11">
        <f t="shared" si="12"/>
        <v>15</v>
      </c>
      <c r="H38" s="11">
        <f t="shared" si="12"/>
        <v>12</v>
      </c>
      <c r="I38" s="11">
        <f t="shared" si="12"/>
        <v>15</v>
      </c>
      <c r="J38" s="11">
        <f t="shared" si="12"/>
        <v>15</v>
      </c>
      <c r="K38" s="11">
        <f t="shared" si="12"/>
        <v>18</v>
      </c>
      <c r="L38" s="11">
        <f t="shared" si="12"/>
        <v>20</v>
      </c>
      <c r="M38" s="11">
        <f t="shared" si="12"/>
        <v>20</v>
      </c>
      <c r="N38" s="11">
        <f t="shared" si="12"/>
        <v>20</v>
      </c>
      <c r="O38" s="11">
        <f t="shared" si="12"/>
        <v>20</v>
      </c>
      <c r="P38" s="10"/>
      <c r="Q38" s="21">
        <f>SUM('Channel Marketing Budget'!$D38:$O38)</f>
        <v>169.5</v>
      </c>
      <c r="R38" s="32"/>
      <c r="S38" s="35"/>
      <c r="T38" s="32"/>
    </row>
    <row r="39" spans="1:20" s="3" customFormat="1" ht="19.5" customHeight="1" thickBot="1" x14ac:dyDescent="0.35">
      <c r="A39" s="108"/>
      <c r="B39" s="84" t="s">
        <v>54</v>
      </c>
      <c r="C39" s="84"/>
      <c r="D39" s="85">
        <f>SUM(D34:D38)</f>
        <v>915</v>
      </c>
      <c r="E39" s="85">
        <f t="shared" ref="E39:O39" si="13">SUM(E34:E38)</f>
        <v>904</v>
      </c>
      <c r="F39" s="85">
        <f t="shared" si="13"/>
        <v>910</v>
      </c>
      <c r="G39" s="85">
        <f t="shared" si="13"/>
        <v>930</v>
      </c>
      <c r="H39" s="85">
        <f t="shared" si="13"/>
        <v>924</v>
      </c>
      <c r="I39" s="85">
        <f t="shared" si="13"/>
        <v>930</v>
      </c>
      <c r="J39" s="85">
        <f t="shared" si="13"/>
        <v>930</v>
      </c>
      <c r="K39" s="85">
        <f t="shared" si="13"/>
        <v>936</v>
      </c>
      <c r="L39" s="85">
        <f t="shared" si="13"/>
        <v>940</v>
      </c>
      <c r="M39" s="85">
        <f t="shared" si="13"/>
        <v>940</v>
      </c>
      <c r="N39" s="85">
        <f t="shared" si="13"/>
        <v>940</v>
      </c>
      <c r="O39" s="85">
        <f t="shared" si="13"/>
        <v>940</v>
      </c>
      <c r="P39" s="11"/>
      <c r="Q39" s="52">
        <f>SUM(Q34:Q38)</f>
        <v>11139</v>
      </c>
      <c r="R39" s="24"/>
      <c r="S39" s="25"/>
      <c r="T39" s="32"/>
    </row>
    <row r="40" spans="1:20" s="3" customFormat="1" ht="19.5" customHeight="1" x14ac:dyDescent="0.3">
      <c r="A40" s="105" t="s">
        <v>16</v>
      </c>
      <c r="B40" s="111" t="s">
        <v>55</v>
      </c>
      <c r="C40" s="82" t="s">
        <v>76</v>
      </c>
      <c r="D40" s="83" t="s">
        <v>77</v>
      </c>
      <c r="E40" s="82" t="s">
        <v>78</v>
      </c>
      <c r="F40" s="82" t="s">
        <v>79</v>
      </c>
      <c r="G40" s="82" t="s">
        <v>80</v>
      </c>
      <c r="H40" s="82" t="s">
        <v>81</v>
      </c>
      <c r="I40" s="82" t="s">
        <v>82</v>
      </c>
      <c r="J40" s="82" t="s">
        <v>83</v>
      </c>
      <c r="K40" s="82" t="s">
        <v>84</v>
      </c>
      <c r="L40" s="82" t="s">
        <v>85</v>
      </c>
      <c r="M40" s="82" t="s">
        <v>86</v>
      </c>
      <c r="N40" s="82" t="s">
        <v>87</v>
      </c>
      <c r="O40" s="82" t="s">
        <v>88</v>
      </c>
      <c r="P40" s="10"/>
      <c r="Q40" s="52"/>
      <c r="R40" s="24"/>
      <c r="S40" s="25"/>
      <c r="T40" s="32"/>
    </row>
    <row r="41" spans="1:20" s="3" customFormat="1" ht="19.5" customHeight="1" x14ac:dyDescent="0.35">
      <c r="A41" s="108"/>
      <c r="B41" s="48" t="s">
        <v>56</v>
      </c>
      <c r="C41" s="46"/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0.15</v>
      </c>
      <c r="J41" s="37">
        <v>0.2</v>
      </c>
      <c r="K41" s="37">
        <v>0.4</v>
      </c>
      <c r="L41" s="37">
        <v>0.4</v>
      </c>
      <c r="M41" s="37">
        <v>0.4</v>
      </c>
      <c r="N41" s="37">
        <v>0.4</v>
      </c>
      <c r="O41" s="37">
        <v>0.4</v>
      </c>
      <c r="P41" s="12"/>
      <c r="Q41" s="68"/>
      <c r="R41" s="69"/>
      <c r="S41" s="70"/>
      <c r="T41" s="24"/>
    </row>
    <row r="42" spans="1:20" s="14" customFormat="1" ht="19.5" customHeight="1" x14ac:dyDescent="0.3">
      <c r="A42" s="109"/>
      <c r="B42" s="38" t="s">
        <v>50</v>
      </c>
      <c r="C42" s="63"/>
      <c r="D42" s="39">
        <v>50</v>
      </c>
      <c r="E42" s="39">
        <v>50</v>
      </c>
      <c r="F42" s="39">
        <v>50</v>
      </c>
      <c r="G42" s="39">
        <v>50</v>
      </c>
      <c r="H42" s="39">
        <v>50</v>
      </c>
      <c r="I42" s="39">
        <v>50</v>
      </c>
      <c r="J42" s="39">
        <v>50</v>
      </c>
      <c r="K42" s="39">
        <v>50</v>
      </c>
      <c r="L42" s="39">
        <v>50</v>
      </c>
      <c r="M42" s="39">
        <v>50</v>
      </c>
      <c r="N42" s="39">
        <v>50</v>
      </c>
      <c r="O42" s="39">
        <v>50</v>
      </c>
      <c r="P42" s="12"/>
      <c r="Q42" s="71">
        <f>SUM('Channel Marketing Budget'!$D42:$O42)</f>
        <v>600</v>
      </c>
      <c r="R42" s="72"/>
      <c r="S42" s="74"/>
      <c r="T42" s="24"/>
    </row>
    <row r="43" spans="1:20" s="14" customFormat="1" ht="19.5" customHeight="1" x14ac:dyDescent="0.3">
      <c r="A43" s="109"/>
      <c r="B43" s="38" t="s">
        <v>34</v>
      </c>
      <c r="C43" s="63"/>
      <c r="D43" s="36">
        <v>250</v>
      </c>
      <c r="E43" s="36">
        <v>250</v>
      </c>
      <c r="F43" s="36">
        <v>250</v>
      </c>
      <c r="G43" s="36">
        <v>250</v>
      </c>
      <c r="H43" s="36">
        <v>250</v>
      </c>
      <c r="I43" s="36">
        <v>250</v>
      </c>
      <c r="J43" s="36">
        <v>250</v>
      </c>
      <c r="K43" s="36">
        <v>250</v>
      </c>
      <c r="L43" s="36">
        <v>250</v>
      </c>
      <c r="M43" s="36">
        <v>250</v>
      </c>
      <c r="N43" s="36">
        <v>250</v>
      </c>
      <c r="O43" s="36">
        <v>250</v>
      </c>
      <c r="P43" s="9"/>
      <c r="Q43" s="71">
        <f>SUM(Dstributors[[#This Row],[Month 1]:[Month 12]])</f>
        <v>3000</v>
      </c>
      <c r="R43" s="72"/>
      <c r="S43" s="73"/>
      <c r="T43" s="97"/>
    </row>
    <row r="44" spans="1:20" s="2" customFormat="1" ht="19.5" customHeight="1" x14ac:dyDescent="0.3">
      <c r="A44" s="107"/>
      <c r="B44" s="38" t="s">
        <v>51</v>
      </c>
      <c r="C44" s="63"/>
      <c r="D44" s="36">
        <v>600</v>
      </c>
      <c r="E44" s="36">
        <v>600</v>
      </c>
      <c r="F44" s="36">
        <v>600</v>
      </c>
      <c r="G44" s="36">
        <v>600</v>
      </c>
      <c r="H44" s="36">
        <v>600</v>
      </c>
      <c r="I44" s="36">
        <v>600</v>
      </c>
      <c r="J44" s="36">
        <v>600</v>
      </c>
      <c r="K44" s="36">
        <v>600</v>
      </c>
      <c r="L44" s="36">
        <v>600</v>
      </c>
      <c r="M44" s="36">
        <v>600</v>
      </c>
      <c r="N44" s="36">
        <v>600</v>
      </c>
      <c r="O44" s="36">
        <v>600</v>
      </c>
      <c r="P44" s="10"/>
      <c r="Q44" s="21">
        <f>SUM(Dstributors[[#This Row],[Month 1]:[Month 12]])</f>
        <v>7200</v>
      </c>
      <c r="R44" s="32"/>
      <c r="S44" s="35"/>
      <c r="T44" s="32"/>
    </row>
    <row r="45" spans="1:20" s="3" customFormat="1" ht="19.5" customHeight="1" x14ac:dyDescent="0.3">
      <c r="A45" s="108"/>
      <c r="B45" s="31" t="s">
        <v>57</v>
      </c>
      <c r="C45" s="60">
        <v>0.15</v>
      </c>
      <c r="D45" s="10">
        <f t="shared" ref="D45:O45" si="14">D3*D41*$C$45</f>
        <v>0</v>
      </c>
      <c r="E45" s="10">
        <f t="shared" si="14"/>
        <v>0</v>
      </c>
      <c r="F45" s="10">
        <f t="shared" si="14"/>
        <v>0</v>
      </c>
      <c r="G45" s="10">
        <f t="shared" si="14"/>
        <v>0</v>
      </c>
      <c r="H45" s="10">
        <f t="shared" si="14"/>
        <v>0</v>
      </c>
      <c r="I45" s="10">
        <f t="shared" si="14"/>
        <v>33.75</v>
      </c>
      <c r="J45" s="10">
        <f t="shared" si="14"/>
        <v>45</v>
      </c>
      <c r="K45" s="10">
        <f t="shared" si="14"/>
        <v>108</v>
      </c>
      <c r="L45" s="10">
        <f t="shared" si="14"/>
        <v>120</v>
      </c>
      <c r="M45" s="10">
        <f t="shared" si="14"/>
        <v>120</v>
      </c>
      <c r="N45" s="10">
        <f t="shared" si="14"/>
        <v>120</v>
      </c>
      <c r="O45" s="10">
        <f t="shared" si="14"/>
        <v>120</v>
      </c>
      <c r="P45" s="11"/>
      <c r="Q45" s="112">
        <f>SUM(Dstributors[[#This Row],[Month 1]:[Month 12]])</f>
        <v>666.75</v>
      </c>
      <c r="R45" s="24"/>
      <c r="S45" s="25"/>
      <c r="T45" s="32"/>
    </row>
    <row r="46" spans="1:20" s="3" customFormat="1" ht="19.5" customHeight="1" thickBot="1" x14ac:dyDescent="0.35">
      <c r="A46" s="108"/>
      <c r="B46" s="84" t="s">
        <v>58</v>
      </c>
      <c r="C46" s="84"/>
      <c r="D46" s="85">
        <f>SUM(D42:D45)</f>
        <v>900</v>
      </c>
      <c r="E46" s="85">
        <f t="shared" ref="E46:O46" si="15">SUM(E42:E45)</f>
        <v>900</v>
      </c>
      <c r="F46" s="85">
        <f t="shared" si="15"/>
        <v>900</v>
      </c>
      <c r="G46" s="85">
        <f t="shared" si="15"/>
        <v>900</v>
      </c>
      <c r="H46" s="85">
        <f t="shared" si="15"/>
        <v>900</v>
      </c>
      <c r="I46" s="85">
        <f t="shared" si="15"/>
        <v>933.75</v>
      </c>
      <c r="J46" s="85">
        <f t="shared" si="15"/>
        <v>945</v>
      </c>
      <c r="K46" s="85">
        <f t="shared" si="15"/>
        <v>1008</v>
      </c>
      <c r="L46" s="85">
        <f t="shared" si="15"/>
        <v>1020</v>
      </c>
      <c r="M46" s="85">
        <f t="shared" si="15"/>
        <v>1020</v>
      </c>
      <c r="N46" s="85">
        <f t="shared" si="15"/>
        <v>1020</v>
      </c>
      <c r="O46" s="85">
        <f t="shared" si="15"/>
        <v>1020</v>
      </c>
      <c r="P46" s="10"/>
      <c r="Q46" s="52">
        <f>SUM(Q42:Q45)</f>
        <v>11466.75</v>
      </c>
      <c r="R46" s="24"/>
      <c r="S46" s="25"/>
      <c r="T46" s="32"/>
    </row>
    <row r="47" spans="1:20" s="3" customFormat="1" ht="19.5" customHeight="1" x14ac:dyDescent="0.3">
      <c r="A47" s="105" t="s">
        <v>17</v>
      </c>
      <c r="B47" s="111" t="s">
        <v>59</v>
      </c>
      <c r="C47" s="82" t="s">
        <v>76</v>
      </c>
      <c r="D47" s="83" t="s">
        <v>77</v>
      </c>
      <c r="E47" s="82" t="s">
        <v>78</v>
      </c>
      <c r="F47" s="82" t="s">
        <v>79</v>
      </c>
      <c r="G47" s="82" t="s">
        <v>80</v>
      </c>
      <c r="H47" s="82" t="s">
        <v>81</v>
      </c>
      <c r="I47" s="82" t="s">
        <v>82</v>
      </c>
      <c r="J47" s="82" t="s">
        <v>83</v>
      </c>
      <c r="K47" s="82" t="s">
        <v>84</v>
      </c>
      <c r="L47" s="82" t="s">
        <v>85</v>
      </c>
      <c r="M47" s="82" t="s">
        <v>86</v>
      </c>
      <c r="N47" s="82" t="s">
        <v>87</v>
      </c>
      <c r="O47" s="82" t="s">
        <v>88</v>
      </c>
      <c r="P47" s="12"/>
      <c r="Q47" s="52"/>
      <c r="R47" s="24"/>
      <c r="S47" s="25"/>
      <c r="T47" s="24"/>
    </row>
    <row r="48" spans="1:20" s="14" customFormat="1" ht="19.5" customHeight="1" x14ac:dyDescent="0.3">
      <c r="A48" s="109"/>
      <c r="B48" s="48" t="s">
        <v>60</v>
      </c>
      <c r="C48" s="46"/>
      <c r="D48" s="37">
        <v>0</v>
      </c>
      <c r="E48" s="37">
        <v>0</v>
      </c>
      <c r="F48" s="37">
        <v>0.25</v>
      </c>
      <c r="G48" s="37">
        <v>0.6</v>
      </c>
      <c r="H48" s="37">
        <v>0.67</v>
      </c>
      <c r="I48" s="37">
        <v>0.6</v>
      </c>
      <c r="J48" s="37">
        <v>0.6</v>
      </c>
      <c r="K48" s="37">
        <v>0.5</v>
      </c>
      <c r="L48" s="37">
        <v>0.3</v>
      </c>
      <c r="M48" s="37">
        <v>0.3</v>
      </c>
      <c r="N48" s="37">
        <v>0.3</v>
      </c>
      <c r="O48" s="37">
        <v>0.3</v>
      </c>
      <c r="P48" s="12"/>
      <c r="Q48" s="52"/>
      <c r="R48" s="24"/>
      <c r="S48" s="25"/>
      <c r="T48" s="24"/>
    </row>
    <row r="49" spans="1:20" s="14" customFormat="1" ht="19.5" customHeight="1" x14ac:dyDescent="0.35">
      <c r="A49" s="109"/>
      <c r="B49" s="29" t="s">
        <v>50</v>
      </c>
      <c r="C49" s="58"/>
      <c r="D49" s="30">
        <v>50</v>
      </c>
      <c r="E49" s="30">
        <v>50</v>
      </c>
      <c r="F49" s="30">
        <v>50</v>
      </c>
      <c r="G49" s="30">
        <v>50</v>
      </c>
      <c r="H49" s="30">
        <v>50</v>
      </c>
      <c r="I49" s="30">
        <v>50</v>
      </c>
      <c r="J49" s="30">
        <v>50</v>
      </c>
      <c r="K49" s="30">
        <v>50</v>
      </c>
      <c r="L49" s="30">
        <v>50</v>
      </c>
      <c r="M49" s="30">
        <v>50</v>
      </c>
      <c r="N49" s="30">
        <v>50</v>
      </c>
      <c r="O49" s="30">
        <v>50</v>
      </c>
      <c r="P49" s="9"/>
      <c r="Q49" s="68"/>
      <c r="R49" s="69"/>
      <c r="S49" s="70"/>
      <c r="T49" s="97"/>
    </row>
    <row r="50" spans="1:20" s="2" customFormat="1" ht="19.5" customHeight="1" x14ac:dyDescent="0.3">
      <c r="A50" s="107"/>
      <c r="B50" s="38" t="s">
        <v>34</v>
      </c>
      <c r="C50" s="63"/>
      <c r="D50" s="36">
        <v>250</v>
      </c>
      <c r="E50" s="36">
        <v>250</v>
      </c>
      <c r="F50" s="36">
        <v>250</v>
      </c>
      <c r="G50" s="36">
        <v>250</v>
      </c>
      <c r="H50" s="36">
        <v>250</v>
      </c>
      <c r="I50" s="36">
        <v>250</v>
      </c>
      <c r="J50" s="36">
        <v>250</v>
      </c>
      <c r="K50" s="36">
        <v>250</v>
      </c>
      <c r="L50" s="36">
        <v>250</v>
      </c>
      <c r="M50" s="36">
        <v>250</v>
      </c>
      <c r="N50" s="36">
        <v>250</v>
      </c>
      <c r="O50" s="36">
        <v>250</v>
      </c>
      <c r="P50" s="10"/>
      <c r="Q50" s="71">
        <f>SUM('Channel Marketing Budget'!$D49:$O49)</f>
        <v>600</v>
      </c>
      <c r="R50" s="72"/>
      <c r="S50" s="74"/>
      <c r="T50" s="32"/>
    </row>
    <row r="51" spans="1:20" s="3" customFormat="1" ht="19.5" customHeight="1" x14ac:dyDescent="0.25">
      <c r="A51" s="108"/>
      <c r="B51" s="33" t="s">
        <v>51</v>
      </c>
      <c r="C51" s="59"/>
      <c r="D51" s="34">
        <v>600</v>
      </c>
      <c r="E51" s="34">
        <v>600</v>
      </c>
      <c r="F51" s="34">
        <v>600</v>
      </c>
      <c r="G51" s="34">
        <v>600</v>
      </c>
      <c r="H51" s="34">
        <v>600</v>
      </c>
      <c r="I51" s="34">
        <v>600</v>
      </c>
      <c r="J51" s="34">
        <v>600</v>
      </c>
      <c r="K51" s="34">
        <v>600</v>
      </c>
      <c r="L51" s="34">
        <v>600</v>
      </c>
      <c r="M51" s="34">
        <v>600</v>
      </c>
      <c r="N51" s="34">
        <v>600</v>
      </c>
      <c r="O51" s="34">
        <v>600</v>
      </c>
      <c r="P51" s="11"/>
      <c r="Q51" s="71">
        <f>SUM('Channel Marketing Budget'!$D50:$O50)</f>
        <v>3000</v>
      </c>
      <c r="R51" s="72"/>
      <c r="S51" s="73"/>
      <c r="T51" s="32"/>
    </row>
    <row r="52" spans="1:20" s="3" customFormat="1" ht="19.5" customHeight="1" x14ac:dyDescent="0.25">
      <c r="A52" s="108"/>
      <c r="B52" s="31" t="s">
        <v>61</v>
      </c>
      <c r="C52" s="60">
        <v>0.1</v>
      </c>
      <c r="D52" s="10">
        <f t="shared" ref="D52:O52" si="16">D3*D48*$C$52</f>
        <v>0</v>
      </c>
      <c r="E52" s="10">
        <f t="shared" si="16"/>
        <v>0</v>
      </c>
      <c r="F52" s="10">
        <f t="shared" si="16"/>
        <v>12.5</v>
      </c>
      <c r="G52" s="10">
        <f t="shared" si="16"/>
        <v>90</v>
      </c>
      <c r="H52" s="10">
        <f t="shared" si="16"/>
        <v>80.400000000000006</v>
      </c>
      <c r="I52" s="10">
        <f t="shared" si="16"/>
        <v>90</v>
      </c>
      <c r="J52" s="10">
        <f t="shared" si="16"/>
        <v>90</v>
      </c>
      <c r="K52" s="10">
        <f t="shared" si="16"/>
        <v>90</v>
      </c>
      <c r="L52" s="10">
        <f t="shared" si="16"/>
        <v>60</v>
      </c>
      <c r="M52" s="10">
        <f t="shared" si="16"/>
        <v>60</v>
      </c>
      <c r="N52" s="10">
        <f t="shared" si="16"/>
        <v>60</v>
      </c>
      <c r="O52" s="10">
        <f t="shared" si="16"/>
        <v>60</v>
      </c>
      <c r="P52" s="10"/>
      <c r="Q52" s="21">
        <f>SUM('Channel Marketing Budget'!$D52:$O52)</f>
        <v>692.9</v>
      </c>
      <c r="R52" s="32"/>
      <c r="S52" s="35"/>
      <c r="T52" s="32"/>
    </row>
    <row r="53" spans="1:20" s="3" customFormat="1" ht="19.5" customHeight="1" thickBot="1" x14ac:dyDescent="0.35">
      <c r="A53" s="108"/>
      <c r="B53" s="84" t="s">
        <v>62</v>
      </c>
      <c r="C53" s="84"/>
      <c r="D53" s="85">
        <f>SUM(D49:D52)</f>
        <v>900</v>
      </c>
      <c r="E53" s="85">
        <f t="shared" ref="E53:O53" si="17">SUM(E49:E52)</f>
        <v>900</v>
      </c>
      <c r="F53" s="85">
        <f t="shared" si="17"/>
        <v>912.5</v>
      </c>
      <c r="G53" s="85">
        <f t="shared" si="17"/>
        <v>990</v>
      </c>
      <c r="H53" s="85">
        <f t="shared" si="17"/>
        <v>980.4</v>
      </c>
      <c r="I53" s="85">
        <f t="shared" si="17"/>
        <v>990</v>
      </c>
      <c r="J53" s="85">
        <f t="shared" si="17"/>
        <v>990</v>
      </c>
      <c r="K53" s="85">
        <f t="shared" si="17"/>
        <v>990</v>
      </c>
      <c r="L53" s="85">
        <f t="shared" si="17"/>
        <v>960</v>
      </c>
      <c r="M53" s="85">
        <f t="shared" si="17"/>
        <v>960</v>
      </c>
      <c r="N53" s="85">
        <f t="shared" si="17"/>
        <v>960</v>
      </c>
      <c r="O53" s="85">
        <f t="shared" si="17"/>
        <v>960</v>
      </c>
      <c r="P53" s="12"/>
      <c r="Q53" s="52">
        <f>SUM(Q50:Q52)</f>
        <v>4292.8999999999996</v>
      </c>
      <c r="R53" s="24"/>
      <c r="S53" s="25"/>
      <c r="T53" s="24"/>
    </row>
    <row r="54" spans="1:20" s="14" customFormat="1" ht="19.5" customHeight="1" x14ac:dyDescent="0.3">
      <c r="A54" s="105" t="s">
        <v>18</v>
      </c>
      <c r="B54" s="111" t="s">
        <v>63</v>
      </c>
      <c r="C54" s="82" t="s">
        <v>76</v>
      </c>
      <c r="D54" s="83" t="s">
        <v>77</v>
      </c>
      <c r="E54" s="82" t="s">
        <v>78</v>
      </c>
      <c r="F54" s="82" t="s">
        <v>79</v>
      </c>
      <c r="G54" s="82" t="s">
        <v>80</v>
      </c>
      <c r="H54" s="82" t="s">
        <v>81</v>
      </c>
      <c r="I54" s="82" t="s">
        <v>82</v>
      </c>
      <c r="J54" s="82" t="s">
        <v>83</v>
      </c>
      <c r="K54" s="82" t="s">
        <v>84</v>
      </c>
      <c r="L54" s="82" t="s">
        <v>85</v>
      </c>
      <c r="M54" s="82" t="s">
        <v>86</v>
      </c>
      <c r="N54" s="82" t="s">
        <v>87</v>
      </c>
      <c r="O54" s="82" t="s">
        <v>88</v>
      </c>
      <c r="P54" s="17"/>
      <c r="Q54" s="52"/>
      <c r="R54" s="24"/>
      <c r="S54" s="25"/>
      <c r="T54" s="97"/>
    </row>
    <row r="55" spans="1:20" s="2" customFormat="1" ht="19.5" customHeight="1" x14ac:dyDescent="0.35">
      <c r="A55" s="107"/>
      <c r="B55" s="49" t="s">
        <v>64</v>
      </c>
      <c r="C55" s="28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10"/>
      <c r="Q55" s="68"/>
      <c r="R55" s="69"/>
      <c r="S55" s="70"/>
      <c r="T55" s="32"/>
    </row>
    <row r="56" spans="1:20" s="3" customFormat="1" ht="19.5" customHeight="1" x14ac:dyDescent="0.25">
      <c r="A56" s="108"/>
      <c r="B56" s="29" t="s">
        <v>65</v>
      </c>
      <c r="C56" s="58"/>
      <c r="D56" s="30">
        <v>50</v>
      </c>
      <c r="E56" s="30">
        <v>50</v>
      </c>
      <c r="F56" s="30">
        <v>50</v>
      </c>
      <c r="G56" s="30">
        <v>50</v>
      </c>
      <c r="H56" s="30">
        <v>50</v>
      </c>
      <c r="I56" s="30">
        <v>50</v>
      </c>
      <c r="J56" s="30">
        <v>50</v>
      </c>
      <c r="K56" s="30">
        <v>50</v>
      </c>
      <c r="L56" s="30">
        <v>50</v>
      </c>
      <c r="M56" s="30">
        <v>50</v>
      </c>
      <c r="N56" s="30">
        <v>50</v>
      </c>
      <c r="O56" s="30">
        <v>50</v>
      </c>
      <c r="P56" s="11"/>
      <c r="Q56" s="71">
        <f>SUM('Channel Marketing Budget'!$D56:$O56)</f>
        <v>600</v>
      </c>
      <c r="R56" s="72"/>
      <c r="S56" s="74"/>
      <c r="T56" s="32"/>
    </row>
    <row r="57" spans="1:20" s="3" customFormat="1" ht="19.5" customHeight="1" x14ac:dyDescent="0.25">
      <c r="A57" s="108"/>
      <c r="B57" s="33" t="s">
        <v>66</v>
      </c>
      <c r="C57" s="59"/>
      <c r="D57" s="34">
        <v>250</v>
      </c>
      <c r="E57" s="34">
        <v>250</v>
      </c>
      <c r="F57" s="34">
        <v>250</v>
      </c>
      <c r="G57" s="34">
        <v>250</v>
      </c>
      <c r="H57" s="34">
        <v>250</v>
      </c>
      <c r="I57" s="34">
        <v>250</v>
      </c>
      <c r="J57" s="34">
        <v>250</v>
      </c>
      <c r="K57" s="34">
        <v>250</v>
      </c>
      <c r="L57" s="34">
        <v>250</v>
      </c>
      <c r="M57" s="34">
        <v>250</v>
      </c>
      <c r="N57" s="34">
        <v>250</v>
      </c>
      <c r="O57" s="34">
        <v>250</v>
      </c>
      <c r="P57" s="10"/>
      <c r="Q57" s="71">
        <f>SUM('Channel Marketing Budget'!$D57:$O57)</f>
        <v>3000</v>
      </c>
      <c r="R57" s="72"/>
      <c r="S57" s="73"/>
      <c r="T57" s="32"/>
    </row>
    <row r="58" spans="1:20" s="3" customFormat="1" ht="19.5" customHeight="1" x14ac:dyDescent="0.3">
      <c r="A58" s="108"/>
      <c r="B58" s="31" t="s">
        <v>67</v>
      </c>
      <c r="C58" s="62"/>
      <c r="D58" s="10">
        <v>600</v>
      </c>
      <c r="E58" s="10">
        <v>600</v>
      </c>
      <c r="F58" s="10">
        <v>600</v>
      </c>
      <c r="G58" s="10">
        <v>600</v>
      </c>
      <c r="H58" s="10">
        <v>600</v>
      </c>
      <c r="I58" s="10">
        <v>600</v>
      </c>
      <c r="J58" s="10">
        <v>600</v>
      </c>
      <c r="K58" s="10">
        <v>600</v>
      </c>
      <c r="L58" s="10">
        <v>600</v>
      </c>
      <c r="M58" s="10">
        <v>600</v>
      </c>
      <c r="N58" s="10">
        <v>600</v>
      </c>
      <c r="O58" s="10">
        <v>600</v>
      </c>
      <c r="P58" s="12"/>
      <c r="Q58" s="21">
        <f>SUM('Channel Marketing Budget'!$D58:$O58)</f>
        <v>7200</v>
      </c>
      <c r="R58" s="32"/>
      <c r="S58" s="35"/>
      <c r="T58" s="24"/>
    </row>
    <row r="59" spans="1:20" s="14" customFormat="1" ht="19.5" customHeight="1" thickBot="1" x14ac:dyDescent="0.35">
      <c r="A59" s="109"/>
      <c r="B59" s="84" t="s">
        <v>68</v>
      </c>
      <c r="C59" s="84"/>
      <c r="D59" s="85">
        <f>SUM(D56:D58)</f>
        <v>900</v>
      </c>
      <c r="E59" s="85">
        <f t="shared" ref="E59:O59" si="18">SUM(E56:E58)</f>
        <v>900</v>
      </c>
      <c r="F59" s="85">
        <f t="shared" si="18"/>
        <v>900</v>
      </c>
      <c r="G59" s="85">
        <f t="shared" si="18"/>
        <v>900</v>
      </c>
      <c r="H59" s="85">
        <f t="shared" si="18"/>
        <v>900</v>
      </c>
      <c r="I59" s="85">
        <f t="shared" si="18"/>
        <v>900</v>
      </c>
      <c r="J59" s="85">
        <f t="shared" si="18"/>
        <v>900</v>
      </c>
      <c r="K59" s="85">
        <f t="shared" si="18"/>
        <v>900</v>
      </c>
      <c r="L59" s="85">
        <f t="shared" si="18"/>
        <v>900</v>
      </c>
      <c r="M59" s="85">
        <f t="shared" si="18"/>
        <v>900</v>
      </c>
      <c r="N59" s="85">
        <f t="shared" si="18"/>
        <v>900</v>
      </c>
      <c r="O59" s="85">
        <f t="shared" si="18"/>
        <v>900</v>
      </c>
      <c r="P59" s="51"/>
      <c r="Q59" s="52">
        <f>SUM(Q56:Q58)</f>
        <v>10800</v>
      </c>
      <c r="R59" s="24"/>
      <c r="S59" s="25"/>
      <c r="T59" s="27"/>
    </row>
    <row r="60" spans="1:20" s="4" customFormat="1" ht="19.5" customHeight="1" x14ac:dyDescent="0.35">
      <c r="A60" s="109" t="s">
        <v>19</v>
      </c>
      <c r="B60" s="111" t="s">
        <v>69</v>
      </c>
      <c r="C60" s="82" t="s">
        <v>76</v>
      </c>
      <c r="D60" s="83" t="s">
        <v>77</v>
      </c>
      <c r="E60" s="82" t="s">
        <v>78</v>
      </c>
      <c r="F60" s="82" t="s">
        <v>79</v>
      </c>
      <c r="G60" s="82" t="s">
        <v>80</v>
      </c>
      <c r="H60" s="82" t="s">
        <v>81</v>
      </c>
      <c r="I60" s="82" t="s">
        <v>82</v>
      </c>
      <c r="J60" s="82" t="s">
        <v>83</v>
      </c>
      <c r="K60" s="82" t="s">
        <v>84</v>
      </c>
      <c r="L60" s="82" t="s">
        <v>85</v>
      </c>
      <c r="M60" s="82" t="s">
        <v>86</v>
      </c>
      <c r="N60" s="82" t="s">
        <v>87</v>
      </c>
      <c r="O60" s="82" t="s">
        <v>88</v>
      </c>
      <c r="P60" s="5"/>
      <c r="Q60" s="52"/>
      <c r="R60" s="97"/>
      <c r="S60" s="99"/>
      <c r="T60" s="1"/>
    </row>
    <row r="61" spans="1:20" ht="19.5" customHeight="1" x14ac:dyDescent="0.3">
      <c r="B61" s="48" t="s">
        <v>70</v>
      </c>
      <c r="C61" s="46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Q61" s="94"/>
      <c r="R61" s="72"/>
      <c r="S61" s="73"/>
    </row>
    <row r="62" spans="1:20" ht="19.5" customHeight="1" x14ac:dyDescent="0.3">
      <c r="B62" s="29" t="s">
        <v>71</v>
      </c>
      <c r="C62" s="58"/>
      <c r="D62" s="30">
        <v>50</v>
      </c>
      <c r="E62" s="30">
        <v>50</v>
      </c>
      <c r="F62" s="30">
        <v>50</v>
      </c>
      <c r="G62" s="30">
        <v>50</v>
      </c>
      <c r="H62" s="30">
        <v>50</v>
      </c>
      <c r="I62" s="30">
        <v>50</v>
      </c>
      <c r="J62" s="30">
        <v>50</v>
      </c>
      <c r="K62" s="30">
        <v>50</v>
      </c>
      <c r="L62" s="30">
        <v>50</v>
      </c>
      <c r="M62" s="30">
        <v>50</v>
      </c>
      <c r="N62" s="30">
        <v>50</v>
      </c>
      <c r="O62" s="30">
        <v>50</v>
      </c>
      <c r="Q62" s="71">
        <f>SUM('Channel Marketing Budget'!$D62:$O62)</f>
        <v>600</v>
      </c>
      <c r="R62" s="32"/>
      <c r="S62" s="35"/>
    </row>
    <row r="63" spans="1:20" ht="19.5" customHeight="1" x14ac:dyDescent="0.3">
      <c r="B63" s="38" t="s">
        <v>72</v>
      </c>
      <c r="C63" s="63"/>
      <c r="D63" s="36">
        <v>250</v>
      </c>
      <c r="E63" s="36">
        <v>250</v>
      </c>
      <c r="F63" s="36">
        <v>250</v>
      </c>
      <c r="G63" s="36">
        <v>250</v>
      </c>
      <c r="H63" s="36">
        <v>250</v>
      </c>
      <c r="I63" s="36">
        <v>250</v>
      </c>
      <c r="J63" s="36">
        <v>250</v>
      </c>
      <c r="K63" s="36">
        <v>250</v>
      </c>
      <c r="L63" s="36">
        <v>250</v>
      </c>
      <c r="M63" s="36">
        <v>250</v>
      </c>
      <c r="N63" s="36">
        <v>250</v>
      </c>
      <c r="O63" s="36">
        <v>250</v>
      </c>
      <c r="Q63" s="71">
        <f>SUM('Channel Marketing Budget'!$D63:$O63)</f>
        <v>3000</v>
      </c>
      <c r="R63" s="24"/>
      <c r="S63" s="25"/>
    </row>
    <row r="64" spans="1:20" ht="19.5" customHeight="1" x14ac:dyDescent="0.3">
      <c r="B64" s="31" t="s">
        <v>73</v>
      </c>
      <c r="C64" s="62"/>
      <c r="D64" s="10">
        <v>600</v>
      </c>
      <c r="E64" s="10">
        <v>600</v>
      </c>
      <c r="F64" s="10">
        <v>600</v>
      </c>
      <c r="G64" s="10">
        <v>600</v>
      </c>
      <c r="H64" s="10">
        <v>600</v>
      </c>
      <c r="I64" s="10">
        <v>600</v>
      </c>
      <c r="J64" s="10">
        <v>600</v>
      </c>
      <c r="K64" s="10">
        <v>600</v>
      </c>
      <c r="L64" s="10">
        <v>600</v>
      </c>
      <c r="M64" s="10">
        <v>600</v>
      </c>
      <c r="N64" s="10">
        <v>600</v>
      </c>
      <c r="O64" s="10">
        <v>600</v>
      </c>
      <c r="Q64" s="21">
        <f>SUM('Channel Marketing Budget'!$D64:$O64)</f>
        <v>7200</v>
      </c>
      <c r="R64" s="27"/>
      <c r="S64" s="25"/>
    </row>
    <row r="65" spans="1:17" ht="19.5" customHeight="1" thickBot="1" x14ac:dyDescent="0.35">
      <c r="B65" s="84" t="s">
        <v>74</v>
      </c>
      <c r="C65" s="84"/>
      <c r="D65" s="85">
        <f>SUM(D62:D64)</f>
        <v>900</v>
      </c>
      <c r="E65" s="85">
        <f t="shared" ref="E65:O65" si="19">SUM(E62:E64)</f>
        <v>900</v>
      </c>
      <c r="F65" s="85">
        <f t="shared" si="19"/>
        <v>900</v>
      </c>
      <c r="G65" s="85">
        <f t="shared" si="19"/>
        <v>900</v>
      </c>
      <c r="H65" s="85">
        <f t="shared" si="19"/>
        <v>900</v>
      </c>
      <c r="I65" s="85">
        <f t="shared" si="19"/>
        <v>900</v>
      </c>
      <c r="J65" s="85">
        <f t="shared" si="19"/>
        <v>900</v>
      </c>
      <c r="K65" s="85">
        <f t="shared" si="19"/>
        <v>900</v>
      </c>
      <c r="L65" s="85">
        <f t="shared" si="19"/>
        <v>900</v>
      </c>
      <c r="M65" s="85">
        <f t="shared" si="19"/>
        <v>900</v>
      </c>
      <c r="N65" s="85">
        <f t="shared" si="19"/>
        <v>900</v>
      </c>
      <c r="O65" s="85">
        <f t="shared" si="19"/>
        <v>900</v>
      </c>
      <c r="Q65" s="52">
        <f>SUM(Q62:Q64)</f>
        <v>10800</v>
      </c>
    </row>
    <row r="66" spans="1:17" ht="19.5" customHeight="1" thickBot="1" x14ac:dyDescent="0.35">
      <c r="B66" s="1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Q66" s="52"/>
    </row>
    <row r="67" spans="1:17" ht="19.5" customHeight="1" x14ac:dyDescent="0.3">
      <c r="A67" s="104" t="s">
        <v>20</v>
      </c>
      <c r="B67" s="57" t="s">
        <v>75</v>
      </c>
      <c r="C67" s="19"/>
      <c r="D67" s="50">
        <f>SUM(OtherExpenses[[#Totals],[Month 1]],CAR[[#Totals],[Month 1]],Retailer[[#Totals],[Month 1]],Dstributors[[#Totals],[Month 1]],AgentAndBroker[[#Totals],[Month 1]],D31)</f>
        <v>6354</v>
      </c>
      <c r="E67" s="50">
        <f>SUM(OtherExpenses[[#Totals],[Month 2]],CAR[[#Totals],[Month 2]],Retailer[[#Totals],[Month 2]],Dstributors[[#Totals],[Month 2]],AgentAndBroker[[#Totals],[Month 2]],E31)</f>
        <v>5785.85</v>
      </c>
      <c r="F67" s="50">
        <f>SUM(OtherExpenses[[#Totals],[Month 3]],CAR[[#Totals],[Month 3]],Retailer[[#Totals],[Month 3]],Dstributors[[#Totals],[Month 3]],AgentAndBroker[[#Totals],[Month 3]],F31)</f>
        <v>5834.4375</v>
      </c>
      <c r="G67" s="50">
        <f>SUM(OtherExpenses[[#Totals],[Month 4]],CAR[[#Totals],[Month 4]],Retailer[[#Totals],[Month 4]],Dstributors[[#Totals],[Month 4]],AgentAndBroker[[#Totals],[Month 4]],G31)</f>
        <v>5902.05</v>
      </c>
      <c r="H67" s="50">
        <f>SUM(OtherExpenses[[#Totals],[Month 5]],CAR[[#Totals],[Month 5]],Retailer[[#Totals],[Month 5]],Dstributors[[#Totals],[Month 5]],AgentAndBroker[[#Totals],[Month 5]],H31)</f>
        <v>5916.348</v>
      </c>
      <c r="I67" s="50">
        <f>SUM(OtherExpenses[[#Totals],[Month 6]],CAR[[#Totals],[Month 6]],Retailer[[#Totals],[Month 6]],Dstributors[[#Totals],[Month 6]],AgentAndBroker[[#Totals],[Month 6]],I31)</f>
        <v>5935.6875</v>
      </c>
      <c r="J67" s="50">
        <f>SUM(OtherExpenses[[#Totals],[Month 7]],CAR[[#Totals],[Month 7]],Retailer[[#Totals],[Month 7]],Dstributors[[#Totals],[Month 7]],AgentAndBroker[[#Totals],[Month 7]],J31)</f>
        <v>5976.9</v>
      </c>
      <c r="K67" s="50">
        <f>SUM(OtherExpenses[[#Totals],[Month 8]],CAR[[#Totals],[Month 8]],Retailer[[#Totals],[Month 8]],Dstributors[[#Totals],[Month 8]],AgentAndBroker[[#Totals],[Month 8]],K31)</f>
        <v>6015.84</v>
      </c>
      <c r="L67" s="50">
        <f>SUM(OtherExpenses[[#Totals],[Month 9]],CAR[[#Totals],[Month 9]],Retailer[[#Totals],[Month 9]],Dstributors[[#Totals],[Month 9]],AgentAndBroker[[#Totals],[Month 9]],L31)</f>
        <v>6031.8</v>
      </c>
      <c r="M67" s="50">
        <f>SUM(OtherExpenses[[#Totals],[Month 10]],CAR[[#Totals],[Month 10]],Retailer[[#Totals],[Month 10]],Dstributors[[#Totals],[Month 10]],AgentAndBroker[[#Totals],[Month 10]],M31)</f>
        <v>6001.8</v>
      </c>
      <c r="N67" s="50">
        <f>SUM(OtherExpenses[[#Totals],[Month 11]],CAR[[#Totals],[Month 11]],Retailer[[#Totals],[Month 11]],Dstributors[[#Totals],[Month 11]],AgentAndBroker[[#Totals],[Month 11]],N31)</f>
        <v>6056.8</v>
      </c>
      <c r="O67" s="50">
        <f>SUM(OtherExpenses[[#Totals],[Month 12]],CAR[[#Totals],[Month 12]],Retailer[[#Totals],[Month 12]],Dstributors[[#Totals],[Month 12]],AgentAndBroker[[#Totals],[Month 12]],O31)</f>
        <v>6001.8</v>
      </c>
      <c r="Q67" s="96">
        <f>SUM(D67:O67)</f>
        <v>71813.313000000009</v>
      </c>
    </row>
  </sheetData>
  <mergeCells count="1">
    <mergeCell ref="B1:T1"/>
  </mergeCells>
  <pageMargins left="0.7" right="0.7" top="0.75" bottom="0.75" header="0.3" footer="0.3"/>
  <pageSetup paperSize="9" fitToHeight="0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>
          <x14:colorSeries theme="6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'Channel Marketing Budget'!D9:O9</xm:f>
              <xm:sqref>S9</xm:sqref>
            </x14:sparkline>
            <x14:sparkline>
              <xm:f>'Channel Marketing Budget'!D17:O17</xm:f>
              <xm:sqref>S17</xm:sqref>
            </x14:sparkline>
            <x14:sparkline>
              <xm:f>'Channel Marketing Budget'!D24:O24</xm:f>
              <xm:sqref>S24</xm:sqref>
            </x14:sparkline>
            <x14:sparkline>
              <xm:f>'Channel Marketing Budget'!D31:O31</xm:f>
              <xm:sqref>S31</xm:sqref>
            </x14:sparkline>
            <x14:sparkline>
              <xm:f>'Channel Marketing Budget'!D39:O39</xm:f>
              <xm:sqref>S39</xm:sqref>
            </x14:sparkline>
            <x14:sparkline>
              <xm:f>'Channel Marketing Budget'!D46:O46</xm:f>
              <xm:sqref>S46</xm:sqref>
            </x14:sparkline>
            <x14:sparkline>
              <xm:f>'Channel Marketing Budget'!D53:O53</xm:f>
              <xm:sqref>S53</xm:sqref>
            </x14:sparkline>
            <x14:sparkline>
              <xm:f>'Channel Marketing Budget'!D59:O59</xm:f>
              <xm:sqref>S59</xm:sqref>
            </x14:sparkline>
            <x14:sparkline>
              <xm:f>'Channel Marketing Budget'!D65:O65</xm:f>
              <xm:sqref>S65</xm:sqref>
            </x14:sparkline>
            <x14:sparkline>
              <xm:f>'Channel Marketing Budget'!D67:O67</xm:f>
              <xm:sqref>S67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Start</vt:lpstr>
      <vt:lpstr>Channel Marketing Budget</vt:lpstr>
      <vt:lpstr>'Channel Marketing Budget'!Print_Titles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2018-11-02T10:49:19Z</dcterms:created>
  <dcterms:modified xsi:type="dcterms:W3CDTF">2019-02-07T15:27:42Z</dcterms:modified>
</cp:coreProperties>
</file>