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sthe\Downloads\Templates-without-5-rows-and-author\Templates\Budget\"/>
    </mc:Choice>
  </mc:AlternateContent>
  <xr:revisionPtr revIDLastSave="0" documentId="13_ncr:1_{14060A5D-A2D2-4432-AD65-52820D7D5FA6}" xr6:coauthVersionLast="40" xr6:coauthVersionMax="40" xr10:uidLastSave="{00000000-0000-0000-0000-000000000000}"/>
  <bookViews>
    <workbookView xWindow="0" yWindow="0" windowWidth="20490" windowHeight="7550" xr2:uid="{00000000-000D-0000-FFFF-FFFF00000000}"/>
  </bookViews>
  <sheets>
    <sheet name="Personal Monthly Budget" sheetId="1" r:id="rId1"/>
  </sheets>
  <calcPr calcId="181029" concurrentCalc="0"/>
  <webPublishing codePage="1252"/>
</workbook>
</file>

<file path=xl/calcChain.xml><?xml version="1.0" encoding="utf-8"?>
<calcChain xmlns="http://schemas.openxmlformats.org/spreadsheetml/2006/main">
  <c r="E19" i="1" l="1"/>
  <c r="E18" i="1"/>
  <c r="E17" i="1"/>
  <c r="E35" i="1"/>
  <c r="J33" i="1"/>
  <c r="J40" i="1"/>
  <c r="E42" i="1"/>
  <c r="J56" i="1"/>
  <c r="J57" i="1"/>
  <c r="J58" i="1"/>
  <c r="J59" i="1"/>
  <c r="J50" i="1"/>
  <c r="J51" i="1"/>
  <c r="J52" i="1"/>
  <c r="J44" i="1"/>
  <c r="J45" i="1"/>
  <c r="J46" i="1"/>
  <c r="J37" i="1"/>
  <c r="J38" i="1"/>
  <c r="J39" i="1"/>
  <c r="J28" i="1"/>
  <c r="J29" i="1"/>
  <c r="J30" i="1"/>
  <c r="J31" i="1"/>
  <c r="J32" i="1"/>
  <c r="J16" i="1"/>
  <c r="J17" i="1"/>
  <c r="J18" i="1"/>
  <c r="J19" i="1"/>
  <c r="J20" i="1"/>
  <c r="J21" i="1"/>
  <c r="J22" i="1"/>
  <c r="J23" i="1"/>
  <c r="J24" i="1"/>
  <c r="E60" i="1"/>
  <c r="E61" i="1"/>
  <c r="E62" i="1"/>
  <c r="E63" i="1"/>
  <c r="E64" i="1"/>
  <c r="E65" i="1"/>
  <c r="E66" i="1"/>
  <c r="E52" i="1"/>
  <c r="E53" i="1"/>
  <c r="E54" i="1"/>
  <c r="E55" i="1"/>
  <c r="E56" i="1"/>
  <c r="E46" i="1"/>
  <c r="E47" i="1"/>
  <c r="E48" i="1"/>
  <c r="E39" i="1"/>
  <c r="E40" i="1"/>
  <c r="E41" i="1"/>
  <c r="E29" i="1"/>
  <c r="E30" i="1"/>
  <c r="E31" i="1"/>
  <c r="E32" i="1"/>
  <c r="E33" i="1"/>
  <c r="E34" i="1"/>
  <c r="E16" i="1"/>
  <c r="E20" i="1"/>
  <c r="E21" i="1"/>
  <c r="E22" i="1"/>
  <c r="E23" i="1"/>
  <c r="E24" i="1"/>
  <c r="E25" i="1"/>
  <c r="I60" i="1"/>
  <c r="H60" i="1"/>
  <c r="I53" i="1"/>
  <c r="H53" i="1"/>
  <c r="I47" i="1"/>
  <c r="H47" i="1"/>
  <c r="I41" i="1"/>
  <c r="H41" i="1"/>
  <c r="I34" i="1"/>
  <c r="H34" i="1"/>
  <c r="D67" i="1"/>
  <c r="C67" i="1"/>
  <c r="D57" i="1"/>
  <c r="C57" i="1"/>
  <c r="D49" i="1"/>
  <c r="C49" i="1"/>
  <c r="D43" i="1"/>
  <c r="C43" i="1"/>
  <c r="D36" i="1"/>
  <c r="C36" i="1"/>
  <c r="I25" i="1"/>
  <c r="H25" i="1"/>
  <c r="D26" i="1"/>
  <c r="J9" i="1"/>
  <c r="C26" i="1"/>
  <c r="E10" i="1"/>
  <c r="E13" i="1"/>
  <c r="J12" i="1"/>
  <c r="J8" i="1"/>
  <c r="J11" i="1"/>
  <c r="J25" i="1"/>
  <c r="E67" i="1"/>
  <c r="E26" i="1"/>
  <c r="J60" i="1"/>
  <c r="J53" i="1"/>
  <c r="J47" i="1"/>
  <c r="J41" i="1"/>
  <c r="J34" i="1"/>
  <c r="E57" i="1"/>
  <c r="E49" i="1"/>
  <c r="E43" i="1"/>
  <c r="E36" i="1"/>
  <c r="J13" i="1"/>
  <c r="J10" i="1"/>
</calcChain>
</file>

<file path=xl/sharedStrings.xml><?xml version="1.0" encoding="utf-8"?>
<sst xmlns="http://schemas.openxmlformats.org/spreadsheetml/2006/main" count="148" uniqueCount="84">
  <si>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</si>
  <si>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</si>
  <si>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</si>
  <si>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</si>
  <si>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</si>
  <si>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</si>
  <si>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</si>
  <si>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</si>
  <si>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</si>
  <si>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</si>
  <si>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</si>
  <si>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</si>
  <si>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</si>
  <si>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</si>
  <si>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</si>
  <si>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</si>
  <si>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</si>
  <si>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</si>
  <si>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</si>
  <si>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</si>
  <si>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</si>
  <si>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</si>
  <si>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</si>
  <si>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</si>
  <si>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</si>
  <si>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</si>
  <si>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</si>
  <si>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</si>
  <si>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</si>
  <si>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</si>
  <si>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</si>
  <si>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</si>
  <si>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</si>
  <si>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</si>
  <si>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</si>
  <si>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</si>
  <si>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</si>
  <si>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</si>
  <si>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</si>
  <si>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</si>
  <si>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</si>
  <si>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</si>
  <si>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</si>
  <si>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</si>
  <si>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</si>
  <si>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</si>
  <si>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</si>
  <si>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</si>
  <si>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</si>
  <si>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</si>
  <si>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</si>
  <si>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</si>
  <si>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</si>
  <si>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</si>
  <si>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</si>
  <si>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</si>
  <si>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</si>
  <si>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</si>
  <si>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</si>
  <si>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</si>
  <si>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</si>
  <si>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</si>
  <si>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</si>
  <si>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</si>
  <si>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</si>
  <si>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</si>
  <si>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</si>
  <si>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</si>
  <si>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</si>
  <si>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</si>
  <si>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</si>
  <si>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</t>
  </si>
  <si>
    <t>(Projected income minus expenses)</t>
  </si>
  <si>
    <t>(Actual income minus expenses)</t>
  </si>
  <si>
    <t>Total Expense Difference</t>
  </si>
  <si>
    <t xml:space="preserve">TOTAL PROJECTED EXPENSE </t>
  </si>
  <si>
    <t xml:space="preserve">TOTAL ACTUAL EXPENSE </t>
  </si>
  <si>
    <t>PROJECTED BALANCE</t>
  </si>
  <si>
    <t>ACTUAL BALANCE</t>
  </si>
  <si>
    <t>BALANCE DIFFERENCE (Actual minus projected)</t>
  </si>
  <si>
    <t>Learn More From Our Free Excel Resources:</t>
  </si>
  <si>
    <t xml:space="preserve">Webinars: Formulas, Pivot Tables and Macros &amp; VBA </t>
  </si>
  <si>
    <t xml:space="preserve">Blog Tutorials: Formulas, Pivot Tables, Charts, Macros, VBA, Power Query, Power Pivot, Analysis </t>
  </si>
  <si>
    <t xml:space="preserve">Excel Podcast Interviewing the Excel Experts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</si>
</sst>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\(&quot;$&quot;#,##0\)"/>
    <numFmt numFmtId="165" formatCode="&quot;$&quot;#,##0_);[Red]\(&quot;$&quot;#,##0\)"/>
    <numFmt numFmtId="166" formatCode="&quot;$&quot;#,##0"/>
  </numFmts>
  <fonts count="16" x14ac:knownFonts="1">
    <font>
      <sz val="10"/>
      <color theme="1"/>
      <name val="Microsoft Sans Serif"/>
      <family val="2"/>
      <scheme val="minor"/>
    </font>
    <font>
      <sz val="8"/>
      <color theme="1"/>
      <name val="Arial"/>
      <family val="2"/>
    </font>
    <font>
      <sz val="10"/>
      <color indexed="63"/>
      <name val="Microsoft Sans Serif"/>
      <family val="2"/>
      <scheme val="minor"/>
    </font>
    <font>
      <b/>
      <sz val="10"/>
      <color indexed="63"/>
      <name val="Microsoft Sans Serif"/>
      <family val="2"/>
      <scheme val="minor"/>
    </font>
    <font>
      <sz val="10"/>
      <name val="Microsoft Sans Serif"/>
      <family val="2"/>
      <scheme val="minor"/>
    </font>
    <font>
      <b/>
      <sz val="10"/>
      <name val="Microsoft Sans Serif"/>
      <family val="2"/>
      <scheme val="minor"/>
    </font>
    <font>
      <b/>
      <sz val="10"/>
      <color theme="3"/>
      <name val="Microsoft Sans Serif"/>
      <family val="2"/>
      <scheme val="minor"/>
    </font>
    <font>
      <b/>
      <sz val="10"/>
      <color theme="4"/>
      <name val="Microsoft Sans Serif"/>
      <family val="2"/>
      <scheme val="minor"/>
    </font>
    <font>
      <sz val="10"/>
      <color theme="3"/>
      <name val="Microsoft Sans Serif"/>
      <family val="2"/>
      <scheme val="minor"/>
    </font>
    <font>
      <sz val="10"/>
      <color theme="4"/>
      <name val="Microsoft Sans Serif"/>
      <family val="2"/>
      <scheme val="minor"/>
    </font>
    <font>
      <sz val="30"/>
      <color theme="3"/>
      <name val="Franklin Gothic Demi"/>
      <family val="2"/>
      <scheme val="major"/>
    </font>
    <font>
      <sz val="10"/>
      <color theme="1"/>
      <name val="Microsoft Sans Serif"/>
      <family val="2"/>
      <scheme val="minor"/>
    </font>
    <font>
      <b/>
      <sz val="10"/>
      <color theme="1"/>
      <name val="Microsoft Sans Serif"/>
      <family val="2"/>
      <scheme val="minor"/>
    </font>
    <font>
      <u/>
      <sz val="10"/>
      <color theme="10"/>
      <name val="Microsoft Sans Serif"/>
      <family val="2"/>
      <scheme val="minor"/>
    </font>
    <font>
      <b/>
      <sz val="15"/>
      <color rgb="FF00B050"/>
      <name val="Microsoft Sans Serif"/>
      <family val="2"/>
      <scheme val="minor"/>
    </font>
    <font>
      <b/>
      <u/>
      <sz val="15"/>
      <color rgb="FF00B050"/>
      <name val="Microsoft Sans Serif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 style="thin">
        <color theme="0"/>
      </top>
      <bottom style="thin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0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theme="3"/>
      </left>
      <right/>
      <top style="medium">
        <color theme="3"/>
      </top>
      <bottom/>
      <diagonal/>
    </border>
    <border>
      <left/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theme="4" tint="0.79998168889431442"/>
      </left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3"/>
      </left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/>
      <right/>
      <top style="medium">
        <color theme="6" tint="0.79998168889431442"/>
      </top>
      <bottom style="medium">
        <color theme="6" tint="0.79998168889431442"/>
      </bottom>
      <diagonal/>
    </border>
    <border>
      <left/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/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/>
      <bottom style="medium">
        <color theme="4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/>
      <bottom style="medium">
        <color theme="6" tint="0.79998168889431442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 style="medium">
        <color theme="6" tint="0.79998168889431442"/>
      </bottom>
      <diagonal/>
    </border>
    <border>
      <left/>
      <right style="medium">
        <color theme="6" tint="0.79998168889431442"/>
      </right>
      <top/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4" tint="0.79998168889431442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/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4" tint="0.79998168889431442"/>
      </bottom>
      <diagonal/>
    </border>
    <border>
      <left style="medium">
        <color theme="6" tint="0.79998168889431442"/>
      </left>
      <right/>
      <top/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/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6" tint="0.79998168889431442"/>
      </top>
      <bottom style="medium">
        <color theme="3"/>
      </bottom>
      <diagonal/>
    </border>
    <border>
      <left style="medium">
        <color theme="6" tint="0.79998168889431442"/>
      </left>
      <right style="medium">
        <color theme="6" tint="0.79998168889431442"/>
      </right>
      <top style="medium">
        <color theme="3"/>
      </top>
      <bottom style="medium">
        <color theme="6" tint="0.79998168889431442"/>
      </bottom>
      <diagonal/>
    </border>
    <border>
      <left style="medium">
        <color theme="4" tint="0.79998168889431442"/>
      </left>
      <right style="medium">
        <color theme="6" tint="0.79998168889431442"/>
      </right>
      <top/>
      <bottom style="medium">
        <color theme="3"/>
      </bottom>
      <diagonal/>
    </border>
    <border>
      <left style="medium">
        <color theme="6" tint="0.79998168889431442"/>
      </left>
      <right style="medium">
        <color theme="4" tint="0.79998168889431442"/>
      </right>
      <top style="medium">
        <color theme="3"/>
      </top>
      <bottom style="medium">
        <color theme="3"/>
      </bottom>
      <diagonal/>
    </border>
    <border>
      <left/>
      <right style="medium">
        <color theme="6" tint="0.79998168889431442"/>
      </right>
      <top/>
      <bottom/>
      <diagonal/>
    </border>
    <border>
      <left style="medium">
        <color theme="6" tint="0.79998168889431442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6" tint="0.79998168889431442"/>
      </left>
      <right/>
      <top style="medium">
        <color theme="3"/>
      </top>
      <bottom style="medium">
        <color theme="3"/>
      </bottom>
      <diagonal/>
    </border>
    <border>
      <left style="medium">
        <color theme="4" tint="0.79998168889431442"/>
      </left>
      <right style="medium">
        <color theme="3"/>
      </right>
      <top style="medium">
        <color theme="3"/>
      </top>
      <bottom style="medium">
        <color theme="6" tint="0.79998168889431442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3"/>
      </left>
      <right style="medium">
        <color theme="6" tint="0.79998168889431442"/>
      </right>
      <top style="medium">
        <color theme="3"/>
      </top>
      <bottom style="medium">
        <color theme="3"/>
      </bottom>
      <diagonal/>
    </border>
    <border>
      <left/>
      <right style="medium">
        <color theme="6" tint="0.79998168889431442"/>
      </right>
      <top style="medium">
        <color theme="3"/>
      </top>
      <bottom/>
      <diagonal/>
    </border>
    <border>
      <left/>
      <right/>
      <top style="medium">
        <color theme="6" tint="0.79998168889431442"/>
      </top>
      <bottom/>
      <diagonal/>
    </border>
    <border>
      <left/>
      <right style="medium">
        <color theme="6" tint="0.79998168889431442"/>
      </right>
      <top style="medium">
        <color theme="6" tint="0.79998168889431442"/>
      </top>
      <bottom style="medium">
        <color theme="3"/>
      </bottom>
      <diagonal/>
    </border>
    <border>
      <left/>
      <right/>
      <top style="medium">
        <color theme="6" tint="0.79998168889431442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 style="thin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0"/>
      </right>
      <top/>
      <bottom style="medium">
        <color theme="3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0"/>
      </right>
      <top/>
      <bottom style="thin">
        <color theme="3"/>
      </bottom>
      <diagonal/>
    </border>
    <border>
      <left style="thin">
        <color theme="0"/>
      </left>
      <right/>
      <top style="thin">
        <color theme="2"/>
      </top>
      <bottom/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</borders>
  <cellStyleXfs count="3">
    <xf numFmtId="0" fontId="0" fillId="0" borderId="0"/>
    <xf numFmtId="164" fontId="11" fillId="0" borderId="0" applyFont="0" applyFill="0" applyBorder="0" applyProtection="0">
      <alignment horizontal="left" vertical="center" indent="1"/>
    </xf>
    <xf numFmtId="0" fontId="13" fillId="0" borderId="0" applyNumberFormat="0" applyFill="0" applyBorder="0" applyAlignment="0" applyProtection="0"/>
  </cellStyleXfs>
  <cellXfs count="19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165" fontId="2" fillId="6" borderId="0" xfId="0" applyNumberFormat="1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/>
    </xf>
    <xf numFmtId="0" fontId="0" fillId="0" borderId="0" xfId="0" applyBorder="1"/>
    <xf numFmtId="0" fontId="4" fillId="0" borderId="17" xfId="0" applyFont="1" applyFill="1" applyBorder="1" applyAlignment="1">
      <alignment horizontal="left" vertical="center"/>
    </xf>
    <xf numFmtId="0" fontId="9" fillId="5" borderId="24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9" fillId="5" borderId="3" xfId="0" applyFont="1" applyFill="1" applyBorder="1" applyAlignment="1">
      <alignment horizontal="left" vertical="center" indent="1"/>
    </xf>
    <xf numFmtId="0" fontId="9" fillId="5" borderId="26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left" vertical="center" wrapText="1"/>
    </xf>
    <xf numFmtId="0" fontId="9" fillId="5" borderId="27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166" fontId="9" fillId="5" borderId="27" xfId="0" applyNumberFormat="1" applyFont="1" applyFill="1" applyBorder="1" applyAlignment="1">
      <alignment horizontal="right" vertical="center"/>
    </xf>
    <xf numFmtId="166" fontId="9" fillId="5" borderId="4" xfId="0" applyNumberFormat="1" applyFont="1" applyFill="1" applyBorder="1" applyAlignment="1">
      <alignment horizontal="right" vertical="center"/>
    </xf>
    <xf numFmtId="166" fontId="9" fillId="5" borderId="5" xfId="0" applyNumberFormat="1" applyFont="1" applyFill="1" applyBorder="1" applyAlignment="1">
      <alignment horizontal="right" vertical="center"/>
    </xf>
    <xf numFmtId="166" fontId="9" fillId="5" borderId="48" xfId="0" applyNumberFormat="1" applyFont="1" applyFill="1" applyBorder="1" applyAlignment="1">
      <alignment horizontal="right" vertical="center"/>
    </xf>
    <xf numFmtId="0" fontId="9" fillId="5" borderId="30" xfId="0" applyFont="1" applyFill="1" applyBorder="1" applyAlignment="1">
      <alignment horizontal="center" vertical="center"/>
    </xf>
    <xf numFmtId="166" fontId="9" fillId="5" borderId="43" xfId="0" applyNumberFormat="1" applyFont="1" applyFill="1" applyBorder="1" applyAlignment="1">
      <alignment horizontal="right" vertical="center"/>
    </xf>
    <xf numFmtId="166" fontId="9" fillId="5" borderId="30" xfId="0" applyNumberFormat="1" applyFont="1" applyFill="1" applyBorder="1" applyAlignment="1">
      <alignment horizontal="right" vertical="center"/>
    </xf>
    <xf numFmtId="0" fontId="9" fillId="5" borderId="45" xfId="0" applyFont="1" applyFill="1" applyBorder="1" applyAlignment="1">
      <alignment horizontal="center" vertical="center"/>
    </xf>
    <xf numFmtId="166" fontId="9" fillId="5" borderId="46" xfId="0" applyNumberFormat="1" applyFont="1" applyFill="1" applyBorder="1" applyAlignment="1">
      <alignment horizontal="right" vertical="center"/>
    </xf>
    <xf numFmtId="0" fontId="9" fillId="5" borderId="50" xfId="0" applyFont="1" applyFill="1" applyBorder="1" applyAlignment="1">
      <alignment horizontal="center" vertical="center"/>
    </xf>
    <xf numFmtId="0" fontId="9" fillId="5" borderId="51" xfId="0" applyFont="1" applyFill="1" applyBorder="1" applyAlignment="1">
      <alignment horizontal="center" vertical="center"/>
    </xf>
    <xf numFmtId="166" fontId="9" fillId="5" borderId="51" xfId="0" applyNumberFormat="1" applyFont="1" applyFill="1" applyBorder="1" applyAlignment="1">
      <alignment horizontal="right" vertical="center"/>
    </xf>
    <xf numFmtId="166" fontId="9" fillId="5" borderId="52" xfId="0" applyNumberFormat="1" applyFont="1" applyFill="1" applyBorder="1" applyAlignment="1">
      <alignment horizontal="right" vertical="center"/>
    </xf>
    <xf numFmtId="0" fontId="9" fillId="5" borderId="53" xfId="0" applyFont="1" applyFill="1" applyBorder="1" applyAlignment="1">
      <alignment horizontal="left" vertical="center" indent="1"/>
    </xf>
    <xf numFmtId="166" fontId="9" fillId="5" borderId="50" xfId="0" applyNumberFormat="1" applyFont="1" applyFill="1" applyBorder="1" applyAlignment="1">
      <alignment horizontal="right" vertical="center" indent="1"/>
    </xf>
    <xf numFmtId="166" fontId="9" fillId="5" borderId="51" xfId="0" applyNumberFormat="1" applyFont="1" applyFill="1" applyBorder="1" applyAlignment="1">
      <alignment horizontal="right" vertical="center" indent="1"/>
    </xf>
    <xf numFmtId="166" fontId="9" fillId="5" borderId="43" xfId="0" applyNumberFormat="1" applyFont="1" applyFill="1" applyBorder="1" applyAlignment="1">
      <alignment horizontal="right" vertical="center" indent="1"/>
    </xf>
    <xf numFmtId="0" fontId="9" fillId="5" borderId="54" xfId="0" applyFont="1" applyFill="1" applyBorder="1" applyAlignment="1">
      <alignment horizontal="left" vertical="center" indent="1"/>
    </xf>
    <xf numFmtId="0" fontId="9" fillId="5" borderId="43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4" fillId="0" borderId="49" xfId="0" applyFont="1" applyFill="1" applyBorder="1" applyAlignment="1">
      <alignment horizontal="left" vertical="center"/>
    </xf>
    <xf numFmtId="0" fontId="9" fillId="5" borderId="45" xfId="0" applyFont="1" applyFill="1" applyBorder="1" applyAlignment="1">
      <alignment vertical="center"/>
    </xf>
    <xf numFmtId="165" fontId="8" fillId="6" borderId="6" xfId="0" applyNumberFormat="1" applyFont="1" applyFill="1" applyBorder="1" applyAlignment="1">
      <alignment horizontal="left" vertical="center" indent="1"/>
    </xf>
    <xf numFmtId="165" fontId="8" fillId="7" borderId="8" xfId="0" applyNumberFormat="1" applyFont="1" applyFill="1" applyBorder="1" applyAlignment="1">
      <alignment horizontal="left" vertical="center" indent="1"/>
    </xf>
    <xf numFmtId="165" fontId="6" fillId="8" borderId="5" xfId="0" applyNumberFormat="1" applyFont="1" applyFill="1" applyBorder="1" applyAlignment="1">
      <alignment horizontal="left" vertical="center" indent="1"/>
    </xf>
    <xf numFmtId="165" fontId="3" fillId="8" borderId="12" xfId="0" applyNumberFormat="1" applyFont="1" applyFill="1" applyBorder="1" applyAlignment="1">
      <alignment horizontal="left" vertical="center" indent="1"/>
    </xf>
    <xf numFmtId="165" fontId="2" fillId="7" borderId="8" xfId="0" applyNumberFormat="1" applyFont="1" applyFill="1" applyBorder="1" applyAlignment="1">
      <alignment horizontal="left" vertical="center" indent="1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 indent="1" shrinkToFit="1"/>
    </xf>
    <xf numFmtId="166" fontId="8" fillId="0" borderId="21" xfId="0" applyNumberFormat="1" applyFont="1" applyFill="1" applyBorder="1" applyAlignment="1">
      <alignment horizontal="right" vertical="center" indent="1"/>
    </xf>
    <xf numFmtId="0" fontId="8" fillId="3" borderId="22" xfId="0" applyFont="1" applyFill="1" applyBorder="1" applyAlignment="1">
      <alignment horizontal="left" vertical="center" indent="1" shrinkToFit="1"/>
    </xf>
    <xf numFmtId="166" fontId="8" fillId="3" borderId="15" xfId="0" applyNumberFormat="1" applyFont="1" applyFill="1" applyBorder="1" applyAlignment="1">
      <alignment horizontal="right" vertical="center" indent="1"/>
    </xf>
    <xf numFmtId="0" fontId="8" fillId="0" borderId="23" xfId="0" applyFont="1" applyFill="1" applyBorder="1" applyAlignment="1">
      <alignment horizontal="left" vertical="center" indent="1" shrinkToFit="1"/>
    </xf>
    <xf numFmtId="166" fontId="8" fillId="0" borderId="15" xfId="0" applyNumberFormat="1" applyFont="1" applyFill="1" applyBorder="1" applyAlignment="1">
      <alignment horizontal="right" vertical="center" indent="1"/>
    </xf>
    <xf numFmtId="0" fontId="8" fillId="3" borderId="15" xfId="0" applyFont="1" applyFill="1" applyBorder="1" applyAlignment="1">
      <alignment horizontal="left" vertical="center" indent="1" shrinkToFit="1"/>
    </xf>
    <xf numFmtId="166" fontId="8" fillId="3" borderId="22" xfId="0" applyNumberFormat="1" applyFont="1" applyFill="1" applyBorder="1" applyAlignment="1">
      <alignment horizontal="right" vertical="center" indent="1"/>
    </xf>
    <xf numFmtId="166" fontId="8" fillId="0" borderId="16" xfId="0" applyNumberFormat="1" applyFont="1" applyFill="1" applyBorder="1" applyAlignment="1">
      <alignment horizontal="right" vertical="center" indent="1"/>
    </xf>
    <xf numFmtId="166" fontId="8" fillId="3" borderId="21" xfId="0" applyNumberFormat="1" applyFont="1" applyFill="1" applyBorder="1" applyAlignment="1">
      <alignment horizontal="right" vertical="center" indent="1"/>
    </xf>
    <xf numFmtId="166" fontId="8" fillId="3" borderId="19" xfId="0" applyNumberFormat="1" applyFont="1" applyFill="1" applyBorder="1" applyAlignment="1">
      <alignment horizontal="right" vertical="center" indent="1"/>
    </xf>
    <xf numFmtId="0" fontId="8" fillId="0" borderId="22" xfId="0" applyFont="1" applyFill="1" applyBorder="1" applyAlignment="1">
      <alignment horizontal="left" vertical="center" indent="1" shrinkToFit="1"/>
    </xf>
    <xf numFmtId="166" fontId="8" fillId="0" borderId="22" xfId="0" applyNumberFormat="1" applyFont="1" applyFill="1" applyBorder="1" applyAlignment="1">
      <alignment horizontal="right" vertical="center" indent="1"/>
    </xf>
    <xf numFmtId="166" fontId="8" fillId="0" borderId="17" xfId="0" applyNumberFormat="1" applyFont="1" applyFill="1" applyBorder="1" applyAlignment="1">
      <alignment horizontal="right" vertical="center" indent="1"/>
    </xf>
    <xf numFmtId="166" fontId="8" fillId="3" borderId="16" xfId="0" applyNumberFormat="1" applyFont="1" applyFill="1" applyBorder="1" applyAlignment="1">
      <alignment horizontal="right" vertical="center" indent="1"/>
    </xf>
    <xf numFmtId="166" fontId="8" fillId="0" borderId="19" xfId="0" applyNumberFormat="1" applyFont="1" applyFill="1" applyBorder="1" applyAlignment="1">
      <alignment horizontal="right" vertical="center" indent="1"/>
    </xf>
    <xf numFmtId="0" fontId="8" fillId="4" borderId="17" xfId="0" applyFont="1" applyFill="1" applyBorder="1" applyAlignment="1">
      <alignment horizontal="left" vertical="center" indent="1"/>
    </xf>
    <xf numFmtId="166" fontId="6" fillId="4" borderId="23" xfId="0" applyNumberFormat="1" applyFont="1" applyFill="1" applyBorder="1" applyAlignment="1">
      <alignment horizontal="right" vertical="center" indent="1"/>
    </xf>
    <xf numFmtId="166" fontId="8" fillId="4" borderId="23" xfId="0" applyNumberFormat="1" applyFont="1" applyFill="1" applyBorder="1" applyAlignment="1">
      <alignment horizontal="right" vertical="center" indent="1"/>
    </xf>
    <xf numFmtId="166" fontId="8" fillId="4" borderId="18" xfId="0" applyNumberFormat="1" applyFont="1" applyFill="1" applyBorder="1" applyAlignment="1">
      <alignment horizontal="right" vertical="center" indent="1"/>
    </xf>
    <xf numFmtId="0" fontId="8" fillId="0" borderId="40" xfId="0" applyFont="1" applyFill="1" applyBorder="1" applyAlignment="1">
      <alignment horizontal="left" vertical="center" indent="1" shrinkToFit="1"/>
    </xf>
    <xf numFmtId="166" fontId="8" fillId="0" borderId="46" xfId="0" applyNumberFormat="1" applyFont="1" applyFill="1" applyBorder="1" applyAlignment="1">
      <alignment horizontal="right" vertical="center" indent="1"/>
    </xf>
    <xf numFmtId="166" fontId="8" fillId="0" borderId="0" xfId="0" applyNumberFormat="1" applyFont="1" applyFill="1" applyBorder="1" applyAlignment="1">
      <alignment horizontal="right" vertical="center" indent="1"/>
    </xf>
    <xf numFmtId="166" fontId="8" fillId="0" borderId="31" xfId="0" applyNumberFormat="1" applyFont="1" applyFill="1" applyBorder="1" applyAlignment="1">
      <alignment horizontal="right" vertical="center" indent="1"/>
    </xf>
    <xf numFmtId="0" fontId="8" fillId="7" borderId="33" xfId="0" applyFont="1" applyFill="1" applyBorder="1" applyAlignment="1">
      <alignment horizontal="left" vertical="center" indent="1" shrinkToFit="1"/>
    </xf>
    <xf numFmtId="166" fontId="8" fillId="7" borderId="33" xfId="0" applyNumberFormat="1" applyFont="1" applyFill="1" applyBorder="1" applyAlignment="1">
      <alignment horizontal="right" vertical="center" indent="1"/>
    </xf>
    <xf numFmtId="166" fontId="8" fillId="0" borderId="33" xfId="0" applyNumberFormat="1" applyFont="1" applyFill="1" applyBorder="1" applyAlignment="1">
      <alignment horizontal="right" vertical="center" indent="1"/>
    </xf>
    <xf numFmtId="166" fontId="8" fillId="0" borderId="40" xfId="0" applyNumberFormat="1" applyFont="1" applyFill="1" applyBorder="1" applyAlignment="1">
      <alignment horizontal="right" vertical="center" indent="1"/>
    </xf>
    <xf numFmtId="166" fontId="8" fillId="7" borderId="36" xfId="0" applyNumberFormat="1" applyFont="1" applyFill="1" applyBorder="1" applyAlignment="1">
      <alignment horizontal="right" vertical="center" indent="1"/>
    </xf>
    <xf numFmtId="166" fontId="8" fillId="7" borderId="34" xfId="0" applyNumberFormat="1" applyFont="1" applyFill="1" applyBorder="1" applyAlignment="1">
      <alignment horizontal="right" vertical="center" indent="1"/>
    </xf>
    <xf numFmtId="166" fontId="8" fillId="7" borderId="40" xfId="0" applyNumberFormat="1" applyFont="1" applyFill="1" applyBorder="1" applyAlignment="1">
      <alignment horizontal="right" vertical="center" indent="1"/>
    </xf>
    <xf numFmtId="0" fontId="8" fillId="0" borderId="35" xfId="0" applyFont="1" applyFill="1" applyBorder="1" applyAlignment="1">
      <alignment horizontal="left" vertical="center" indent="1" shrinkToFit="1"/>
    </xf>
    <xf numFmtId="166" fontId="8" fillId="0" borderId="41" xfId="0" applyNumberFormat="1" applyFont="1" applyFill="1" applyBorder="1" applyAlignment="1">
      <alignment horizontal="right" vertical="center" indent="1"/>
    </xf>
    <xf numFmtId="0" fontId="8" fillId="7" borderId="39" xfId="0" applyFont="1" applyFill="1" applyBorder="1" applyAlignment="1">
      <alignment horizontal="left" vertical="center" indent="1" shrinkToFit="1"/>
    </xf>
    <xf numFmtId="166" fontId="8" fillId="7" borderId="39" xfId="0" applyNumberFormat="1" applyFont="1" applyFill="1" applyBorder="1" applyAlignment="1">
      <alignment horizontal="right" vertical="center" indent="1"/>
    </xf>
    <xf numFmtId="166" fontId="8" fillId="7" borderId="38" xfId="0" applyNumberFormat="1" applyFont="1" applyFill="1" applyBorder="1" applyAlignment="1">
      <alignment horizontal="right" vertical="center" indent="1"/>
    </xf>
    <xf numFmtId="0" fontId="8" fillId="0" borderId="17" xfId="0" applyFont="1" applyFill="1" applyBorder="1" applyAlignment="1">
      <alignment horizontal="left" vertical="center" indent="1"/>
    </xf>
    <xf numFmtId="166" fontId="8" fillId="0" borderId="21" xfId="0" applyNumberFormat="1" applyFont="1" applyFill="1" applyBorder="1" applyAlignment="1">
      <alignment horizontal="right" vertical="center"/>
    </xf>
    <xf numFmtId="166" fontId="8" fillId="3" borderId="22" xfId="0" applyNumberFormat="1" applyFont="1" applyFill="1" applyBorder="1" applyAlignment="1">
      <alignment horizontal="right" vertical="center"/>
    </xf>
    <xf numFmtId="166" fontId="8" fillId="0" borderId="15" xfId="0" applyNumberFormat="1" applyFont="1" applyFill="1" applyBorder="1" applyAlignment="1">
      <alignment horizontal="right" vertical="center"/>
    </xf>
    <xf numFmtId="166" fontId="8" fillId="3" borderId="21" xfId="0" applyNumberFormat="1" applyFont="1" applyFill="1" applyBorder="1" applyAlignment="1">
      <alignment horizontal="right" vertical="center"/>
    </xf>
    <xf numFmtId="0" fontId="8" fillId="0" borderId="15" xfId="0" applyFont="1" applyFill="1" applyBorder="1" applyAlignment="1">
      <alignment horizontal="left" vertical="center" indent="1" shrinkToFit="1"/>
    </xf>
    <xf numFmtId="0" fontId="8" fillId="3" borderId="21" xfId="0" applyFont="1" applyFill="1" applyBorder="1" applyAlignment="1">
      <alignment horizontal="left" vertical="center" indent="1" shrinkToFit="1"/>
    </xf>
    <xf numFmtId="166" fontId="8" fillId="0" borderId="22" xfId="0" applyNumberFormat="1" applyFont="1" applyFill="1" applyBorder="1" applyAlignment="1">
      <alignment horizontal="right" vertical="center"/>
    </xf>
    <xf numFmtId="166" fontId="8" fillId="0" borderId="23" xfId="0" applyNumberFormat="1" applyFont="1" applyFill="1" applyBorder="1" applyAlignment="1">
      <alignment horizontal="right" vertical="center"/>
    </xf>
    <xf numFmtId="166" fontId="8" fillId="4" borderId="22" xfId="0" applyNumberFormat="1" applyFont="1" applyFill="1" applyBorder="1" applyAlignment="1">
      <alignment horizontal="right" vertical="center"/>
    </xf>
    <xf numFmtId="166" fontId="8" fillId="0" borderId="46" xfId="0" applyNumberFormat="1" applyFont="1" applyFill="1" applyBorder="1" applyAlignment="1">
      <alignment horizontal="right" vertical="center"/>
    </xf>
    <xf numFmtId="166" fontId="8" fillId="0" borderId="40" xfId="0" applyNumberFormat="1" applyFont="1" applyFill="1" applyBorder="1" applyAlignment="1">
      <alignment horizontal="right" vertical="center"/>
    </xf>
    <xf numFmtId="166" fontId="8" fillId="0" borderId="44" xfId="0" applyNumberFormat="1" applyFont="1" applyFill="1" applyBorder="1" applyAlignment="1">
      <alignment horizontal="right" vertical="center"/>
    </xf>
    <xf numFmtId="0" fontId="8" fillId="7" borderId="34" xfId="0" applyFont="1" applyFill="1" applyBorder="1" applyAlignment="1">
      <alignment horizontal="left" vertical="center" indent="1" shrinkToFit="1"/>
    </xf>
    <xf numFmtId="166" fontId="8" fillId="7" borderId="33" xfId="0" applyNumberFormat="1" applyFont="1" applyFill="1" applyBorder="1" applyAlignment="1">
      <alignment horizontal="right" vertical="center"/>
    </xf>
    <xf numFmtId="166" fontId="8" fillId="7" borderId="34" xfId="0" applyNumberFormat="1" applyFont="1" applyFill="1" applyBorder="1" applyAlignment="1">
      <alignment horizontal="right" vertical="center"/>
    </xf>
    <xf numFmtId="0" fontId="8" fillId="0" borderId="34" xfId="0" applyFont="1" applyFill="1" applyBorder="1" applyAlignment="1">
      <alignment horizontal="left" vertical="center" indent="1" shrinkToFit="1"/>
    </xf>
    <xf numFmtId="166" fontId="8" fillId="0" borderId="42" xfId="0" applyNumberFormat="1" applyFont="1" applyFill="1" applyBorder="1" applyAlignment="1">
      <alignment horizontal="right" vertical="center"/>
    </xf>
    <xf numFmtId="166" fontId="8" fillId="0" borderId="33" xfId="0" applyNumberFormat="1" applyFont="1" applyFill="1" applyBorder="1" applyAlignment="1">
      <alignment horizontal="right" vertical="center"/>
    </xf>
    <xf numFmtId="0" fontId="8" fillId="0" borderId="33" xfId="0" applyFont="1" applyFill="1" applyBorder="1" applyAlignment="1">
      <alignment horizontal="left" vertical="center" indent="1" shrinkToFit="1"/>
    </xf>
    <xf numFmtId="166" fontId="8" fillId="0" borderId="34" xfId="0" applyNumberFormat="1" applyFont="1" applyFill="1" applyBorder="1" applyAlignment="1">
      <alignment horizontal="right" vertical="center"/>
    </xf>
    <xf numFmtId="0" fontId="8" fillId="7" borderId="45" xfId="0" applyFont="1" applyFill="1" applyBorder="1" applyAlignment="1">
      <alignment horizontal="left" vertical="center" indent="1" shrinkToFit="1"/>
    </xf>
    <xf numFmtId="166" fontId="8" fillId="7" borderId="45" xfId="0" applyNumberFormat="1" applyFont="1" applyFill="1" applyBorder="1" applyAlignment="1">
      <alignment horizontal="right" vertical="center"/>
    </xf>
    <xf numFmtId="166" fontId="8" fillId="7" borderId="40" xfId="0" applyNumberFormat="1" applyFont="1" applyFill="1" applyBorder="1" applyAlignment="1">
      <alignment horizontal="right" vertical="center"/>
    </xf>
    <xf numFmtId="0" fontId="8" fillId="3" borderId="17" xfId="0" applyFont="1" applyFill="1" applyBorder="1" applyAlignment="1">
      <alignment horizontal="left" vertical="center" indent="1" shrinkToFit="1"/>
    </xf>
    <xf numFmtId="166" fontId="8" fillId="3" borderId="15" xfId="0" applyNumberFormat="1" applyFont="1" applyFill="1" applyBorder="1" applyAlignment="1">
      <alignment horizontal="right" vertical="center"/>
    </xf>
    <xf numFmtId="166" fontId="8" fillId="3" borderId="23" xfId="0" applyNumberFormat="1" applyFont="1" applyFill="1" applyBorder="1" applyAlignment="1">
      <alignment horizontal="right" vertical="center"/>
    </xf>
    <xf numFmtId="0" fontId="8" fillId="0" borderId="11" xfId="0" applyFont="1" applyFill="1" applyBorder="1" applyAlignment="1">
      <alignment horizontal="left" vertical="center" indent="1" shrinkToFit="1"/>
    </xf>
    <xf numFmtId="166" fontId="8" fillId="0" borderId="49" xfId="0" applyNumberFormat="1" applyFont="1" applyFill="1" applyBorder="1" applyAlignment="1">
      <alignment horizontal="right" vertical="center"/>
    </xf>
    <xf numFmtId="0" fontId="8" fillId="7" borderId="56" xfId="0" applyFont="1" applyFill="1" applyBorder="1" applyAlignment="1">
      <alignment horizontal="left" vertical="center" indent="1" shrinkToFit="1"/>
    </xf>
    <xf numFmtId="166" fontId="8" fillId="7" borderId="41" xfId="0" applyNumberFormat="1" applyFont="1" applyFill="1" applyBorder="1" applyAlignment="1">
      <alignment horizontal="right" vertical="center"/>
    </xf>
    <xf numFmtId="166" fontId="8" fillId="7" borderId="35" xfId="0" applyNumberFormat="1" applyFont="1" applyFill="1" applyBorder="1" applyAlignment="1">
      <alignment horizontal="right" vertical="center"/>
    </xf>
    <xf numFmtId="0" fontId="8" fillId="0" borderId="29" xfId="0" applyFont="1" applyFill="1" applyBorder="1" applyAlignment="1">
      <alignment horizontal="left" vertical="center" indent="1" shrinkToFit="1"/>
    </xf>
    <xf numFmtId="166" fontId="8" fillId="0" borderId="37" xfId="0" applyNumberFormat="1" applyFont="1" applyFill="1" applyBorder="1" applyAlignment="1">
      <alignment horizontal="right" vertical="center"/>
    </xf>
    <xf numFmtId="0" fontId="8" fillId="7" borderId="7" xfId="0" applyFont="1" applyFill="1" applyBorder="1" applyAlignment="1">
      <alignment horizontal="left" vertical="center" indent="1" shrinkToFit="1"/>
    </xf>
    <xf numFmtId="166" fontId="8" fillId="7" borderId="49" xfId="0" applyNumberFormat="1" applyFont="1" applyFill="1" applyBorder="1" applyAlignment="1">
      <alignment horizontal="right" vertical="center"/>
    </xf>
    <xf numFmtId="0" fontId="8" fillId="0" borderId="17" xfId="0" applyFont="1" applyFill="1" applyBorder="1" applyAlignment="1">
      <alignment horizontal="center" vertical="center"/>
    </xf>
    <xf numFmtId="166" fontId="8" fillId="0" borderId="17" xfId="0" applyNumberFormat="1" applyFont="1" applyFill="1" applyBorder="1" applyAlignment="1">
      <alignment horizontal="right" vertical="center"/>
    </xf>
    <xf numFmtId="166" fontId="8" fillId="3" borderId="16" xfId="0" applyNumberFormat="1" applyFont="1" applyFill="1" applyBorder="1" applyAlignment="1">
      <alignment horizontal="right" vertical="center"/>
    </xf>
    <xf numFmtId="166" fontId="8" fillId="4" borderId="17" xfId="0" applyNumberFormat="1" applyFont="1" applyFill="1" applyBorder="1" applyAlignment="1">
      <alignment horizontal="right" vertical="center"/>
    </xf>
    <xf numFmtId="0" fontId="8" fillId="0" borderId="55" xfId="0" applyFont="1" applyFill="1" applyBorder="1" applyAlignment="1">
      <alignment horizontal="left" vertical="center" indent="1" shrinkToFit="1"/>
    </xf>
    <xf numFmtId="166" fontId="8" fillId="0" borderId="31" xfId="0" applyNumberFormat="1" applyFont="1" applyFill="1" applyBorder="1" applyAlignment="1">
      <alignment horizontal="right" vertical="center"/>
    </xf>
    <xf numFmtId="166" fontId="8" fillId="7" borderId="36" xfId="0" applyNumberFormat="1" applyFont="1" applyFill="1" applyBorder="1" applyAlignment="1">
      <alignment horizontal="right" vertical="center"/>
    </xf>
    <xf numFmtId="0" fontId="8" fillId="0" borderId="49" xfId="0" applyFont="1" applyFill="1" applyBorder="1" applyAlignment="1">
      <alignment horizontal="left" vertical="center" indent="1" shrinkToFit="1"/>
    </xf>
    <xf numFmtId="166" fontId="8" fillId="0" borderId="45" xfId="0" applyNumberFormat="1" applyFont="1" applyFill="1" applyBorder="1" applyAlignment="1">
      <alignment horizontal="right" vertical="center"/>
    </xf>
    <xf numFmtId="166" fontId="8" fillId="0" borderId="47" xfId="0" applyNumberFormat="1" applyFont="1" applyFill="1" applyBorder="1" applyAlignment="1">
      <alignment horizontal="right" vertical="center"/>
    </xf>
    <xf numFmtId="0" fontId="8" fillId="0" borderId="19" xfId="0" applyFont="1" applyFill="1" applyBorder="1" applyAlignment="1">
      <alignment horizontal="left" vertical="center" indent="1" shrinkToFit="1"/>
    </xf>
    <xf numFmtId="0" fontId="8" fillId="0" borderId="20" xfId="0" applyFont="1" applyFill="1" applyBorder="1" applyAlignment="1">
      <alignment horizontal="left" vertical="center" indent="1" shrinkToFit="1"/>
    </xf>
    <xf numFmtId="166" fontId="8" fillId="4" borderId="0" xfId="0" applyNumberFormat="1" applyFont="1" applyFill="1" applyBorder="1" applyAlignment="1">
      <alignment horizontal="right" vertical="center"/>
    </xf>
    <xf numFmtId="0" fontId="8" fillId="0" borderId="42" xfId="0" applyFont="1" applyFill="1" applyBorder="1" applyAlignment="1">
      <alignment horizontal="left" vertical="center" indent="1" shrinkToFit="1"/>
    </xf>
    <xf numFmtId="0" fontId="8" fillId="0" borderId="45" xfId="0" applyFont="1" applyFill="1" applyBorder="1" applyAlignment="1">
      <alignment horizontal="left" vertical="center" indent="1" shrinkToFit="1"/>
    </xf>
    <xf numFmtId="166" fontId="8" fillId="0" borderId="0" xfId="0" applyNumberFormat="1" applyFont="1" applyFill="1" applyBorder="1" applyAlignment="1">
      <alignment horizontal="right" vertical="center"/>
    </xf>
    <xf numFmtId="0" fontId="8" fillId="7" borderId="32" xfId="0" applyFont="1" applyFill="1" applyBorder="1" applyAlignment="1">
      <alignment horizontal="left" vertical="center" indent="1" shrinkToFit="1"/>
    </xf>
    <xf numFmtId="166" fontId="8" fillId="7" borderId="29" xfId="0" applyNumberFormat="1" applyFont="1" applyFill="1" applyBorder="1" applyAlignment="1">
      <alignment horizontal="right" vertical="center"/>
    </xf>
    <xf numFmtId="166" fontId="8" fillId="0" borderId="41" xfId="0" applyNumberFormat="1" applyFont="1" applyFill="1" applyBorder="1" applyAlignment="1">
      <alignment horizontal="right" vertical="center"/>
    </xf>
    <xf numFmtId="0" fontId="8" fillId="7" borderId="57" xfId="0" applyFont="1" applyFill="1" applyBorder="1" applyAlignment="1">
      <alignment horizontal="left" vertical="center" indent="1" shrinkToFit="1"/>
    </xf>
    <xf numFmtId="166" fontId="8" fillId="7" borderId="58" xfId="0" applyNumberFormat="1" applyFont="1" applyFill="1" applyBorder="1" applyAlignment="1">
      <alignment horizontal="right" vertical="center"/>
    </xf>
    <xf numFmtId="0" fontId="0" fillId="0" borderId="7" xfId="0" applyBorder="1" applyAlignment="1"/>
    <xf numFmtId="0" fontId="8" fillId="0" borderId="23" xfId="0" applyFont="1" applyFill="1" applyBorder="1" applyAlignment="1">
      <alignment horizontal="left" vertical="center" indent="1"/>
    </xf>
    <xf numFmtId="0" fontId="8" fillId="4" borderId="21" xfId="0" applyFont="1" applyFill="1" applyBorder="1" applyAlignment="1">
      <alignment horizontal="left" vertical="center" indent="1"/>
    </xf>
    <xf numFmtId="166" fontId="8" fillId="4" borderId="21" xfId="0" applyNumberFormat="1" applyFont="1" applyFill="1" applyBorder="1" applyAlignment="1">
      <alignment horizontal="right" vertical="center"/>
    </xf>
    <xf numFmtId="0" fontId="7" fillId="5" borderId="2" xfId="0" applyFont="1" applyFill="1" applyBorder="1" applyAlignment="1">
      <alignment horizontal="left" vertical="center" indent="1" shrinkToFit="1"/>
    </xf>
    <xf numFmtId="0" fontId="3" fillId="2" borderId="11" xfId="0" applyFont="1" applyFill="1" applyBorder="1" applyAlignment="1">
      <alignment vertical="center" wrapText="1"/>
    </xf>
    <xf numFmtId="0" fontId="0" fillId="0" borderId="5" xfId="0" applyBorder="1" applyAlignment="1"/>
    <xf numFmtId="0" fontId="3" fillId="2" borderId="0" xfId="0" applyFont="1" applyFill="1" applyBorder="1" applyAlignment="1">
      <alignment vertical="center" wrapText="1"/>
    </xf>
    <xf numFmtId="0" fontId="7" fillId="5" borderId="67" xfId="0" applyFont="1" applyFill="1" applyBorder="1" applyAlignment="1">
      <alignment horizontal="left" vertical="center" indent="1" shrinkToFit="1"/>
    </xf>
    <xf numFmtId="164" fontId="3" fillId="8" borderId="65" xfId="1" applyFont="1" applyFill="1" applyBorder="1">
      <alignment horizontal="left" vertical="center" indent="1"/>
    </xf>
    <xf numFmtId="164" fontId="2" fillId="6" borderId="69" xfId="1" applyFont="1" applyFill="1" applyBorder="1">
      <alignment horizontal="left" vertical="center" indent="1"/>
    </xf>
    <xf numFmtId="164" fontId="2" fillId="7" borderId="66" xfId="1" applyFont="1" applyFill="1" applyBorder="1">
      <alignment horizontal="left" vertical="center" indent="1"/>
    </xf>
    <xf numFmtId="164" fontId="11" fillId="7" borderId="0" xfId="1" applyFont="1" applyFill="1">
      <alignment horizontal="left" vertical="center" indent="1"/>
    </xf>
    <xf numFmtId="0" fontId="7" fillId="5" borderId="70" xfId="0" applyFont="1" applyFill="1" applyBorder="1" applyAlignment="1">
      <alignment horizontal="left" vertical="center" indent="1" shrinkToFit="1"/>
    </xf>
    <xf numFmtId="0" fontId="7" fillId="5" borderId="63" xfId="0" applyFont="1" applyFill="1" applyBorder="1" applyAlignment="1">
      <alignment horizontal="left" vertical="center" indent="1" shrinkToFit="1"/>
    </xf>
    <xf numFmtId="164" fontId="12" fillId="8" borderId="64" xfId="1" applyFont="1" applyFill="1" applyBorder="1">
      <alignment horizontal="left" vertical="center" indent="1"/>
    </xf>
    <xf numFmtId="164" fontId="11" fillId="6" borderId="71" xfId="1" applyFont="1" applyFill="1" applyBorder="1">
      <alignment horizontal="left" vertical="center" indent="1"/>
    </xf>
    <xf numFmtId="0" fontId="10" fillId="4" borderId="0" xfId="0" applyFont="1" applyFill="1" applyBorder="1" applyAlignment="1">
      <alignment horizontal="left" vertical="center" indent="1"/>
    </xf>
    <xf numFmtId="0" fontId="6" fillId="8" borderId="5" xfId="0" applyFont="1" applyFill="1" applyBorder="1" applyAlignment="1">
      <alignment horizontal="left" vertical="center" wrapText="1" indent="1"/>
    </xf>
    <xf numFmtId="0" fontId="6" fillId="8" borderId="10" xfId="0" applyFont="1" applyFill="1" applyBorder="1" applyAlignment="1">
      <alignment horizontal="left" vertical="center" wrapText="1" indent="1"/>
    </xf>
    <xf numFmtId="0" fontId="2" fillId="6" borderId="61" xfId="0" applyFont="1" applyFill="1" applyBorder="1" applyAlignment="1">
      <alignment horizontal="left" vertical="center" wrapText="1" indent="1"/>
    </xf>
    <xf numFmtId="0" fontId="2" fillId="6" borderId="62" xfId="0" applyFont="1" applyFill="1" applyBorder="1" applyAlignment="1">
      <alignment horizontal="left" vertical="center" wrapText="1" indent="1"/>
    </xf>
    <xf numFmtId="0" fontId="2" fillId="7" borderId="59" xfId="0" applyFont="1" applyFill="1" applyBorder="1" applyAlignment="1">
      <alignment horizontal="left" vertical="center" wrapText="1" indent="1"/>
    </xf>
    <xf numFmtId="0" fontId="2" fillId="7" borderId="60" xfId="0" applyFont="1" applyFill="1" applyBorder="1" applyAlignment="1">
      <alignment horizontal="left" vertical="center" wrapText="1" indent="1"/>
    </xf>
    <xf numFmtId="0" fontId="3" fillId="8" borderId="5" xfId="0" applyFont="1" applyFill="1" applyBorder="1" applyAlignment="1">
      <alignment horizontal="left" vertical="center" wrapText="1" indent="1"/>
    </xf>
    <xf numFmtId="0" fontId="3" fillId="8" borderId="10" xfId="0" applyFont="1" applyFill="1" applyBorder="1" applyAlignment="1">
      <alignment horizontal="left" vertical="center" wrapText="1" indent="1"/>
    </xf>
    <xf numFmtId="0" fontId="7" fillId="5" borderId="13" xfId="0" applyFont="1" applyFill="1" applyBorder="1" applyAlignment="1">
      <alignment horizontal="left" vertical="center" indent="1" shrinkToFit="1"/>
    </xf>
    <xf numFmtId="0" fontId="7" fillId="5" borderId="0" xfId="0" applyFont="1" applyFill="1" applyBorder="1" applyAlignment="1">
      <alignment horizontal="left" vertical="center" indent="1" shrinkToFit="1"/>
    </xf>
    <xf numFmtId="0" fontId="7" fillId="5" borderId="1" xfId="0" applyFont="1" applyFill="1" applyBorder="1" applyAlignment="1">
      <alignment horizontal="left" vertical="center" indent="1" shrinkToFit="1"/>
    </xf>
    <xf numFmtId="0" fontId="7" fillId="5" borderId="2" xfId="0" applyFont="1" applyFill="1" applyBorder="1" applyAlignment="1">
      <alignment horizontal="left" vertical="center" indent="1" shrinkToFit="1"/>
    </xf>
    <xf numFmtId="0" fontId="7" fillId="5" borderId="14" xfId="0" applyFont="1" applyFill="1" applyBorder="1" applyAlignment="1">
      <alignment horizontal="left" vertical="center" indent="1" shrinkToFit="1"/>
    </xf>
    <xf numFmtId="0" fontId="8" fillId="6" borderId="6" xfId="0" applyFont="1" applyFill="1" applyBorder="1" applyAlignment="1">
      <alignment horizontal="left" vertical="center" wrapText="1" indent="1"/>
    </xf>
    <xf numFmtId="0" fontId="8" fillId="6" borderId="9" xfId="0" applyFont="1" applyFill="1" applyBorder="1" applyAlignment="1">
      <alignment horizontal="left" vertical="center" wrapText="1" indent="1"/>
    </xf>
    <xf numFmtId="0" fontId="8" fillId="7" borderId="59" xfId="0" applyFont="1" applyFill="1" applyBorder="1" applyAlignment="1">
      <alignment horizontal="left" vertical="center" wrapText="1" indent="1"/>
    </xf>
    <xf numFmtId="0" fontId="8" fillId="7" borderId="60" xfId="0" applyFont="1" applyFill="1" applyBorder="1" applyAlignment="1">
      <alignment horizontal="left" vertical="center" wrapText="1" indent="1"/>
    </xf>
    <xf numFmtId="0" fontId="6" fillId="8" borderId="5" xfId="0" applyFont="1" applyFill="1" applyBorder="1" applyAlignment="1">
      <alignment horizontal="right" vertical="center" indent="1" shrinkToFit="1"/>
    </xf>
    <xf numFmtId="0" fontId="6" fillId="8" borderId="10" xfId="0" applyFont="1" applyFill="1" applyBorder="1" applyAlignment="1">
      <alignment horizontal="right" vertical="center" indent="1" shrinkToFit="1"/>
    </xf>
    <xf numFmtId="0" fontId="6" fillId="8" borderId="5" xfId="0" applyFont="1" applyFill="1" applyBorder="1" applyAlignment="1">
      <alignment horizontal="right" vertical="center" indent="6" shrinkToFit="1"/>
    </xf>
    <xf numFmtId="0" fontId="6" fillId="8" borderId="10" xfId="0" applyFont="1" applyFill="1" applyBorder="1" applyAlignment="1">
      <alignment horizontal="right" vertical="center" indent="6" shrinkToFit="1"/>
    </xf>
    <xf numFmtId="0" fontId="8" fillId="6" borderId="6" xfId="0" applyFont="1" applyFill="1" applyBorder="1" applyAlignment="1">
      <alignment horizontal="left" vertical="center" indent="1" shrinkToFit="1"/>
    </xf>
    <xf numFmtId="0" fontId="8" fillId="6" borderId="9" xfId="0" applyFont="1" applyFill="1" applyBorder="1" applyAlignment="1">
      <alignment horizontal="left" vertical="center" indent="1" shrinkToFit="1"/>
    </xf>
    <xf numFmtId="0" fontId="8" fillId="7" borderId="0" xfId="0" applyFont="1" applyFill="1" applyBorder="1" applyAlignment="1">
      <alignment horizontal="left" vertical="center" indent="1" shrinkToFit="1"/>
    </xf>
    <xf numFmtId="0" fontId="8" fillId="7" borderId="68" xfId="0" applyFont="1" applyFill="1" applyBorder="1" applyAlignment="1">
      <alignment horizontal="left" vertical="center" indent="1" shrinkToFit="1"/>
    </xf>
    <xf numFmtId="0" fontId="4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5" fillId="0" borderId="0" xfId="2" applyFont="1" applyFill="1" applyAlignment="1">
      <alignment horizontal="left"/>
    </xf>
    <xf numFmtId="0" fontId="15" fillId="0" borderId="0" xfId="2" applyFont="1" applyFill="1" applyAlignment="1">
      <alignment horizontal="left"/>
    </xf>
  </cellXfs>
  <cellStyles count="3">
    <cellStyle name="Currency" xfId="1" builtinId="4" customBuiltin="1"/>
    <cellStyle name="Hyperlink" xfId="2" builtinId="8"/>
    <cellStyle name="Normal" xfId="0" builtinId="0" customBuiltin="1"/>
  </cellStyles>
  <dxfs count="1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/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solid">
          <fgColor indexed="64"/>
          <bgColor theme="4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 style="medium">
          <color theme="4" tint="0.79998168889431442"/>
        </top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4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8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3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7" formatCode="\$#,##0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relativeIndent="1" justifyLastLine="0" readingOrder="0"/>
      <border diagonalUp="0" diagonalDown="0" outline="0">
        <left/>
        <right style="medium">
          <color theme="4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/>
        <right style="medium">
          <color theme="4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solid">
          <fgColor indexed="64"/>
          <bgColor theme="4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>
        <left/>
        <right style="thin">
          <color theme="4" tint="0.39994506668294322"/>
        </right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3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3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theme="6" tint="0.79998168889431442"/>
        </right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6" formatCode="&quot;$&quot;#,##0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3"/>
        </left>
        <right/>
        <top style="medium">
          <color theme="3"/>
        </top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1" readingOrder="0"/>
      <border diagonalUp="0" diagonalDown="0" outline="0">
        <left style="medium">
          <color theme="4" tint="0.79998168889431442"/>
        </left>
        <right style="medium">
          <color theme="6" tint="0.79998168889431442"/>
        </right>
        <top/>
        <bottom/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3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  <border diagonalUp="0" diagonalDown="0">
        <right style="medium">
          <color theme="6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numFmt numFmtId="167" formatCode="\$#,##0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6" tint="0.79998168889431442"/>
        </left>
        <right style="medium">
          <color theme="6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</dxf>
    <dxf>
      <border diagonalUp="0" diagonalDown="0">
        <left style="medium">
          <color theme="6" tint="0.79998168889431442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numFmt numFmtId="166" formatCode="&quot;$&quot;#,##0"/>
      <alignment horizontal="right" vertical="center" textRotation="0" wrapText="0" relativeIndent="1" justifyLastLine="0" shrinkToFit="0" readingOrder="0"/>
      <border diagonalUp="0" diagonalDown="0" outline="0">
        <left/>
        <right style="medium">
          <color theme="6" tint="0.79998168889431442"/>
        </right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wrapText="0" relativeIndent="1" justifyLastLine="0" readingOrder="0"/>
      <border diagonalUp="0" diagonalDown="0">
        <left style="medium">
          <color theme="3"/>
        </left>
        <right style="medium">
          <color theme="4" tint="0.79998168889431442"/>
        </right>
        <top style="medium">
          <color theme="3"/>
        </top>
        <bottom style="medium">
          <color theme="3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border diagonalUp="0" diagonalDown="0" outline="0">
        <left style="medium">
          <color theme="6" tint="0.79998168889431442"/>
        </left>
        <right style="medium">
          <color theme="6" tint="0.79998168889431442"/>
        </right>
      </border>
    </dxf>
    <dxf>
      <border>
        <top style="medium">
          <color theme="3"/>
        </top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>
        <left style="medium">
          <color theme="4" tint="0.79998168889431442"/>
        </left>
        <right style="medium">
          <color theme="4" tint="0.79998168889431442"/>
        </right>
        <top/>
        <bottom/>
        <vertical style="medium">
          <color theme="4" tint="0.79998168889431442"/>
        </vertical>
        <horizontal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3"/>
        <name val="Microsoft Sans Serif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readingOrder="0"/>
    </dxf>
    <dxf>
      <border>
        <bottom style="medium">
          <color theme="3"/>
        </bottom>
      </border>
    </dxf>
    <dxf>
      <font>
        <strike val="0"/>
        <outline val="0"/>
        <shadow val="0"/>
        <u val="none"/>
        <vertAlign val="baseline"/>
        <sz val="10"/>
        <color theme="4"/>
        <name val="Microsoft Sans Serif"/>
        <scheme val="minor"/>
      </font>
      <fill>
        <patternFill patternType="solid">
          <fgColor indexed="64"/>
          <bgColor theme="3"/>
        </patternFill>
      </fill>
      <alignment horizontal="left" vertical="center" textRotation="0" indent="0" justifyLastLine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b val="0"/>
        <i val="0"/>
      </font>
    </dxf>
    <dxf>
      <font>
        <b/>
        <i val="0"/>
      </font>
    </dxf>
    <dxf>
      <font>
        <b/>
        <i val="0"/>
        <color theme="3"/>
      </font>
      <fill>
        <patternFill>
          <bgColor theme="4"/>
        </patternFill>
      </fill>
    </dxf>
    <dxf>
      <font>
        <b val="0"/>
        <i val="0"/>
      </font>
    </dxf>
    <dxf>
      <font>
        <b/>
        <i val="0"/>
      </font>
    </dxf>
    <dxf>
      <font>
        <b/>
        <i val="0"/>
      </font>
    </dxf>
  </dxfs>
  <tableStyles count="2" defaultTableStyle="TableStyleMedium9">
    <tableStyle name="Budget" pivot="0" count="3" xr9:uid="{00000000-0011-0000-FFFF-FFFF00000000}">
      <tableStyleElement type="headerRow" dxfId="160"/>
      <tableStyleElement type="totalRow" dxfId="159"/>
      <tableStyleElement type="firstColumn" dxfId="158"/>
    </tableStyle>
    <tableStyle name="Transportation" pivot="0" count="3" xr9:uid="{00000000-0011-0000-FFFF-FFFF01000000}">
      <tableStyleElement type="headerRow" dxfId="157"/>
      <tableStyleElement type="totalRow" dxfId="156"/>
      <tableStyleElement type="firstColumn" dxfId="155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54" dataDxfId="152" totalsRowDxfId="150" headerRowBorderDxfId="153" tableBorderDxfId="151" totalsRowBorderDxfId="149">
  <autoFilter ref="B15:E25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Total" dataDxfId="148" totalsRowDxfId="147"/>
    <tableColumn id="2" xr3:uid="{00000000-0010-0000-0000-000002000000}" name="Projected Cost" totalsRowFunction="sum" dataDxfId="146" totalsRowDxfId="145"/>
    <tableColumn id="3" xr3:uid="{00000000-0010-0000-0000-000003000000}" name="Actual Cost" totalsRowFunction="sum" dataDxfId="144" totalsRowDxfId="143"/>
    <tableColumn id="4" xr3:uid="{00000000-0010-0000-0000-000004000000}" name="Difference" totalsRowFunction="sum" dataDxfId="142" totalsRowDxfId="141">
      <calculatedColumnFormula>Housing[Projected Cost]-Housing[Actual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, and icons are upd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avingsOrInvestment" displayName="SavingsOrInvestment" ref="G43:J47" totalsRowCount="1" headerRowDxfId="37" dataDxfId="35" totalsRowDxfId="33" headerRowBorderDxfId="36" tableBorderDxfId="34" totalsRowBorderDxfId="32">
  <autoFilter ref="G43:J46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SAVINGS OR INVESTMENTS" totalsRowLabel="Total" dataDxfId="31" totalsRowDxfId="30"/>
    <tableColumn id="2" xr3:uid="{00000000-0010-0000-0900-000002000000}" name="Projected Cost" totalsRowFunction="sum" dataDxfId="29" totalsRowDxfId="28"/>
    <tableColumn id="3" xr3:uid="{00000000-0010-0000-0900-000003000000}" name="Actual Cost" totalsRowFunction="sum" dataDxfId="27" totalsRowDxfId="26"/>
    <tableColumn id="4" xr3:uid="{00000000-0010-0000-0900-000004000000}" name="Difference" totalsRowFunction="sum" dataDxfId="25" totalsRowDxfId="24">
      <calculatedColumnFormula>SavingsOrInvestment[Projected Cost]-SavingsOrInvestment[Actual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, and icons are upd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PersonalCare" displayName="PersonalCare" ref="B59:E67" totalsRowCount="1" headerRowDxfId="23" dataDxfId="22" totalsRowDxfId="20" tableBorderDxfId="21">
  <autoFilter ref="B59:E66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PERSONAL CARE" totalsRowLabel="Total" dataDxfId="19" totalsRowDxfId="18"/>
    <tableColumn id="2" xr3:uid="{00000000-0010-0000-0A00-000002000000}" name="Projected Cost" totalsRowFunction="sum" dataDxfId="17" totalsRowDxfId="16"/>
    <tableColumn id="3" xr3:uid="{00000000-0010-0000-0A00-000003000000}" name="Actual Cost" totalsRowFunction="sum" dataDxfId="15" totalsRowDxfId="14"/>
    <tableColumn id="4" xr3:uid="{00000000-0010-0000-0A00-000004000000}" name="Difference" totalsRowFunction="sum" dataDxfId="13" totalsRowDxfId="12">
      <calculatedColumnFormula>PersonalCare[Projected Cost]-PersonalCare[Actual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, and icons are upd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Entertainment" displayName="Entertainment" ref="G15:J25" totalsRowCount="1" headerRowDxfId="11" dataDxfId="10" totalsRowDxfId="8" tableBorderDxfId="9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ENTERTAINMENT" totalsRowLabel="Total" dataDxfId="7" totalsRowDxfId="6"/>
    <tableColumn id="2" xr3:uid="{00000000-0010-0000-0B00-000002000000}" name="Projected Cost" totalsRowFunction="sum" dataDxfId="5" totalsRowDxfId="4"/>
    <tableColumn id="3" xr3:uid="{00000000-0010-0000-0B00-000003000000}" name="Actual Cost" totalsRowFunction="sum" dataDxfId="3" totalsRowDxfId="2"/>
    <tableColumn id="4" xr3:uid="{00000000-0010-0000-0B00-000004000000}" name="Difference" totalsRowFunction="sum" dataDxfId="1" totalsRowDxfId="0">
      <calculatedColumnFormula>Entertainment[Projected Cost]-Entertainment[Actual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, and icons are upd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Insurance" displayName="Insurance" ref="B38:E43" totalsRowCount="1" headerRowDxfId="140" dataDxfId="138" totalsRowDxfId="136" headerRowBorderDxfId="139" tableBorderDxfId="137" totalsRowBorderDxfId="135">
  <autoFilter ref="B38:E4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INSURANCE" totalsRowLabel="Total" dataDxfId="134" totalsRowDxfId="133"/>
    <tableColumn id="2" xr3:uid="{00000000-0010-0000-0100-000002000000}" name="Projected Cost" totalsRowFunction="sum" dataDxfId="132" totalsRowDxfId="131"/>
    <tableColumn id="3" xr3:uid="{00000000-0010-0000-0100-000003000000}" name="Actual Cost" totalsRowFunction="sum" dataDxfId="130" totalsRowDxfId="129"/>
    <tableColumn id="4" xr3:uid="{00000000-0010-0000-0100-000004000000}" name="Difference" totalsRowFunction="sum" dataDxfId="128" totalsRowDxfId="127">
      <calculatedColumnFormula>Insurance[Projected Cost]-Insurance[Actual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, and icons are upd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Legal" displayName="Legal" ref="G55:J60" totalsRowCount="1" headerRowDxfId="126" dataDxfId="124" totalsRowDxfId="122" headerRowBorderDxfId="125" tableBorderDxfId="123" totalsRowBorderDxfId="121">
  <autoFilter ref="G55:J59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EGAL" totalsRowLabel="Total" totalsRowDxfId="120"/>
    <tableColumn id="2" xr3:uid="{00000000-0010-0000-0200-000002000000}" name="Projected Cost" totalsRowFunction="sum" dataDxfId="119" totalsRowDxfId="118"/>
    <tableColumn id="3" xr3:uid="{00000000-0010-0000-0200-000003000000}" name="Actual Cost" totalsRowFunction="sum" dataDxfId="117" totalsRowDxfId="116"/>
    <tableColumn id="4" xr3:uid="{00000000-0010-0000-0200-000004000000}" name="Difference" totalsRowFunction="sum" dataDxfId="115" totalsRowDxfId="114">
      <calculatedColumnFormula>Legal[Projected Cost]-Legal[Actual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, and icons are upd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Pets" displayName="Pets" ref="B51:E57" totalsRowCount="1" headerRowDxfId="113" dataDxfId="111" totalsRowDxfId="109" headerRowBorderDxfId="112" tableBorderDxfId="110" totalsRowBorderDxfId="108">
  <autoFilter ref="B51:E56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PETS" totalsRowLabel="Total" dataDxfId="107" totalsRowDxfId="106"/>
    <tableColumn id="2" xr3:uid="{00000000-0010-0000-0300-000002000000}" name="Projected Cost" totalsRowFunction="sum" dataDxfId="105" totalsRowDxfId="104"/>
    <tableColumn id="3" xr3:uid="{00000000-0010-0000-0300-000003000000}" name="Actual Cost" totalsRowFunction="sum" dataDxfId="103" totalsRowDxfId="102"/>
    <tableColumn id="4" xr3:uid="{00000000-0010-0000-0300-000004000000}" name="Difference" totalsRowFunction="sum" dataDxfId="101" totalsRowDxfId="100">
      <calculatedColumnFormula>Pets[Projected Cost]-Pets[Actual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, and icons are upd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GiftsAndDonations" displayName="GiftsAndDonations" ref="G49:J53" totalsRowCount="1" headerRowDxfId="99" dataDxfId="98" totalsRowDxfId="96" tableBorderDxfId="97">
  <autoFilter ref="G49:J52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GIFTS AND DONATIONS" totalsRowLabel="Total" dataDxfId="95" totalsRowDxfId="94"/>
    <tableColumn id="2" xr3:uid="{00000000-0010-0000-0400-000002000000}" name="Projected Cost" totalsRowFunction="sum" dataDxfId="93" totalsRowDxfId="92"/>
    <tableColumn id="3" xr3:uid="{00000000-0010-0000-0400-000003000000}" name="Actual Cost" totalsRowFunction="sum" dataDxfId="91" totalsRowDxfId="90"/>
    <tableColumn id="4" xr3:uid="{00000000-0010-0000-0400-000004000000}" name="Difference" totalsRowFunction="sum" dataDxfId="89" totalsRowDxfId="88">
      <calculatedColumnFormula>GiftsAndDonations[Projected Cost]-GiftsAndDonations[Actual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, and icons are upd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Food" displayName="Food" ref="B45:E49" totalsRowCount="1" headerRowDxfId="87" dataDxfId="86" totalsRowDxfId="84" tableBorderDxfId="85">
  <autoFilter ref="B45:E48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FOOD" totalsRowLabel="Total" dataDxfId="83" totalsRowDxfId="82"/>
    <tableColumn id="2" xr3:uid="{00000000-0010-0000-0500-000002000000}" name="Projected Cost" totalsRowFunction="sum" dataDxfId="81" totalsRowDxfId="80"/>
    <tableColumn id="3" xr3:uid="{00000000-0010-0000-0500-000003000000}" name="Actual Cost" totalsRowFunction="sum" dataDxfId="79" totalsRowDxfId="78"/>
    <tableColumn id="4" xr3:uid="{00000000-0010-0000-0500-000004000000}" name="Difference" totalsRowFunction="sum" dataDxfId="77" totalsRowDxfId="76">
      <calculatedColumnFormula>Food[Projected Cost]-Food[Actual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, and icons are upd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xes" displayName="Taxes" ref="G36:J41" totalsRowCount="1" headerRowDxfId="75" dataDxfId="74" totalsRowDxfId="72" tableBorderDxfId="73">
  <autoFilter ref="G36:J40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TAXES" totalsRowLabel="Total" dataDxfId="71" totalsRowDxfId="70"/>
    <tableColumn id="2" xr3:uid="{00000000-0010-0000-0600-000002000000}" name="Projected Cost" totalsRowFunction="sum" dataDxfId="69" totalsRowDxfId="68"/>
    <tableColumn id="3" xr3:uid="{00000000-0010-0000-0600-000003000000}" name="Actual Cost" totalsRowFunction="sum" dataDxfId="67" totalsRowDxfId="66"/>
    <tableColumn id="4" xr3:uid="{00000000-0010-0000-0600-000004000000}" name="Difference" totalsRowFunction="sum" dataDxfId="65" totalsRowDxfId="64">
      <calculatedColumnFormula>Taxes[Projected Cost]-Taxes[Actual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, and icons are upd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ransportation" displayName="Transportation" ref="B28:E36" totalsRowCount="1" headerRowDxfId="63" dataDxfId="62" totalsRowDxfId="60" tableBorderDxfId="61">
  <autoFilter ref="B28:E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TRANSPORTATION" totalsRowLabel="Total" dataDxfId="59" totalsRowDxfId="58"/>
    <tableColumn id="2" xr3:uid="{00000000-0010-0000-0700-000002000000}" name="Projected Cost" totalsRowFunction="sum" dataDxfId="57" totalsRowDxfId="56"/>
    <tableColumn id="3" xr3:uid="{00000000-0010-0000-0700-000003000000}" name="Actual Cost" totalsRowFunction="sum" dataDxfId="55" totalsRowDxfId="54"/>
    <tableColumn id="4" xr3:uid="{00000000-0010-0000-0700-000004000000}" name="Difference" totalsRowFunction="sum" dataDxfId="53" totalsRowDxfId="52">
      <calculatedColumnFormula>Transportation[Projected Cost]-Transportation[Actual Cost]</calculatedColumnFormula>
    </tableColumn>
  </tableColumns>
  <tableStyleInfo name="Transportation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, and icons are upd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Loans" displayName="Loans" ref="G27:J34" totalsRowCount="1" headerRowDxfId="51" dataDxfId="49" totalsRowDxfId="47" headerRowBorderDxfId="50" tableBorderDxfId="48" totalsRowBorderDxfId="46">
  <autoFilter ref="G27:J33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LOANS" totalsRowLabel="Total" dataDxfId="45" totalsRowDxfId="44"/>
    <tableColumn id="2" xr3:uid="{00000000-0010-0000-0800-000002000000}" name="Projected Cost" totalsRowFunction="sum" dataDxfId="43" totalsRowDxfId="42"/>
    <tableColumn id="3" xr3:uid="{00000000-0010-0000-0800-000003000000}" name="Actual Cost" totalsRowFunction="sum" dataDxfId="41" totalsRowDxfId="40"/>
    <tableColumn id="4" xr3:uid="{00000000-0010-0000-0800-000004000000}" name="Difference" totalsRowFunction="sum" dataDxfId="39" totalsRowDxfId="38">
      <calculatedColumnFormula>Loans[Projected Cost]-Loans[Actual Cost]</calculatedColumnFormula>
    </tableColumn>
  </tableColumns>
  <tableStyleInfo name="Budget" showFirstColumn="1" showLastColumn="0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, and icons are updated"/>
    </ext>
  </extLst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2F4158"/>
      </a:dk2>
      <a:lt2>
        <a:srgbClr val="F2F2F2"/>
      </a:lt2>
      <a:accent1>
        <a:srgbClr val="D0DE4E"/>
      </a:accent1>
      <a:accent2>
        <a:srgbClr val="3D5157"/>
      </a:accent2>
      <a:accent3>
        <a:srgbClr val="47653F"/>
      </a:accent3>
      <a:accent4>
        <a:srgbClr val="607E4C"/>
      </a:accent4>
      <a:accent5>
        <a:srgbClr val="78A141"/>
      </a:accent5>
      <a:accent6>
        <a:srgbClr val="9BBB59"/>
      </a:accent6>
      <a:hlink>
        <a:srgbClr val="9BBB59"/>
      </a:hlink>
      <a:folHlink>
        <a:srgbClr val="9BBB59"/>
      </a:folHlink>
    </a:clrScheme>
    <a:fontScheme name="Custom 5">
      <a:majorFont>
        <a:latin typeface="Franklin Gothic Demi"/>
        <a:ea typeface=""/>
        <a:cs typeface=""/>
      </a:majorFont>
      <a:minorFont>
        <a:latin typeface="Microsoft Sans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13" Type="http://schemas.openxmlformats.org/officeDocument/2006/relationships/table" Target="../tables/table9.xml"/><Relationship Id="rId3" Type="http://schemas.openxmlformats.org/officeDocument/2006/relationships/hyperlink" Target="https://www.myexcelonline.com/109-10.html" TargetMode="External"/><Relationship Id="rId7" Type="http://schemas.openxmlformats.org/officeDocument/2006/relationships/table" Target="../tables/table3.xml"/><Relationship Id="rId12" Type="http://schemas.openxmlformats.org/officeDocument/2006/relationships/table" Target="../tables/table8.xml"/><Relationship Id="rId2" Type="http://schemas.openxmlformats.org/officeDocument/2006/relationships/hyperlink" Target="https://www.myexcelonline.com/109-3.html" TargetMode="External"/><Relationship Id="rId16" Type="http://schemas.openxmlformats.org/officeDocument/2006/relationships/table" Target="../tables/table12.xml"/><Relationship Id="rId1" Type="http://schemas.openxmlformats.org/officeDocument/2006/relationships/hyperlink" Target="https://www.myexcelonline.com/109-47.html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5" Type="http://schemas.openxmlformats.org/officeDocument/2006/relationships/table" Target="../tables/table11.xml"/><Relationship Id="rId10" Type="http://schemas.openxmlformats.org/officeDocument/2006/relationships/table" Target="../tables/table6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Relationship Id="rId1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K67"/>
  <sheetViews>
    <sheetView showGridLines="0" tabSelected="1" workbookViewId="0">
      <selection activeCell="D5" sqref="D5"/>
    </sheetView>
  </sheetViews>
  <sheetFormatPr defaultRowHeight="13" x14ac:dyDescent="0.3"/>
  <cols>
    <col min="1" max="1" width="2.26953125" customWidth="1"/>
    <col min="2" max="2" width="30.1796875" customWidth="1"/>
    <col min="3" max="5" width="16.54296875" customWidth="1"/>
    <col min="6" max="6" width="4.453125" customWidth="1"/>
    <col min="7" max="7" width="32.453125" customWidth="1"/>
    <col min="8" max="10" width="16.54296875" customWidth="1"/>
  </cols>
  <sheetData>
    <row r="1" spans="1:11" ht="19" x14ac:dyDescent="0.4">
      <c r="A1" s="192" t="s">
        <v>80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s="7" customFormat="1" ht="20.149999999999999" customHeight="1" x14ac:dyDescent="0.4">
      <c r="A2" s="193" t="s">
        <v>81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</row>
    <row r="3" spans="1:11" ht="18" customHeight="1" x14ac:dyDescent="0.4">
      <c r="A3" s="193" t="s">
        <v>82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</row>
    <row r="4" spans="1:11" ht="18" customHeight="1" x14ac:dyDescent="0.4">
      <c r="A4" s="193" t="s">
        <v>83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</row>
    <row r="5" spans="1:11" ht="18" customHeight="1" x14ac:dyDescent="0.4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</row>
    <row r="6" spans="1:11" ht="36" customHeight="1" x14ac:dyDescent="0.3">
      <c r="A6" s="10"/>
      <c r="B6" s="161" t="s">
        <v>45</v>
      </c>
      <c r="C6" s="161"/>
      <c r="D6" s="161"/>
      <c r="E6" s="161"/>
      <c r="F6" s="161"/>
      <c r="G6" s="161"/>
      <c r="H6" s="161"/>
      <c r="I6" s="161"/>
      <c r="J6" s="161"/>
    </row>
    <row r="7" spans="1:11" ht="18" customHeight="1" x14ac:dyDescent="0.3">
      <c r="A7" s="3"/>
      <c r="B7" s="8"/>
      <c r="C7" s="6"/>
      <c r="D7" s="6"/>
      <c r="E7" s="6"/>
      <c r="F7" s="6"/>
      <c r="G7" s="6"/>
      <c r="H7" s="6"/>
      <c r="I7" s="6"/>
      <c r="J7" s="6"/>
      <c r="K7" s="7"/>
    </row>
    <row r="8" spans="1:11" ht="18" customHeight="1" x14ac:dyDescent="0.3">
      <c r="A8" s="1"/>
      <c r="B8" s="173" t="s">
        <v>70</v>
      </c>
      <c r="C8" s="175" t="s">
        <v>3</v>
      </c>
      <c r="D8" s="176"/>
      <c r="E8" s="43">
        <v>2500</v>
      </c>
      <c r="F8" s="5"/>
      <c r="G8" s="148" t="s">
        <v>75</v>
      </c>
      <c r="H8" s="183" t="s">
        <v>72</v>
      </c>
      <c r="I8" s="184"/>
      <c r="J8" s="154">
        <f>SUM(C26,C36,C43,C49,C57,C67,H25,H34,H41,H47,H53,H60)</f>
        <v>2060</v>
      </c>
    </row>
    <row r="9" spans="1:11" ht="20.149999999999999" customHeight="1" thickBot="1" x14ac:dyDescent="0.35">
      <c r="A9" s="1"/>
      <c r="B9" s="171"/>
      <c r="C9" s="177" t="s">
        <v>46</v>
      </c>
      <c r="D9" s="178"/>
      <c r="E9" s="44">
        <v>500</v>
      </c>
      <c r="F9" s="5"/>
      <c r="G9" s="158" t="s">
        <v>76</v>
      </c>
      <c r="H9" s="185" t="s">
        <v>73</v>
      </c>
      <c r="I9" s="186"/>
      <c r="J9" s="155">
        <f>SUM(D26,D36,D43,D49,D57,D67,I25,I34,I41,I47,I53,I60)</f>
        <v>2040</v>
      </c>
    </row>
    <row r="10" spans="1:11" ht="18" customHeight="1" thickBot="1" x14ac:dyDescent="0.35">
      <c r="A10" s="1"/>
      <c r="B10" s="174"/>
      <c r="C10" s="162" t="s">
        <v>47</v>
      </c>
      <c r="D10" s="163"/>
      <c r="E10" s="45">
        <f>SUM(E8:E9)</f>
        <v>3000</v>
      </c>
      <c r="F10" s="5"/>
      <c r="G10" s="181" t="s">
        <v>74</v>
      </c>
      <c r="H10" s="181"/>
      <c r="I10" s="182"/>
      <c r="J10" s="153">
        <f>SUM(E26,E36,E43,E49,E57,E67,J25,J34,J41,J47,J53,J60)</f>
        <v>20</v>
      </c>
      <c r="K10" s="11"/>
    </row>
    <row r="11" spans="1:11" ht="18" customHeight="1" x14ac:dyDescent="0.3">
      <c r="A11" s="1"/>
      <c r="B11" s="170" t="s">
        <v>69</v>
      </c>
      <c r="C11" s="164" t="s">
        <v>3</v>
      </c>
      <c r="D11" s="165"/>
      <c r="E11" s="9">
        <v>2500</v>
      </c>
      <c r="F11" s="5"/>
      <c r="G11" s="152" t="s">
        <v>77</v>
      </c>
      <c r="H11" s="183" t="s">
        <v>72</v>
      </c>
      <c r="I11" s="184"/>
      <c r="J11" s="160">
        <f>E10-J8</f>
        <v>940</v>
      </c>
    </row>
    <row r="12" spans="1:11" ht="18" customHeight="1" thickBot="1" x14ac:dyDescent="0.35">
      <c r="A12" s="1"/>
      <c r="B12" s="171"/>
      <c r="C12" s="166" t="s">
        <v>46</v>
      </c>
      <c r="D12" s="167"/>
      <c r="E12" s="47">
        <v>500</v>
      </c>
      <c r="F12" s="5"/>
      <c r="G12" s="157" t="s">
        <v>78</v>
      </c>
      <c r="H12" s="185" t="s">
        <v>73</v>
      </c>
      <c r="I12" s="186"/>
      <c r="J12" s="156">
        <f>E13-J9</f>
        <v>960</v>
      </c>
      <c r="K12" s="11"/>
    </row>
    <row r="13" spans="1:11" ht="18" customHeight="1" thickBot="1" x14ac:dyDescent="0.35">
      <c r="A13" s="1"/>
      <c r="B13" s="172"/>
      <c r="C13" s="168" t="s">
        <v>47</v>
      </c>
      <c r="D13" s="169"/>
      <c r="E13" s="46">
        <f>SUM(E11:E12)</f>
        <v>3000</v>
      </c>
      <c r="F13" s="5"/>
      <c r="G13" s="179" t="s">
        <v>79</v>
      </c>
      <c r="H13" s="179"/>
      <c r="I13" s="180"/>
      <c r="J13" s="159">
        <f>J12-J11</f>
        <v>20</v>
      </c>
      <c r="K13" s="11"/>
    </row>
    <row r="14" spans="1:11" ht="18" customHeight="1" thickBot="1" x14ac:dyDescent="0.35">
      <c r="A14" s="1"/>
      <c r="B14" s="144"/>
      <c r="C14" s="144"/>
      <c r="D14" s="144"/>
      <c r="E14" s="150"/>
      <c r="F14" s="5"/>
      <c r="G14" s="151"/>
      <c r="H14" s="151"/>
      <c r="I14" s="151"/>
      <c r="J14" s="149"/>
    </row>
    <row r="15" spans="1:11" ht="18" customHeight="1" thickBot="1" x14ac:dyDescent="0.35">
      <c r="A15" s="1"/>
      <c r="B15" s="13" t="s">
        <v>57</v>
      </c>
      <c r="C15" s="16" t="s">
        <v>0</v>
      </c>
      <c r="D15" s="16" t="s">
        <v>1</v>
      </c>
      <c r="E15" s="17" t="s">
        <v>2</v>
      </c>
      <c r="F15" s="18"/>
      <c r="G15" s="14" t="s">
        <v>58</v>
      </c>
      <c r="H15" s="48" t="s">
        <v>0</v>
      </c>
      <c r="I15" s="49" t="s">
        <v>1</v>
      </c>
      <c r="J15" s="50" t="s">
        <v>2</v>
      </c>
    </row>
    <row r="16" spans="1:11" ht="18" customHeight="1" thickBot="1" x14ac:dyDescent="0.35">
      <c r="A16" s="1"/>
      <c r="B16" s="71" t="s">
        <v>4</v>
      </c>
      <c r="C16" s="72">
        <v>1500</v>
      </c>
      <c r="D16" s="73">
        <v>1400</v>
      </c>
      <c r="E16" s="74">
        <f>Housing[Projected Cost]-Housing[Actual Cost]</f>
        <v>100</v>
      </c>
      <c r="F16" s="12"/>
      <c r="G16" s="51" t="s">
        <v>29</v>
      </c>
      <c r="H16" s="52">
        <v>0</v>
      </c>
      <c r="I16" s="52">
        <v>50</v>
      </c>
      <c r="J16" s="52">
        <f>Entertainment[Projected Cost]-Entertainment[Actual Cost]</f>
        <v>-50</v>
      </c>
    </row>
    <row r="17" spans="1:10" ht="18" customHeight="1" thickBot="1" x14ac:dyDescent="0.35">
      <c r="A17" s="1"/>
      <c r="B17" s="75" t="s">
        <v>5</v>
      </c>
      <c r="C17" s="76">
        <v>60</v>
      </c>
      <c r="D17" s="76">
        <v>100</v>
      </c>
      <c r="E17" s="76">
        <f>Housing[Projected Cost]-Housing[Actual Cost]</f>
        <v>-40</v>
      </c>
      <c r="F17" s="4"/>
      <c r="G17" s="53" t="s">
        <v>30</v>
      </c>
      <c r="H17" s="54"/>
      <c r="I17" s="54"/>
      <c r="J17" s="54">
        <f>Entertainment[Projected Cost]-Entertainment[Actual Cost]</f>
        <v>0</v>
      </c>
    </row>
    <row r="18" spans="1:10" ht="18" customHeight="1" thickBot="1" x14ac:dyDescent="0.35">
      <c r="A18" s="2"/>
      <c r="B18" s="71" t="s">
        <v>51</v>
      </c>
      <c r="C18" s="77">
        <v>50</v>
      </c>
      <c r="D18" s="78">
        <v>60</v>
      </c>
      <c r="E18" s="78">
        <f>Housing[Projected Cost]-Housing[Actual Cost]</f>
        <v>-10</v>
      </c>
      <c r="F18" s="4"/>
      <c r="G18" s="55" t="s">
        <v>31</v>
      </c>
      <c r="H18" s="52"/>
      <c r="I18" s="56"/>
      <c r="J18" s="56">
        <f>Entertainment[Projected Cost]-Entertainment[Actual Cost]</f>
        <v>0</v>
      </c>
    </row>
    <row r="19" spans="1:10" ht="18" customHeight="1" thickBot="1" x14ac:dyDescent="0.35">
      <c r="A19" s="1"/>
      <c r="B19" s="75" t="s">
        <v>6</v>
      </c>
      <c r="C19" s="79">
        <v>200</v>
      </c>
      <c r="D19" s="76">
        <v>180</v>
      </c>
      <c r="E19" s="76">
        <f>Housing[Projected Cost]-Housing[Actual Cost]</f>
        <v>20</v>
      </c>
      <c r="F19" s="4"/>
      <c r="G19" s="57" t="s">
        <v>32</v>
      </c>
      <c r="H19" s="58"/>
      <c r="I19" s="58"/>
      <c r="J19" s="54">
        <f>Entertainment[Projected Cost]-Entertainment[Actual Cost]</f>
        <v>0</v>
      </c>
    </row>
    <row r="20" spans="1:10" ht="18" customHeight="1" thickBot="1" x14ac:dyDescent="0.35">
      <c r="A20" s="1"/>
      <c r="B20" s="71" t="s">
        <v>7</v>
      </c>
      <c r="C20" s="78"/>
      <c r="D20" s="78"/>
      <c r="E20" s="78">
        <f>Housing[Projected Cost]-Housing[Actual Cost]</f>
        <v>0</v>
      </c>
      <c r="F20" s="4"/>
      <c r="G20" s="51" t="s">
        <v>53</v>
      </c>
      <c r="H20" s="56"/>
      <c r="I20" s="56"/>
      <c r="J20" s="59">
        <f>Entertainment[Projected Cost]-Entertainment[Actual Cost]</f>
        <v>0</v>
      </c>
    </row>
    <row r="21" spans="1:10" ht="18" customHeight="1" thickBot="1" x14ac:dyDescent="0.35">
      <c r="A21" s="1"/>
      <c r="B21" s="75" t="s">
        <v>8</v>
      </c>
      <c r="C21" s="76"/>
      <c r="D21" s="80"/>
      <c r="E21" s="76">
        <f>Housing[Projected Cost]-Housing[Actual Cost]</f>
        <v>0</v>
      </c>
      <c r="F21" s="4"/>
      <c r="G21" s="57" t="s">
        <v>33</v>
      </c>
      <c r="H21" s="60"/>
      <c r="I21" s="60"/>
      <c r="J21" s="61">
        <f>Entertainment[Projected Cost]-Entertainment[Actual Cost]</f>
        <v>0</v>
      </c>
    </row>
    <row r="22" spans="1:10" ht="18" customHeight="1" thickBot="1" x14ac:dyDescent="0.35">
      <c r="A22" s="1"/>
      <c r="B22" s="71" t="s">
        <v>9</v>
      </c>
      <c r="C22" s="78"/>
      <c r="D22" s="77"/>
      <c r="E22" s="77">
        <f>Housing[Projected Cost]-Housing[Actual Cost]</f>
        <v>0</v>
      </c>
      <c r="F22" s="4"/>
      <c r="G22" s="62" t="s">
        <v>12</v>
      </c>
      <c r="H22" s="63"/>
      <c r="I22" s="63"/>
      <c r="J22" s="64">
        <f>Entertainment[Projected Cost]-Entertainment[Actual Cost]</f>
        <v>0</v>
      </c>
    </row>
    <row r="23" spans="1:10" ht="18" customHeight="1" thickBot="1" x14ac:dyDescent="0.35">
      <c r="A23" s="1"/>
      <c r="B23" s="75" t="s">
        <v>10</v>
      </c>
      <c r="C23" s="76"/>
      <c r="D23" s="81"/>
      <c r="E23" s="76">
        <f>Housing[Projected Cost]-Housing[Actual Cost]</f>
        <v>0</v>
      </c>
      <c r="F23" s="4"/>
      <c r="G23" s="57" t="s">
        <v>12</v>
      </c>
      <c r="H23" s="54"/>
      <c r="I23" s="54"/>
      <c r="J23" s="65">
        <f>Entertainment[Projected Cost]-Entertainment[Actual Cost]</f>
        <v>0</v>
      </c>
    </row>
    <row r="24" spans="1:10" ht="18" customHeight="1" thickBot="1" x14ac:dyDescent="0.35">
      <c r="A24" s="1"/>
      <c r="B24" s="82" t="s">
        <v>11</v>
      </c>
      <c r="C24" s="83"/>
      <c r="D24" s="83"/>
      <c r="E24" s="77">
        <f>Housing[Projected Cost]-Housing[Actual Cost]</f>
        <v>0</v>
      </c>
      <c r="F24" s="4"/>
      <c r="G24" s="51" t="s">
        <v>12</v>
      </c>
      <c r="H24" s="52"/>
      <c r="I24" s="52"/>
      <c r="J24" s="66">
        <f>Entertainment[Projected Cost]-Entertainment[Actual Cost]</f>
        <v>0</v>
      </c>
    </row>
    <row r="25" spans="1:10" ht="18" customHeight="1" thickBot="1" x14ac:dyDescent="0.35">
      <c r="A25" s="1"/>
      <c r="B25" s="84" t="s">
        <v>12</v>
      </c>
      <c r="C25" s="85"/>
      <c r="D25" s="85"/>
      <c r="E25" s="86">
        <f>Housing[Projected Cost]-Housing[Actual Cost]</f>
        <v>0</v>
      </c>
      <c r="F25" s="4"/>
      <c r="G25" s="67" t="s">
        <v>71</v>
      </c>
      <c r="H25" s="68">
        <f>SUBTOTAL(109,Entertainment[Projected Cost])</f>
        <v>0</v>
      </c>
      <c r="I25" s="69">
        <f>SUBTOTAL(109,Entertainment[Actual Cost])</f>
        <v>50</v>
      </c>
      <c r="J25" s="70">
        <f>SUBTOTAL(109,Entertainment[Difference])</f>
        <v>-50</v>
      </c>
    </row>
    <row r="26" spans="1:10" ht="18" customHeight="1" thickBot="1" x14ac:dyDescent="0.35">
      <c r="A26" s="1"/>
      <c r="B26" s="34" t="s">
        <v>71</v>
      </c>
      <c r="C26" s="36">
        <f>SUBTOTAL(109,Housing[Projected Cost])</f>
        <v>1810</v>
      </c>
      <c r="D26" s="37">
        <f>SUBTOTAL(109,Housing[Actual Cost])</f>
        <v>1740</v>
      </c>
      <c r="E26" s="35">
        <f>SUBTOTAL(109,Housing[Difference])</f>
        <v>70</v>
      </c>
      <c r="F26" s="4"/>
      <c r="G26" s="191"/>
      <c r="H26" s="191"/>
      <c r="I26" s="191"/>
      <c r="J26" s="191"/>
    </row>
    <row r="27" spans="1:10" ht="18" customHeight="1" thickBot="1" x14ac:dyDescent="0.35">
      <c r="A27" s="1"/>
      <c r="B27" s="189"/>
      <c r="C27" s="189"/>
      <c r="D27" s="189"/>
      <c r="E27" s="189"/>
      <c r="F27" s="4"/>
      <c r="G27" s="15" t="s">
        <v>59</v>
      </c>
      <c r="H27" s="31" t="s">
        <v>0</v>
      </c>
      <c r="I27" s="31" t="s">
        <v>1</v>
      </c>
      <c r="J27" s="30" t="s">
        <v>2</v>
      </c>
    </row>
    <row r="28" spans="1:10" ht="18" customHeight="1" thickBot="1" x14ac:dyDescent="0.35">
      <c r="A28" s="1"/>
      <c r="B28" s="87" t="s">
        <v>60</v>
      </c>
      <c r="C28" s="48" t="s">
        <v>0</v>
      </c>
      <c r="D28" s="49" t="s">
        <v>1</v>
      </c>
      <c r="E28" s="49" t="s">
        <v>2</v>
      </c>
      <c r="F28" s="4"/>
      <c r="G28" s="71" t="s">
        <v>35</v>
      </c>
      <c r="H28" s="97"/>
      <c r="I28" s="98"/>
      <c r="J28" s="99">
        <f>Loans[Projected Cost]-Loans[Actual Cost]</f>
        <v>0</v>
      </c>
    </row>
    <row r="29" spans="1:10" ht="18" customHeight="1" thickBot="1" x14ac:dyDescent="0.35">
      <c r="A29" s="1"/>
      <c r="B29" s="51" t="s">
        <v>52</v>
      </c>
      <c r="C29" s="88">
        <v>250</v>
      </c>
      <c r="D29" s="88">
        <v>250</v>
      </c>
      <c r="E29" s="88">
        <f>Transportation[Projected Cost]-Transportation[Actual Cost]</f>
        <v>0</v>
      </c>
      <c r="F29" s="4"/>
      <c r="G29" s="100" t="s">
        <v>44</v>
      </c>
      <c r="H29" s="101"/>
      <c r="I29" s="102"/>
      <c r="J29" s="101">
        <f>Loans[Projected Cost]-Loans[Actual Cost]</f>
        <v>0</v>
      </c>
    </row>
    <row r="30" spans="1:10" ht="18" customHeight="1" thickBot="1" x14ac:dyDescent="0.35">
      <c r="A30" s="1"/>
      <c r="B30" s="57" t="s">
        <v>50</v>
      </c>
      <c r="C30" s="89"/>
      <c r="D30" s="89"/>
      <c r="E30" s="89">
        <f>Transportation[Projected Cost]-Transportation[Actual Cost]</f>
        <v>0</v>
      </c>
      <c r="F30" s="4"/>
      <c r="G30" s="103" t="s">
        <v>54</v>
      </c>
      <c r="H30" s="104"/>
      <c r="I30" s="105"/>
      <c r="J30" s="98">
        <f>Loans[Projected Cost]-Loans[Actual Cost]</f>
        <v>0</v>
      </c>
    </row>
    <row r="31" spans="1:10" ht="18" customHeight="1" thickBot="1" x14ac:dyDescent="0.35">
      <c r="A31" s="1"/>
      <c r="B31" s="62" t="s">
        <v>13</v>
      </c>
      <c r="C31" s="90"/>
      <c r="D31" s="90"/>
      <c r="E31" s="90">
        <f>Transportation[Projected Cost]-Transportation[Actual Cost]</f>
        <v>0</v>
      </c>
      <c r="F31" s="4"/>
      <c r="G31" s="75" t="s">
        <v>54</v>
      </c>
      <c r="H31" s="101"/>
      <c r="I31" s="102"/>
      <c r="J31" s="101">
        <f>Loans[Projected Cost]-Loans[Actual Cost]</f>
        <v>0</v>
      </c>
    </row>
    <row r="32" spans="1:10" ht="18" customHeight="1" thickBot="1" x14ac:dyDescent="0.35">
      <c r="A32" s="1"/>
      <c r="B32" s="57" t="s">
        <v>14</v>
      </c>
      <c r="C32" s="91"/>
      <c r="D32" s="91"/>
      <c r="E32" s="91">
        <f>Transportation[Projected Cost]-Transportation[Actual Cost]</f>
        <v>0</v>
      </c>
      <c r="F32" s="4"/>
      <c r="G32" s="106" t="s">
        <v>54</v>
      </c>
      <c r="H32" s="104"/>
      <c r="I32" s="105"/>
      <c r="J32" s="107">
        <f>Loans[Projected Cost]-Loans[Actual Cost]</f>
        <v>0</v>
      </c>
    </row>
    <row r="33" spans="1:10" ht="18" customHeight="1" thickBot="1" x14ac:dyDescent="0.35">
      <c r="A33" s="1"/>
      <c r="B33" s="92" t="s">
        <v>15</v>
      </c>
      <c r="C33" s="90"/>
      <c r="D33" s="90"/>
      <c r="E33" s="90">
        <f>Transportation[Projected Cost]-Transportation[Actual Cost]</f>
        <v>0</v>
      </c>
      <c r="F33" s="4"/>
      <c r="G33" s="108" t="s">
        <v>12</v>
      </c>
      <c r="H33" s="109"/>
      <c r="I33" s="110"/>
      <c r="J33" s="109">
        <f>Loans[Projected Cost]-Loans[Actual Cost]</f>
        <v>0</v>
      </c>
    </row>
    <row r="34" spans="1:10" ht="18" customHeight="1" thickBot="1" x14ac:dyDescent="0.35">
      <c r="A34" s="1"/>
      <c r="B34" s="93" t="s">
        <v>16</v>
      </c>
      <c r="C34" s="91"/>
      <c r="D34" s="91"/>
      <c r="E34" s="91">
        <f>Transportation[Projected Cost]-Transportation[Actual Cost]</f>
        <v>0</v>
      </c>
      <c r="F34" s="4"/>
      <c r="G34" s="15" t="s">
        <v>71</v>
      </c>
      <c r="H34" s="32">
        <f>SUBTOTAL(109,Loans[Projected Cost])</f>
        <v>0</v>
      </c>
      <c r="I34" s="24">
        <f>SUBTOTAL(109,Loans[Actual Cost])</f>
        <v>0</v>
      </c>
      <c r="J34" s="33">
        <f>SUBTOTAL(109,Loans[Difference])</f>
        <v>0</v>
      </c>
    </row>
    <row r="35" spans="1:10" ht="18" customHeight="1" x14ac:dyDescent="0.3">
      <c r="A35" s="1"/>
      <c r="B35" s="62" t="s">
        <v>12</v>
      </c>
      <c r="C35" s="94"/>
      <c r="D35" s="95"/>
      <c r="E35" s="94">
        <f>Transportation[Projected Cost]-Transportation[Actual Cost]</f>
        <v>0</v>
      </c>
      <c r="F35" s="4"/>
      <c r="G35" s="187"/>
      <c r="H35" s="187"/>
      <c r="I35" s="187"/>
      <c r="J35" s="187"/>
    </row>
    <row r="36" spans="1:10" ht="18" customHeight="1" x14ac:dyDescent="0.3">
      <c r="A36" s="1"/>
      <c r="B36" s="67" t="s">
        <v>71</v>
      </c>
      <c r="C36" s="96">
        <f>SUBTOTAL(109,Transportation[Projected Cost])</f>
        <v>250</v>
      </c>
      <c r="D36" s="96">
        <f>SUBTOTAL(109,Transportation[Actual Cost])</f>
        <v>250</v>
      </c>
      <c r="E36" s="96">
        <f>SUBTOTAL(109,Transportation[Difference])</f>
        <v>0</v>
      </c>
      <c r="F36" s="12"/>
      <c r="G36" s="87" t="s">
        <v>61</v>
      </c>
      <c r="H36" s="48" t="s">
        <v>0</v>
      </c>
      <c r="I36" s="48" t="s">
        <v>1</v>
      </c>
      <c r="J36" s="48" t="s">
        <v>2</v>
      </c>
    </row>
    <row r="37" spans="1:10" ht="18" customHeight="1" thickBot="1" x14ac:dyDescent="0.35">
      <c r="A37" s="1"/>
      <c r="B37" s="190"/>
      <c r="C37" s="190"/>
      <c r="D37" s="190"/>
      <c r="E37" s="190"/>
      <c r="F37" s="12"/>
      <c r="G37" s="51" t="s">
        <v>36</v>
      </c>
      <c r="H37" s="94"/>
      <c r="I37" s="94"/>
      <c r="J37" s="94">
        <f>Taxes[Projected Cost]-Taxes[Actual Cost]</f>
        <v>0</v>
      </c>
    </row>
    <row r="38" spans="1:10" ht="18" customHeight="1" thickBot="1" x14ac:dyDescent="0.35">
      <c r="A38" s="1"/>
      <c r="B38" s="15" t="s">
        <v>62</v>
      </c>
      <c r="C38" s="28" t="s">
        <v>0</v>
      </c>
      <c r="D38" s="25" t="s">
        <v>1</v>
      </c>
      <c r="E38" s="20" t="s">
        <v>2</v>
      </c>
      <c r="F38" s="12"/>
      <c r="G38" s="111" t="s">
        <v>37</v>
      </c>
      <c r="H38" s="112"/>
      <c r="I38" s="113"/>
      <c r="J38" s="113">
        <f>Taxes[Projected Cost]-Taxes[Actual Cost]</f>
        <v>0</v>
      </c>
    </row>
    <row r="39" spans="1:10" ht="18" customHeight="1" thickBot="1" x14ac:dyDescent="0.35">
      <c r="A39" s="40"/>
      <c r="B39" s="114" t="s">
        <v>17</v>
      </c>
      <c r="C39" s="99"/>
      <c r="D39" s="115"/>
      <c r="E39" s="97">
        <f>Insurance[Projected Cost]-Insurance[Actual Cost]</f>
        <v>0</v>
      </c>
      <c r="F39" s="12"/>
      <c r="G39" s="92" t="s">
        <v>38</v>
      </c>
      <c r="H39" s="90"/>
      <c r="I39" s="95"/>
      <c r="J39" s="95">
        <f>Taxes[Projected Cost]-Taxes[Actual Cost]</f>
        <v>0</v>
      </c>
    </row>
    <row r="40" spans="1:10" ht="18" customHeight="1" thickBot="1" x14ac:dyDescent="0.35">
      <c r="A40" s="40"/>
      <c r="B40" s="116" t="s">
        <v>18</v>
      </c>
      <c r="C40" s="101"/>
      <c r="D40" s="117"/>
      <c r="E40" s="118">
        <f>Insurance[Projected Cost]-Insurance[Actual Cost]</f>
        <v>0</v>
      </c>
      <c r="F40" s="12"/>
      <c r="G40" s="111" t="s">
        <v>12</v>
      </c>
      <c r="H40" s="113"/>
      <c r="I40" s="113"/>
      <c r="J40" s="113">
        <f>Taxes[Projected Cost]-Taxes[Actual Cost]</f>
        <v>0</v>
      </c>
    </row>
    <row r="41" spans="1:10" ht="18" customHeight="1" thickBot="1" x14ac:dyDescent="0.35">
      <c r="A41" s="40"/>
      <c r="B41" s="119" t="s">
        <v>19</v>
      </c>
      <c r="C41" s="98"/>
      <c r="D41" s="120"/>
      <c r="E41" s="98">
        <f>Insurance[Projected Cost]-Insurance[Actual Cost]</f>
        <v>0</v>
      </c>
      <c r="F41" s="12"/>
      <c r="G41" s="67" t="s">
        <v>71</v>
      </c>
      <c r="H41" s="96">
        <f>SUBTOTAL(109,Taxes[Projected Cost])</f>
        <v>0</v>
      </c>
      <c r="I41" s="96">
        <f>SUBTOTAL(109,Taxes[Actual Cost])</f>
        <v>0</v>
      </c>
      <c r="J41" s="96">
        <f>SUBTOTAL(109,Taxes[Difference])</f>
        <v>0</v>
      </c>
    </row>
    <row r="42" spans="1:10" ht="18" customHeight="1" thickBot="1" x14ac:dyDescent="0.35">
      <c r="A42" s="40"/>
      <c r="B42" s="121" t="s">
        <v>12</v>
      </c>
      <c r="C42" s="109"/>
      <c r="D42" s="122"/>
      <c r="E42" s="109">
        <f>Insurance[Projected Cost]-Insurance[Actual Cost]</f>
        <v>0</v>
      </c>
      <c r="F42" s="4"/>
      <c r="G42" s="187"/>
      <c r="H42" s="187"/>
      <c r="I42" s="187"/>
      <c r="J42" s="187"/>
    </row>
    <row r="43" spans="1:10" ht="18" customHeight="1" thickBot="1" x14ac:dyDescent="0.35">
      <c r="A43" s="1"/>
      <c r="B43" s="15" t="s">
        <v>71</v>
      </c>
      <c r="C43" s="29">
        <f>SUBTOTAL(109,Insurance[Projected Cost])</f>
        <v>0</v>
      </c>
      <c r="D43" s="27">
        <f>SUBTOTAL(109,Insurance[Actual Cost])</f>
        <v>0</v>
      </c>
      <c r="E43" s="22">
        <f>SUBTOTAL(109,Insurance[Difference])</f>
        <v>0</v>
      </c>
      <c r="F43" s="4"/>
      <c r="G43" s="38" t="s">
        <v>64</v>
      </c>
      <c r="H43" s="39" t="s">
        <v>0</v>
      </c>
      <c r="I43" s="19" t="s">
        <v>1</v>
      </c>
      <c r="J43" s="20" t="s">
        <v>2</v>
      </c>
    </row>
    <row r="44" spans="1:10" ht="18" customHeight="1" thickBot="1" x14ac:dyDescent="0.35">
      <c r="A44" s="1"/>
      <c r="B44" s="187"/>
      <c r="C44" s="187"/>
      <c r="D44" s="187"/>
      <c r="E44" s="187"/>
      <c r="F44" s="41"/>
      <c r="G44" s="127" t="s">
        <v>55</v>
      </c>
      <c r="H44" s="97"/>
      <c r="I44" s="124"/>
      <c r="J44" s="128">
        <f>SavingsOrInvestment[Projected Cost]-SavingsOrInvestment[Actual Cost]</f>
        <v>0</v>
      </c>
    </row>
    <row r="45" spans="1:10" ht="18" customHeight="1" thickBot="1" x14ac:dyDescent="0.35">
      <c r="A45" s="1"/>
      <c r="B45" s="87" t="s">
        <v>63</v>
      </c>
      <c r="C45" s="123" t="s">
        <v>0</v>
      </c>
      <c r="D45" s="48" t="s">
        <v>1</v>
      </c>
      <c r="E45" s="48" t="s">
        <v>2</v>
      </c>
      <c r="F45" s="41"/>
      <c r="G45" s="75" t="s">
        <v>56</v>
      </c>
      <c r="H45" s="129"/>
      <c r="I45" s="101"/>
      <c r="J45" s="101">
        <f>SavingsOrInvestment[Projected Cost]-SavingsOrInvestment[Actual Cost]</f>
        <v>0</v>
      </c>
    </row>
    <row r="46" spans="1:10" ht="18" customHeight="1" thickBot="1" x14ac:dyDescent="0.35">
      <c r="A46" s="1"/>
      <c r="B46" s="51" t="s">
        <v>20</v>
      </c>
      <c r="C46" s="124"/>
      <c r="D46" s="94"/>
      <c r="E46" s="94">
        <f>Food[Projected Cost]-Food[Actual Cost]</f>
        <v>0</v>
      </c>
      <c r="F46" s="41"/>
      <c r="G46" s="130" t="s">
        <v>12</v>
      </c>
      <c r="H46" s="131"/>
      <c r="I46" s="124"/>
      <c r="J46" s="132">
        <f>SavingsOrInvestment[Projected Cost]-SavingsOrInvestment[Actual Cost]</f>
        <v>0</v>
      </c>
    </row>
    <row r="47" spans="1:10" ht="18" customHeight="1" thickBot="1" x14ac:dyDescent="0.35">
      <c r="A47" s="1"/>
      <c r="B47" s="57" t="s">
        <v>28</v>
      </c>
      <c r="C47" s="125"/>
      <c r="D47" s="112"/>
      <c r="E47" s="112">
        <f>Food[Projected Cost]-Food[Actual Cost]</f>
        <v>0</v>
      </c>
      <c r="F47" s="4"/>
      <c r="G47" s="38" t="s">
        <v>71</v>
      </c>
      <c r="H47" s="26">
        <f>SUBTOTAL(109,SavingsOrInvestment[Projected Cost])</f>
        <v>0</v>
      </c>
      <c r="I47" s="21">
        <f>SUBTOTAL(109,SavingsOrInvestment[Actual Cost])</f>
        <v>0</v>
      </c>
      <c r="J47" s="22">
        <f>SUBTOTAL(109,SavingsOrInvestment[Difference])</f>
        <v>0</v>
      </c>
    </row>
    <row r="48" spans="1:10" ht="18" customHeight="1" x14ac:dyDescent="0.3">
      <c r="A48" s="1"/>
      <c r="B48" s="62" t="s">
        <v>12</v>
      </c>
      <c r="C48" s="124"/>
      <c r="D48" s="94"/>
      <c r="E48" s="94">
        <f>Food[Projected Cost]-Food[Actual Cost]</f>
        <v>0</v>
      </c>
      <c r="F48" s="4"/>
      <c r="G48" s="187"/>
      <c r="H48" s="187"/>
      <c r="I48" s="187"/>
      <c r="J48" s="187"/>
    </row>
    <row r="49" spans="1:10" ht="18" customHeight="1" x14ac:dyDescent="0.3">
      <c r="A49" s="1"/>
      <c r="B49" s="67" t="s">
        <v>71</v>
      </c>
      <c r="C49" s="126">
        <f>SUBTOTAL(109,Food[Projected Cost])</f>
        <v>0</v>
      </c>
      <c r="D49" s="96">
        <f>SUBTOTAL(109,Food[Actual Cost])</f>
        <v>0</v>
      </c>
      <c r="E49" s="96">
        <f>SUBTOTAL(109,Food[Difference])</f>
        <v>0</v>
      </c>
      <c r="F49" s="4"/>
      <c r="G49" s="87" t="s">
        <v>65</v>
      </c>
      <c r="H49" s="123" t="s">
        <v>0</v>
      </c>
      <c r="I49" s="48" t="s">
        <v>1</v>
      </c>
      <c r="J49" s="50" t="s">
        <v>2</v>
      </c>
    </row>
    <row r="50" spans="1:10" ht="18" customHeight="1" thickBot="1" x14ac:dyDescent="0.35">
      <c r="A50" s="1"/>
      <c r="B50" s="187"/>
      <c r="C50" s="187"/>
      <c r="D50" s="187"/>
      <c r="E50" s="187"/>
      <c r="F50" s="12"/>
      <c r="G50" s="133" t="s">
        <v>39</v>
      </c>
      <c r="H50" s="124"/>
      <c r="I50" s="94"/>
      <c r="J50" s="124">
        <f>GiftsAndDonations[Projected Cost]-GiftsAndDonations[Actual Cost]</f>
        <v>0</v>
      </c>
    </row>
    <row r="51" spans="1:10" ht="18" customHeight="1" thickBot="1" x14ac:dyDescent="0.35">
      <c r="A51" s="1"/>
      <c r="B51" s="38" t="s">
        <v>66</v>
      </c>
      <c r="C51" s="42" t="s">
        <v>0</v>
      </c>
      <c r="D51" s="42" t="s">
        <v>1</v>
      </c>
      <c r="E51" s="42" t="s">
        <v>2</v>
      </c>
      <c r="F51" s="12"/>
      <c r="G51" s="111" t="s">
        <v>40</v>
      </c>
      <c r="H51" s="125"/>
      <c r="I51" s="112"/>
      <c r="J51" s="125">
        <f>GiftsAndDonations[Projected Cost]-GiftsAndDonations[Actual Cost]</f>
        <v>0</v>
      </c>
    </row>
    <row r="52" spans="1:10" ht="18" customHeight="1" thickBot="1" x14ac:dyDescent="0.35">
      <c r="A52" s="1"/>
      <c r="B52" s="136" t="s">
        <v>21</v>
      </c>
      <c r="C52" s="98"/>
      <c r="D52" s="98"/>
      <c r="E52" s="97">
        <f>Pets[Projected Cost]-Pets[Actual Cost]</f>
        <v>0</v>
      </c>
      <c r="F52" s="12"/>
      <c r="G52" s="134" t="s">
        <v>48</v>
      </c>
      <c r="H52" s="124"/>
      <c r="I52" s="94"/>
      <c r="J52" s="124">
        <f>GiftsAndDonations[Projected Cost]-GiftsAndDonations[Actual Cost]</f>
        <v>0</v>
      </c>
    </row>
    <row r="53" spans="1:10" ht="18" customHeight="1" thickBot="1" x14ac:dyDescent="0.35">
      <c r="A53" s="1"/>
      <c r="B53" s="75" t="s">
        <v>23</v>
      </c>
      <c r="C53" s="101"/>
      <c r="D53" s="101"/>
      <c r="E53" s="101">
        <f>Pets[Projected Cost]-Pets[Actual Cost]</f>
        <v>0</v>
      </c>
      <c r="F53" s="4"/>
      <c r="G53" s="67" t="s">
        <v>71</v>
      </c>
      <c r="H53" s="126">
        <f>SUBTOTAL(109,GiftsAndDonations[Projected Cost])</f>
        <v>0</v>
      </c>
      <c r="I53" s="96">
        <f>SUBTOTAL(109,GiftsAndDonations[Actual Cost])</f>
        <v>0</v>
      </c>
      <c r="J53" s="135">
        <f>SUBTOTAL(109,GiftsAndDonations[Difference])</f>
        <v>0</v>
      </c>
    </row>
    <row r="54" spans="1:10" ht="18" customHeight="1" thickBot="1" x14ac:dyDescent="0.35">
      <c r="A54" s="1"/>
      <c r="B54" s="136" t="s">
        <v>24</v>
      </c>
      <c r="C54" s="98"/>
      <c r="D54" s="105"/>
      <c r="E54" s="107">
        <f>Pets[Projected Cost]-Pets[Actual Cost]</f>
        <v>0</v>
      </c>
      <c r="F54" s="4"/>
      <c r="G54" s="187"/>
      <c r="H54" s="187"/>
      <c r="I54" s="187"/>
      <c r="J54" s="187"/>
    </row>
    <row r="55" spans="1:10" ht="18" customHeight="1" thickBot="1" x14ac:dyDescent="0.35">
      <c r="A55" s="1"/>
      <c r="B55" s="75" t="s">
        <v>22</v>
      </c>
      <c r="C55" s="101"/>
      <c r="D55" s="129"/>
      <c r="E55" s="101">
        <f>Pets[Projected Cost]-Pets[Actual Cost]</f>
        <v>0</v>
      </c>
      <c r="F55" s="4"/>
      <c r="G55" s="38" t="s">
        <v>67</v>
      </c>
      <c r="H55" s="39" t="s">
        <v>0</v>
      </c>
      <c r="I55" s="28" t="s">
        <v>1</v>
      </c>
      <c r="J55" s="28" t="s">
        <v>2</v>
      </c>
    </row>
    <row r="56" spans="1:10" ht="18" customHeight="1" thickBot="1" x14ac:dyDescent="0.35">
      <c r="A56" s="1"/>
      <c r="B56" s="137" t="s">
        <v>12</v>
      </c>
      <c r="C56" s="131"/>
      <c r="D56" s="98"/>
      <c r="E56" s="98">
        <f>Pets[Projected Cost]-Pets[Actual Cost]</f>
        <v>0</v>
      </c>
      <c r="F56" s="41"/>
      <c r="G56" s="130" t="s">
        <v>42</v>
      </c>
      <c r="H56" s="138"/>
      <c r="I56" s="98"/>
      <c r="J56" s="98">
        <f>Legal[Projected Cost]-Legal[Actual Cost]</f>
        <v>0</v>
      </c>
    </row>
    <row r="57" spans="1:10" ht="18" customHeight="1" thickBot="1" x14ac:dyDescent="0.35">
      <c r="A57" s="1"/>
      <c r="B57" s="34" t="s">
        <v>71</v>
      </c>
      <c r="C57" s="29">
        <f>SUBTOTAL(109,Pets[Projected Cost])</f>
        <v>0</v>
      </c>
      <c r="D57" s="29">
        <f>SUBTOTAL(109,Pets[Actual Cost])</f>
        <v>0</v>
      </c>
      <c r="E57" s="29">
        <f>SUBTOTAL(109,Pets[Difference])</f>
        <v>0</v>
      </c>
      <c r="F57" s="41"/>
      <c r="G57" s="139" t="s">
        <v>43</v>
      </c>
      <c r="H57" s="140"/>
      <c r="I57" s="101"/>
      <c r="J57" s="101">
        <f>Legal[Projected Cost]-Legal[Actual Cost]</f>
        <v>0</v>
      </c>
    </row>
    <row r="58" spans="1:10" ht="18" customHeight="1" thickBot="1" x14ac:dyDescent="0.35">
      <c r="A58" s="1"/>
      <c r="B58" s="187"/>
      <c r="C58" s="187"/>
      <c r="D58" s="187"/>
      <c r="E58" s="187"/>
      <c r="F58" s="41"/>
      <c r="G58" s="130" t="s">
        <v>49</v>
      </c>
      <c r="H58" s="138"/>
      <c r="I58" s="98"/>
      <c r="J58" s="141">
        <f>Legal[Projected Cost]-Legal[Actual Cost]</f>
        <v>0</v>
      </c>
    </row>
    <row r="59" spans="1:10" ht="18" customHeight="1" thickBot="1" x14ac:dyDescent="0.35">
      <c r="A59" s="1"/>
      <c r="B59" s="145" t="s">
        <v>68</v>
      </c>
      <c r="C59" s="50" t="s">
        <v>0</v>
      </c>
      <c r="D59" s="49" t="s">
        <v>1</v>
      </c>
      <c r="E59" s="50" t="s">
        <v>2</v>
      </c>
      <c r="F59" s="41"/>
      <c r="G59" s="142" t="s">
        <v>12</v>
      </c>
      <c r="H59" s="143"/>
      <c r="I59" s="102"/>
      <c r="J59" s="110">
        <f>Legal[Projected Cost]-Legal[Actual Cost]</f>
        <v>0</v>
      </c>
    </row>
    <row r="60" spans="1:10" ht="18" customHeight="1" thickBot="1" x14ac:dyDescent="0.35">
      <c r="A60" s="1"/>
      <c r="B60" s="62" t="s">
        <v>23</v>
      </c>
      <c r="C60" s="138"/>
      <c r="D60" s="94"/>
      <c r="E60" s="94">
        <f>PersonalCare[Projected Cost]-PersonalCare[Actual Cost]</f>
        <v>0</v>
      </c>
      <c r="F60" s="4"/>
      <c r="G60" s="38" t="s">
        <v>71</v>
      </c>
      <c r="H60" s="23">
        <f>SUBTOTAL(109,Legal[Projected Cost])</f>
        <v>0</v>
      </c>
      <c r="I60" s="29">
        <f>SUBTOTAL(109,Legal[Actual Cost])</f>
        <v>0</v>
      </c>
      <c r="J60" s="29">
        <f>SUBTOTAL(109,Legal[Difference])</f>
        <v>0</v>
      </c>
    </row>
    <row r="61" spans="1:10" ht="18" customHeight="1" thickBot="1" x14ac:dyDescent="0.35">
      <c r="A61" s="1"/>
      <c r="B61" s="57" t="s">
        <v>26</v>
      </c>
      <c r="C61" s="113"/>
      <c r="D61" s="112"/>
      <c r="E61" s="112">
        <f>PersonalCare[Projected Cost]-PersonalCare[Actual Cost]</f>
        <v>0</v>
      </c>
      <c r="F61" s="3"/>
      <c r="G61" s="188"/>
      <c r="H61" s="188"/>
      <c r="I61" s="188"/>
      <c r="J61" s="188"/>
    </row>
    <row r="62" spans="1:10" ht="18" customHeight="1" thickBot="1" x14ac:dyDescent="0.35">
      <c r="A62" s="1"/>
      <c r="B62" s="55" t="s">
        <v>25</v>
      </c>
      <c r="C62" s="90"/>
      <c r="D62" s="94"/>
      <c r="E62" s="94">
        <f>PersonalCare[Projected Cost]-PersonalCare[Actual Cost]</f>
        <v>0</v>
      </c>
      <c r="F62" s="3"/>
    </row>
    <row r="63" spans="1:10" ht="20.149999999999999" customHeight="1" thickBot="1" x14ac:dyDescent="0.35">
      <c r="A63" s="1"/>
      <c r="B63" s="57" t="s">
        <v>34</v>
      </c>
      <c r="C63" s="113"/>
      <c r="D63" s="112"/>
      <c r="E63" s="113">
        <f>PersonalCare[Projected Cost]-PersonalCare[Actual Cost]</f>
        <v>0</v>
      </c>
      <c r="F63" s="3"/>
    </row>
    <row r="64" spans="1:10" ht="13.5" thickBot="1" x14ac:dyDescent="0.35">
      <c r="A64" s="1"/>
      <c r="B64" s="62" t="s">
        <v>27</v>
      </c>
      <c r="C64" s="90"/>
      <c r="D64" s="90"/>
      <c r="E64" s="90">
        <f>PersonalCare[Projected Cost]-PersonalCare[Actual Cost]</f>
        <v>0</v>
      </c>
      <c r="F64" s="3"/>
    </row>
    <row r="65" spans="1:6" ht="13.5" thickBot="1" x14ac:dyDescent="0.35">
      <c r="A65" s="1"/>
      <c r="B65" s="57" t="s">
        <v>41</v>
      </c>
      <c r="C65" s="112"/>
      <c r="D65" s="89"/>
      <c r="E65" s="112">
        <f>PersonalCare[Projected Cost]-PersonalCare[Actual Cost]</f>
        <v>0</v>
      </c>
      <c r="F65" s="3"/>
    </row>
    <row r="66" spans="1:6" x14ac:dyDescent="0.3">
      <c r="A66" s="1"/>
      <c r="B66" s="62" t="s">
        <v>12</v>
      </c>
      <c r="C66" s="138"/>
      <c r="D66" s="95"/>
      <c r="E66" s="94">
        <f>PersonalCare[Projected Cost]-PersonalCare[Actual Cost]</f>
        <v>0</v>
      </c>
      <c r="F66" s="3"/>
    </row>
    <row r="67" spans="1:6" ht="13.5" thickBot="1" x14ac:dyDescent="0.35">
      <c r="A67" s="1"/>
      <c r="B67" s="146" t="s">
        <v>71</v>
      </c>
      <c r="C67" s="135">
        <f>SUBTOTAL(109,PersonalCare[Projected Cost])</f>
        <v>0</v>
      </c>
      <c r="D67" s="147">
        <f>SUBTOTAL(109,PersonalCare[Actual Cost])</f>
        <v>0</v>
      </c>
      <c r="E67" s="135">
        <f>SUBTOTAL(109,PersonalCare[Difference])</f>
        <v>0</v>
      </c>
      <c r="F67" s="3"/>
    </row>
  </sheetData>
  <mergeCells count="30">
    <mergeCell ref="A1:K1"/>
    <mergeCell ref="A2:K2"/>
    <mergeCell ref="A3:K3"/>
    <mergeCell ref="A4:K4"/>
    <mergeCell ref="B27:E27"/>
    <mergeCell ref="B37:E37"/>
    <mergeCell ref="B44:E44"/>
    <mergeCell ref="G26:J26"/>
    <mergeCell ref="G35:J35"/>
    <mergeCell ref="G42:J42"/>
    <mergeCell ref="B50:E50"/>
    <mergeCell ref="G61:J61"/>
    <mergeCell ref="B58:E58"/>
    <mergeCell ref="G48:J48"/>
    <mergeCell ref="G54:J54"/>
    <mergeCell ref="B6:J6"/>
    <mergeCell ref="C10:D10"/>
    <mergeCell ref="C11:D11"/>
    <mergeCell ref="C12:D12"/>
    <mergeCell ref="C13:D13"/>
    <mergeCell ref="B11:B13"/>
    <mergeCell ref="B8:B10"/>
    <mergeCell ref="C8:D8"/>
    <mergeCell ref="C9:D9"/>
    <mergeCell ref="G13:I13"/>
    <mergeCell ref="G10:I10"/>
    <mergeCell ref="H8:I8"/>
    <mergeCell ref="H9:I9"/>
    <mergeCell ref="H11:I11"/>
    <mergeCell ref="H12:I12"/>
  </mergeCells>
  <phoneticPr fontId="1" type="noConversion"/>
  <conditionalFormatting sqref="E16:E26 E29:E36 E39:E43 E46:E49 E52:E57 E60:E67 J16:J25 J28:J34 J37:J41 J44:J47 J50:J53 J56:J60">
    <cfRule type="iconSet" priority="1">
      <iconSet iconSet="3Signs">
        <cfvo type="percent" val="0"/>
        <cfvo type="num" val="-20"/>
        <cfvo type="num" val="0"/>
      </iconSet>
    </cfRule>
  </conditionalFormatting>
  <dataValidations count="55">
    <dataValidation allowBlank="1" showInputMessage="1" showErrorMessage="1" prompt="Create Personal Monthly Budget in this worksheet.  Projected &amp; Actual income starts in cell B3. Sample tables for expense categories are in two columns starting in cells B10 &amp; G10" sqref="A6" xr:uid="{00000000-0002-0000-0000-000000000000}"/>
    <dataValidation allowBlank="1" showInputMessage="1" showErrorMessage="1" prompt="Title of this worksheet is in this cell.  Continue to cell B3 to enter projected and actual income. Expense and balance summary are auto calculated starting in cell G3" sqref="B6:J6" xr:uid="{00000000-0002-0000-0000-000001000000}"/>
    <dataValidation allowBlank="1" showInputMessage="1" showErrorMessage="1" prompt="Enter projected Income in cell E3 &amp; Extra projected income in cell E4. Total projected monthly income is auto calculated in cell E5. Actual Monthly Income label is in cell below" sqref="B8:B10" xr:uid="{00000000-0002-0000-0000-000002000000}"/>
    <dataValidation allowBlank="1" showInputMessage="1" showErrorMessage="1" prompt="Enter actual Income 1 in cell at right" sqref="C11:D11" xr:uid="{00000000-0002-0000-0000-000003000000}"/>
    <dataValidation allowBlank="1" showInputMessage="1" showErrorMessage="1" prompt="Enter actual Income 1 in this cell" sqref="E11" xr:uid="{00000000-0002-0000-0000-000004000000}"/>
    <dataValidation allowBlank="1" showInputMessage="1" showErrorMessage="1" prompt="Enter actual Extra Income in cell at right" sqref="C12:D12" xr:uid="{00000000-0002-0000-0000-000005000000}"/>
    <dataValidation allowBlank="1" showInputMessage="1" showErrorMessage="1" prompt="Enter actual Extra Income in this cell" sqref="E12" xr:uid="{00000000-0002-0000-0000-000006000000}"/>
    <dataValidation allowBlank="1" showInputMessage="1" showErrorMessage="1" prompt="Total actual monthly income is auto calculated in cell at right" sqref="C13:D13" xr:uid="{00000000-0002-0000-0000-000007000000}"/>
    <dataValidation allowBlank="1" showInputMessage="1" showErrorMessage="1" prompt="Total projected monthly income is auto calculated in this cell" sqref="E10" xr:uid="{00000000-0002-0000-0000-000008000000}"/>
    <dataValidation allowBlank="1" showInputMessage="1" showErrorMessage="1" prompt="Enter actual Income in cell E6 &amp; Extra actual income in cell E7. Total actual monthly income is auto calculated in cell E8. Income summary is auto calculated starting in cell G3" sqref="B11:B13" xr:uid="{00000000-0002-0000-0000-000009000000}"/>
    <dataValidation allowBlank="1" showInputMessage="1" showErrorMessage="1" prompt="Total actual monthly income is auto calculated in this cell" sqref="E13" xr:uid="{00000000-0002-0000-0000-00000A000000}"/>
    <dataValidation allowBlank="1" showInputMessage="1" showErrorMessage="1" prompt="Projected Balance is auto calculated in cell J6" sqref="G11" xr:uid="{00000000-0002-0000-0000-00000B000000}"/>
    <dataValidation allowBlank="1" showInputMessage="1" showErrorMessage="1" prompt="Sample Housing expenses are in this column under this heading" sqref="B15" xr:uid="{00000000-0002-0000-0000-00000C000000}"/>
    <dataValidation allowBlank="1" showInputMessage="1" showErrorMessage="1" prompt="Enter Projected Cost in this column under this heading" sqref="C15 H55 C59 H15 H27 H36 H43 H49 C28 C38 C45 C51" xr:uid="{00000000-0002-0000-0000-00000D000000}"/>
    <dataValidation allowBlank="1" showInputMessage="1" showErrorMessage="1" prompt="Enter Actual Cost in this column under this heading" sqref="D15 D28 D59 I15 I27 I36 I43 I49 I55 D38 D45 D51" xr:uid="{00000000-0002-0000-0000-00000E000000}"/>
    <dataValidation allowBlank="1" showInputMessage="1" showErrorMessage="1" prompt="Sample Transportation expenses are in this column under this heading" sqref="B28" xr:uid="{00000000-0002-0000-0000-00000F000000}"/>
    <dataValidation allowBlank="1" showInputMessage="1" showErrorMessage="1" prompt="Enter details in Personal Care table starting below" sqref="B58:E58" xr:uid="{00000000-0002-0000-0000-000010000000}"/>
    <dataValidation allowBlank="1" showInputMessage="1" showErrorMessage="1" prompt="Enter details in Transportation table starting below" sqref="B27:E27" xr:uid="{00000000-0002-0000-0000-000011000000}"/>
    <dataValidation allowBlank="1" showInputMessage="1" showErrorMessage="1" prompt="Sample Personal Care expenses are in this column under this heading" sqref="B59" xr:uid="{00000000-0002-0000-0000-000012000000}"/>
    <dataValidation allowBlank="1" showInputMessage="1" showErrorMessage="1" prompt="Sample Entertainment expenses are in this column under this heading" sqref="G15" xr:uid="{00000000-0002-0000-0000-000013000000}"/>
    <dataValidation allowBlank="1" showInputMessage="1" showErrorMessage="1" prompt="Enter details in Loans table starting below" sqref="G26:J26" xr:uid="{00000000-0002-0000-0000-000014000000}"/>
    <dataValidation allowBlank="1" showInputMessage="1" showErrorMessage="1" prompt="Sample Loan expenses are in this column under this heading" sqref="G27" xr:uid="{00000000-0002-0000-0000-000015000000}"/>
    <dataValidation allowBlank="1" showInputMessage="1" showErrorMessage="1" prompt="Enter details in Taxes table starting below" sqref="G35:J35" xr:uid="{00000000-0002-0000-0000-000016000000}"/>
    <dataValidation allowBlank="1" showInputMessage="1" showErrorMessage="1" prompt="Sample Tax expenses are in this column under this heading" sqref="G36" xr:uid="{00000000-0002-0000-0000-000017000000}"/>
    <dataValidation allowBlank="1" showInputMessage="1" showErrorMessage="1" prompt="Enter details in Savings or Investments table starting below" sqref="G42:J42" xr:uid="{00000000-0002-0000-0000-000018000000}"/>
    <dataValidation allowBlank="1" showInputMessage="1" showErrorMessage="1" prompt="Sample Savings or Investment expenses are in this column under this heading" sqref="G43" xr:uid="{00000000-0002-0000-0000-000019000000}"/>
    <dataValidation allowBlank="1" showInputMessage="1" showErrorMessage="1" prompt="Enter details in Gifts and Donations table starting below" sqref="G48:J48" xr:uid="{00000000-0002-0000-0000-00001A000000}"/>
    <dataValidation allowBlank="1" showInputMessage="1" showErrorMessage="1" prompt="Sample Gifts and Donation expenses are in this column under this heading" sqref="G49" xr:uid="{00000000-0002-0000-0000-00001B000000}"/>
    <dataValidation allowBlank="1" showInputMessage="1" showErrorMessage="1" prompt="Enter details in Legal table starting below" sqref="G54:J54" xr:uid="{00000000-0002-0000-0000-00001C000000}"/>
    <dataValidation allowBlank="1" showInputMessage="1" showErrorMessage="1" prompt="Sample Legal expenses are in this column under this heading" sqref="G55" xr:uid="{00000000-0002-0000-0000-00001D000000}"/>
    <dataValidation allowBlank="1" showInputMessage="1" showErrorMessage="1" prompt="Total Projected Cost is auto calculated in cell J57, Total Actual Cost in cell J59, and Difference in cell J61" sqref="G61:J61" xr:uid="{00000000-0002-0000-0000-00001E000000}"/>
    <dataValidation allowBlank="1" showInputMessage="1" showErrorMessage="1" prompt="Sample Insurance expenses are in this column under this heading" sqref="B38" xr:uid="{00000000-0002-0000-0000-00001F000000}"/>
    <dataValidation allowBlank="1" showInputMessage="1" showErrorMessage="1" prompt="Sample Food expenses are in this column under this heading" sqref="B45" xr:uid="{00000000-0002-0000-0000-000020000000}"/>
    <dataValidation allowBlank="1" showInputMessage="1" showErrorMessage="1" prompt="Modify or enter Pets items in this column under this heading" sqref="B51" xr:uid="{00000000-0002-0000-0000-000021000000}"/>
    <dataValidation allowBlank="1" showInputMessage="1" showErrorMessage="1" prompt="Enter details in Insurance table starting below" sqref="B37:E37" xr:uid="{00000000-0002-0000-0000-000022000000}"/>
    <dataValidation allowBlank="1" showInputMessage="1" showErrorMessage="1" prompt="Enter details in Food table starting below" sqref="B44:E44" xr:uid="{00000000-0002-0000-0000-000023000000}"/>
    <dataValidation allowBlank="1" showInputMessage="1" showErrorMessage="1" prompt="Enter details in Pets table starting below" sqref="B50:E50" xr:uid="{00000000-0002-0000-0000-000024000000}"/>
    <dataValidation allowBlank="1" showInputMessage="1" showErrorMessage="1" prompt="Enter details in Entertainment table starting below" sqref="G14" xr:uid="{00000000-0002-0000-0000-000025000000}"/>
    <dataValidation allowBlank="1" showInputMessage="1" showErrorMessage="1" prompt="Difference is auto calculated in this column under this heading" sqref="E15 J15 E28 J27 E38 J36 E45 E51 J55 J49 J43 E59" xr:uid="{00000000-0002-0000-0000-000026000000}"/>
    <dataValidation allowBlank="1" showInputMessage="1" showErrorMessage="1" prompt="Total projected monthly income is auto calculated in cell at right" sqref="C10:D10" xr:uid="{00000000-0002-0000-0000-000027000000}"/>
    <dataValidation allowBlank="1" showInputMessage="1" showErrorMessage="1" prompt="Enter projected Income 1 in cell at right" sqref="C8:D8" xr:uid="{00000000-0002-0000-0000-000028000000}"/>
    <dataValidation allowBlank="1" showInputMessage="1" showErrorMessage="1" prompt="Enter projected Extra income in cell at right" sqref="C9:D9" xr:uid="{00000000-0002-0000-0000-000029000000}"/>
    <dataValidation allowBlank="1" showInputMessage="1" showErrorMessage="1" prompt="Enter projected Income 1 in this cell" sqref="E8" xr:uid="{00000000-0002-0000-0000-00002A000000}"/>
    <dataValidation allowBlank="1" showInputMessage="1" showErrorMessage="1" prompt="Enter projectred Extra Income in this cell" sqref="E9" xr:uid="{00000000-0002-0000-0000-00002B000000}"/>
    <dataValidation allowBlank="1" showInputMessage="1" showErrorMessage="1" prompt="Actual Balance is auto calculated in cell J7" sqref="G12" xr:uid="{00000000-0002-0000-0000-00002C000000}"/>
    <dataValidation allowBlank="1" showInputMessage="1" showErrorMessage="1" prompt="Total Projected Expense is auto calculated in this cell" sqref="J8" xr:uid="{00000000-0002-0000-0000-00002D000000}"/>
    <dataValidation allowBlank="1" showInputMessage="1" showErrorMessage="1" prompt="Total Actual Expense is auto calculated in this cell" sqref="J9" xr:uid="{00000000-0002-0000-0000-00002E000000}"/>
    <dataValidation allowBlank="1" showInputMessage="1" showErrorMessage="1" prompt="Total Expense Difference is auto calculated in this cell" sqref="J10" xr:uid="{00000000-0002-0000-0000-00002F000000}"/>
    <dataValidation allowBlank="1" showInputMessage="1" showErrorMessage="1" prompt="Total Projected Expense is auto calculated in cell J3" sqref="G8" xr:uid="{00000000-0002-0000-0000-000030000000}"/>
    <dataValidation allowBlank="1" showInputMessage="1" showErrorMessage="1" prompt="Total Actual Expense is auto calculated in cell J4" sqref="G9" xr:uid="{00000000-0002-0000-0000-000031000000}"/>
    <dataValidation allowBlank="1" showInputMessage="1" showErrorMessage="1" prompt="Total Expense Difference is auto calculated in cell at right" sqref="G10:I10" xr:uid="{00000000-0002-0000-0000-000032000000}"/>
    <dataValidation allowBlank="1" showInputMessage="1" showErrorMessage="1" prompt="Difference in the projected versus actual balance is auto calculated in cell at right" sqref="G13:I13" xr:uid="{00000000-0002-0000-0000-000033000000}"/>
    <dataValidation allowBlank="1" showInputMessage="1" showErrorMessage="1" prompt="Projected Balance is auto calculated in this cell" sqref="J11" xr:uid="{00000000-0002-0000-0000-000034000000}"/>
    <dataValidation allowBlank="1" showInputMessage="1" showErrorMessage="1" prompt="Actual Balance is auto calculated in this cell" sqref="J12" xr:uid="{00000000-0002-0000-0000-000035000000}"/>
    <dataValidation allowBlank="1" showInputMessage="1" showErrorMessage="1" prompt="Balance Difference is auto calculated in this cell" sqref="J13" xr:uid="{00000000-0002-0000-0000-000036000000}"/>
  </dataValidations>
  <hyperlinks>
    <hyperlink ref="A2:K2" r:id="rId1" display="Webinars: Formulas, Pivot Tables and Macros &amp; VBA " xr:uid="{3F74DAED-17C1-4AB2-B989-091449C031B4}"/>
    <hyperlink ref="A3:K3" r:id="rId2" display="Blog Tutorials: Formulas, Pivot Tables, Charts, Macros, VBA, Power Query, Power Pivot, Analysis " xr:uid="{880C5AAB-DBB5-4B02-A97E-EDC96273A226}"/>
    <hyperlink ref="A4:K4" r:id="rId3" display="Excel Podcast Interviewing the Excel Experts " xr:uid="{4FCA093C-3889-440F-9669-01BD3752474A}"/>
  </hyperlinks>
  <printOptions horizontalCentered="1"/>
  <pageMargins left="0.5" right="0.5" top="0.5" bottom="0.5" header="0.5" footer="0.5"/>
  <pageSetup orientation="portrait" horizontalDpi="4294967292" r:id="rId4"/>
  <headerFooter differentFirst="1" alignWithMargins="0">
    <oddFooter>Page &amp;P of &amp;N</oddFooter>
  </headerFooter>
  <ignoredErrors>
    <ignoredError sqref="E30:E35 E20:E25 J17:J24 J28:J33 E39:E42 J37:J40 J44:J46 E46:E48 E52:E56 J50:J52 J56:J59 E60:E66" emptyCellReference="1"/>
  </ignoredErrors>
  <tableParts count="12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https://templates.office.com/</dc:creator>
  <cp:lastModifiedBy>https://templates.office.com/</cp:lastModifiedBy>
  <dcterms:created xsi:type="dcterms:W3CDTF">2018-04-23T07:00:55Z</dcterms:created>
  <dcterms:modified xsi:type="dcterms:W3CDTF">2019-02-06T06:59:57Z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2018-04-23T07:00:59.8471103Z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