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johnmika\Desktop\MyExcelOnline\000 - 101 EXCEL TEMPLATES\Templates v0.2\Budget\"/>
    </mc:Choice>
  </mc:AlternateContent>
  <bookViews>
    <workbookView xWindow="0" yWindow="0" windowWidth="28800" windowHeight="12435"/>
  </bookViews>
  <sheets>
    <sheet name="Start" sheetId="4" r:id="rId1"/>
    <sheet name="Wedding Budget" sheetId="1" r:id="rId2"/>
    <sheet name="Clothing-Reception-Music-Pics" sheetId="2" r:id="rId3"/>
    <sheet name="Decoration-Flowers-Gifts-Travel" sheetId="3" r:id="rId4"/>
  </sheets>
  <definedNames>
    <definedName name="Clothing_Total_act">Outfits[[#Totals],[ACTUAL]]</definedName>
    <definedName name="Clothing_Total_est">Outfits[[#Totals],[ESTIMATED]]</definedName>
    <definedName name="Decorations_Total_act">Decorations[[#Totals],[ACTUAL]]</definedName>
    <definedName name="Decorations_Total_est">Decorations[[#Totals],[ESTIMATED]]</definedName>
    <definedName name="Flowers_Total_act">Flowers[[#Totals],[ACTUAL]]</definedName>
    <definedName name="Flowers_Total_est">Flowers[[#Totals],[ESTIMATED]]</definedName>
    <definedName name="Gifts_Total_act">Presents[[#Totals],[ACTUAL]]</definedName>
    <definedName name="Gifts_Total_est">Presents[[#Totals],[ESTIMATED]]</definedName>
    <definedName name="Music_Entertainment_Total_act">Music[[#Totals],[ACTUAL]]</definedName>
    <definedName name="Music_Entertainment_Total_est">Music[[#Totals],[ESTIMATED]]</definedName>
    <definedName name="Other_Expenses_Total_act">OtherExpenses[[#Totals],[ACTUAL]]</definedName>
    <definedName name="Other_Expenses_Total_est">OtherExpenses[[#Totals],[ESTIMATED]]</definedName>
    <definedName name="Photography_Total_act">Photography[[#Totals],[ACTUAL]]</definedName>
    <definedName name="Photography_Total_est">Photography[[#Totals],[ESTIMATED]]</definedName>
    <definedName name="_xlnm.Print_Titles" localSheetId="2">'Clothing-Reception-Music-Pics'!$2:$2</definedName>
    <definedName name="_xlnm.Print_Titles" localSheetId="3">'Decoration-Flowers-Gifts-Travel'!$2:$2</definedName>
    <definedName name="Printing__Stationery_Total_act">Printing[[#Totals],[ACTUAL]]</definedName>
    <definedName name="Printing__Stationery_Total_est">Printing[[#Totals],[ESTIMATED]]</definedName>
    <definedName name="Reception_Total_act">Reception[[#Totals],[ACTUAL]]</definedName>
    <definedName name="Reception_Total_est">Reception[[#Totals],[ESTIMATED]]</definedName>
    <definedName name="Travel_Transportation_Total_act">Travel[[#Totals],[ACTUAL]]</definedName>
    <definedName name="Travel_Transportation_Total_est">Travel[[#Totals],[ESTIMATED]]</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6" i="1" l="1" a="1"/>
  <c r="E16" i="1" s="1"/>
  <c r="E15" i="1" a="1"/>
  <c r="E15" i="1" s="1"/>
  <c r="E14" i="1" a="1"/>
  <c r="E14" i="1" s="1"/>
  <c r="E13" i="1" a="1"/>
  <c r="E13" i="1"/>
  <c r="E12" i="1" a="1"/>
  <c r="E12" i="1"/>
  <c r="E11" i="1" a="1"/>
  <c r="E11" i="1"/>
  <c r="E10" i="1" a="1"/>
  <c r="E10" i="1"/>
  <c r="E9" i="1" a="1"/>
  <c r="E9" i="1"/>
  <c r="E8" i="1" a="1"/>
  <c r="E8" i="1" s="1"/>
  <c r="E7" i="1" a="1"/>
  <c r="E7" i="1" s="1"/>
  <c r="D16" i="1" a="1"/>
  <c r="D16" i="1"/>
  <c r="D15" i="1" a="1"/>
  <c r="D15" i="1"/>
  <c r="D14" i="1" a="1"/>
  <c r="D14" i="1"/>
  <c r="D13" i="1" a="1"/>
  <c r="D13" i="1" s="1"/>
  <c r="D12" i="1" a="1"/>
  <c r="D12" i="1"/>
  <c r="D11" i="1" a="1"/>
  <c r="D11" i="1"/>
  <c r="D10" i="1" a="1"/>
  <c r="D10" i="1"/>
  <c r="D9" i="1" a="1"/>
  <c r="D9" i="1"/>
  <c r="D8" i="1" a="1"/>
  <c r="D8" i="1" s="1"/>
  <c r="D7" i="1" a="1"/>
  <c r="D7" i="1" s="1"/>
  <c r="E38" i="3"/>
  <c r="E39" i="3"/>
  <c r="E40" i="3"/>
  <c r="E41" i="3"/>
  <c r="E42" i="3"/>
  <c r="E43" i="3"/>
  <c r="E44" i="3"/>
  <c r="E45" i="3"/>
  <c r="E46" i="3"/>
  <c r="E47" i="3"/>
  <c r="E31" i="3"/>
  <c r="E32" i="3"/>
  <c r="E33" i="3"/>
  <c r="E22" i="3"/>
  <c r="E23" i="3"/>
  <c r="E24" i="3"/>
  <c r="E25" i="3"/>
  <c r="E26" i="3"/>
  <c r="E13" i="3"/>
  <c r="E14" i="3"/>
  <c r="E15" i="3"/>
  <c r="E16" i="3"/>
  <c r="E17" i="3"/>
  <c r="E3" i="3"/>
  <c r="E4" i="3"/>
  <c r="E5" i="3"/>
  <c r="E6" i="3"/>
  <c r="E7" i="3"/>
  <c r="D48" i="3" l="1"/>
  <c r="C48" i="3"/>
  <c r="D34" i="3"/>
  <c r="C34" i="3"/>
  <c r="D27" i="3"/>
  <c r="C27" i="3"/>
  <c r="D18" i="3"/>
  <c r="C18" i="3"/>
  <c r="D8" i="3"/>
  <c r="C8" i="3"/>
  <c r="D56" i="2"/>
  <c r="C56" i="2"/>
  <c r="D48" i="2"/>
  <c r="C48" i="2"/>
  <c r="D35" i="2"/>
  <c r="C35" i="2"/>
  <c r="D28" i="2"/>
  <c r="C28" i="2"/>
  <c r="D16" i="2"/>
  <c r="C16" i="2"/>
  <c r="E15" i="2"/>
  <c r="E55" i="2" l="1"/>
  <c r="E54" i="2"/>
  <c r="E53" i="2"/>
  <c r="E52" i="2"/>
  <c r="E47" i="2"/>
  <c r="E46" i="2"/>
  <c r="E45" i="2"/>
  <c r="E44" i="2"/>
  <c r="E43" i="2"/>
  <c r="E42" i="2"/>
  <c r="E41" i="2"/>
  <c r="E40" i="2"/>
  <c r="E39" i="2"/>
  <c r="E34" i="2"/>
  <c r="E33" i="2"/>
  <c r="E35" i="2" s="1"/>
  <c r="E27" i="2"/>
  <c r="E26" i="2"/>
  <c r="E25" i="2"/>
  <c r="E24" i="2"/>
  <c r="E23" i="2"/>
  <c r="E22" i="2"/>
  <c r="E21" i="2"/>
  <c r="E20" i="2"/>
  <c r="E13" i="2"/>
  <c r="E14" i="2"/>
  <c r="E12" i="2"/>
  <c r="E11" i="2"/>
  <c r="E9" i="2"/>
  <c r="E8" i="2"/>
  <c r="E7" i="2"/>
  <c r="E6" i="2"/>
  <c r="E5" i="2"/>
  <c r="E10" i="2"/>
  <c r="E4" i="2"/>
  <c r="E3" i="2"/>
  <c r="E48" i="3" l="1"/>
  <c r="E18" i="3"/>
  <c r="E34" i="3"/>
  <c r="E27" i="3"/>
  <c r="E8" i="3"/>
  <c r="E56" i="2"/>
  <c r="E48" i="2"/>
  <c r="E28" i="2"/>
  <c r="E16" i="2"/>
  <c r="C2" i="1"/>
  <c r="E2" i="1" s="1"/>
  <c r="F16" i="1" l="1"/>
  <c r="F13" i="1"/>
  <c r="F14" i="1"/>
  <c r="F12" i="1"/>
  <c r="F11" i="1"/>
  <c r="F15" i="1"/>
  <c r="E17" i="1"/>
  <c r="F10" i="1"/>
  <c r="F9" i="1"/>
  <c r="F8" i="1"/>
  <c r="D17" i="1"/>
  <c r="F7" i="1"/>
  <c r="F17" i="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<sst xmlns="http://schemas.openxmlformats.org/spreadsheetml/2006/main" count="179" uniqueCount="133">
  <si>
    <t>ABOUT THIS TEMPLATE</t>
  </si>
  <si>
    <t>Use this template to keep track of your wedding expenses.</t>
  </si>
  <si>
    <t>Enter estimated and actual costs incurred on various categories in separate worksheets.</t>
  </si>
  <si>
    <t>Wedding Budget Summary and chart are auto-updated for you.</t>
  </si>
  <si>
    <t>Note: </t>
  </si>
  <si>
    <t>Additional instructions have been provided in column A in each worksheet. This text has been intentionally hidden. To remove text, select column A, then select DELETE. To unhide text, select column A, then change font colour.</t>
  </si>
  <si>
    <t>To learn more about tables, press SHIFT and then F10 within a table, select the TABLE option, then select ALTERNATIVE TEXT.</t>
  </si>
  <si>
    <t>Create a Wedding Budget in this worksheet. Enter details in tables in Clothing-Reception-Music-Pics worksheet and Decoration-Flowers-Gift-Travel worksheet to update the summary and chart in the current worksheet. Helpful instructions on how to use this worksheet are in cells in this column. Wedding Date label is in cell C1.</t>
  </si>
  <si>
    <t>Enter Wedding Date in cell C2. Days Remaining are auto-calculated in cell E2.</t>
  </si>
  <si>
    <t>Title of this worksheet is in cell C3. Next instruction is in cell A6.</t>
  </si>
  <si>
    <t>Budget Summary Table starting in cell C6 is auto-updated. Next instruction is in cell A19.</t>
  </si>
  <si>
    <t>Pie chart in cell C19 is auto-updated.</t>
  </si>
  <si>
    <t>Wedding Date:</t>
  </si>
  <si>
    <t>Wedding Budget Summary</t>
  </si>
  <si>
    <t>CATEGORY</t>
  </si>
  <si>
    <t>Outfits</t>
  </si>
  <si>
    <t>Reception</t>
  </si>
  <si>
    <t>Music</t>
  </si>
  <si>
    <t>Printing</t>
  </si>
  <si>
    <t>Photography</t>
  </si>
  <si>
    <t>Decorations</t>
  </si>
  <si>
    <t>Flowers</t>
  </si>
  <si>
    <t>Presents</t>
  </si>
  <si>
    <t>Travel</t>
  </si>
  <si>
    <t>Other</t>
  </si>
  <si>
    <t>Total Expenses</t>
  </si>
  <si>
    <t>Pie chart showing each category expense percentage is in this cell.</t>
  </si>
  <si>
    <t>Days Remaining:</t>
  </si>
  <si>
    <t>ESTIMATED</t>
  </si>
  <si>
    <t>ACTUAL</t>
  </si>
  <si>
    <t>OVER/UNDER</t>
  </si>
  <si>
    <t>Reception label is in cell to the right.</t>
  </si>
  <si>
    <t>Enter Reception costs, excluding Entertainment and Decorations costs, in table starting in cell to the right. Next instruction is in cell A31.</t>
  </si>
  <si>
    <t>Music or Entertainment label is in cell to the right.</t>
  </si>
  <si>
    <t>Enter details in Music table starting in cell to the right. Next instruction is in cell A37.</t>
  </si>
  <si>
    <t>Printing or Stationery label is in cell to the right.</t>
  </si>
  <si>
    <t>Enter details in Printing table starting in cell to the right. Next instruction is in cell A50.</t>
  </si>
  <si>
    <t>Photography label is in cell to the right.</t>
  </si>
  <si>
    <t>Enter details in Photography table starting in cell to the right.</t>
  </si>
  <si>
    <t>Engagement ring(s)</t>
  </si>
  <si>
    <t>Spouse-to-be 1 ring</t>
  </si>
  <si>
    <t>Spouse-to-be 1 gown/tuxedo</t>
  </si>
  <si>
    <t>Spouse-to-be 1 veil/headpiece</t>
  </si>
  <si>
    <t>Spouse-to-be 1 shoes</t>
  </si>
  <si>
    <t>Spouse-to-be 1 jewellery</t>
  </si>
  <si>
    <t>Spouse-to-be 1 hosiery</t>
  </si>
  <si>
    <t>Spouse-to-be 2 ring</t>
  </si>
  <si>
    <t>Spouse-to-be 2 gown/tuxedo</t>
  </si>
  <si>
    <t>Spouse-to-be 2 veil/headpiece</t>
  </si>
  <si>
    <t>Spouse-to-be 2 shoes</t>
  </si>
  <si>
    <t>Spouse-to-be 2 jewellery</t>
  </si>
  <si>
    <t>Spouse-to-be 2 hosiery</t>
  </si>
  <si>
    <t>Clothing Total</t>
  </si>
  <si>
    <t>Reception*</t>
  </si>
  <si>
    <t>Room/hall fees</t>
  </si>
  <si>
    <t>Tables and chairs</t>
  </si>
  <si>
    <t>Food</t>
  </si>
  <si>
    <t>Drinks</t>
  </si>
  <si>
    <t>Linen</t>
  </si>
  <si>
    <t>Cake</t>
  </si>
  <si>
    <t>Favours</t>
  </si>
  <si>
    <t>Staff and gratuities</t>
  </si>
  <si>
    <t>Reception Total</t>
  </si>
  <si>
    <t>* Excludes entertainment and decorations</t>
  </si>
  <si>
    <t>Music/Entertainment</t>
  </si>
  <si>
    <t>Musicians for ceremony</t>
  </si>
  <si>
    <t>Band/DJ for reception</t>
  </si>
  <si>
    <t>Music/Entertainment Total</t>
  </si>
  <si>
    <t>Printing/Stationery</t>
  </si>
  <si>
    <t>Invitations</t>
  </si>
  <si>
    <t>Announcements</t>
  </si>
  <si>
    <t>Thank-you cards</t>
  </si>
  <si>
    <t>Personal stationery</t>
  </si>
  <si>
    <t>Guest book</t>
  </si>
  <si>
    <t>Programmes</t>
  </si>
  <si>
    <t>Reception napkins</t>
  </si>
  <si>
    <t>Matchbooks</t>
  </si>
  <si>
    <t>Calligraphy</t>
  </si>
  <si>
    <t>Printing /Stationery Total</t>
  </si>
  <si>
    <t>Formals</t>
  </si>
  <si>
    <t>Extra prints</t>
  </si>
  <si>
    <t>Photo albums</t>
  </si>
  <si>
    <t>Videography</t>
  </si>
  <si>
    <t>Photography Total</t>
  </si>
  <si>
    <t xml:space="preserve"> </t>
  </si>
  <si>
    <t>Enter Estimated and Actual costs for each category in respective tables in this worksheet. Over or under amount is auto-calculated. Decorations label is in cell to the right. Helpful instructions on how to use this worksheet are in cells in this column. Arrow down to get started.</t>
  </si>
  <si>
    <t>Enter Decorations costs excluding flowers costs in table starting in cell to the right. Next instruction is in cell A11.</t>
  </si>
  <si>
    <t>Flowers label is in cell to the right.</t>
  </si>
  <si>
    <t>Enter details in Flowers table starting in cell to the right. Next instruction is in cell A20.</t>
  </si>
  <si>
    <t>Travel or Transport label is in cell to the right.</t>
  </si>
  <si>
    <t>Enter details in Travel table starting in cell to the right. Next instruction is in cell A36.</t>
  </si>
  <si>
    <t>Other Expenses label is in cell to the right.</t>
  </si>
  <si>
    <t>Enter details in Other Expenses table starting in cell to the right.</t>
  </si>
  <si>
    <t>Decorations*</t>
  </si>
  <si>
    <t>Bows for seating</t>
  </si>
  <si>
    <t>Centrepieces</t>
  </si>
  <si>
    <t>Candles</t>
  </si>
  <si>
    <t>Lighting</t>
  </si>
  <si>
    <t>Balloons</t>
  </si>
  <si>
    <t>Decorations Total</t>
  </si>
  <si>
    <t>*Excludes flowers</t>
  </si>
  <si>
    <t>Bouquets</t>
  </si>
  <si>
    <t>Buttonholes</t>
  </si>
  <si>
    <t>Corsages</t>
  </si>
  <si>
    <t>Ceremony</t>
  </si>
  <si>
    <t>Flowers Total</t>
  </si>
  <si>
    <t>Attendants</t>
  </si>
  <si>
    <t>Spouse-to-be 1</t>
  </si>
  <si>
    <t>Spouse-to-be 2</t>
  </si>
  <si>
    <t>Parents</t>
  </si>
  <si>
    <t>Readers/other participants</t>
  </si>
  <si>
    <t>Gifts Total</t>
  </si>
  <si>
    <t>Travel/Transport</t>
  </si>
  <si>
    <t>Limousines/cars</t>
  </si>
  <si>
    <t>Parking</t>
  </si>
  <si>
    <t>Taxis</t>
  </si>
  <si>
    <t>Travel/Transport Total</t>
  </si>
  <si>
    <t>Other Expenses</t>
  </si>
  <si>
    <t>Officiant</t>
  </si>
  <si>
    <t>Church/ceremony site fee</t>
  </si>
  <si>
    <t>Wedding coordinator</t>
  </si>
  <si>
    <t>Rehearsal dinner</t>
  </si>
  <si>
    <t>Engagement party</t>
  </si>
  <si>
    <t>Showers</t>
  </si>
  <si>
    <t>Salon appointments</t>
  </si>
  <si>
    <t>Bachelor/ette parties</t>
  </si>
  <si>
    <t>Brunch</t>
  </si>
  <si>
    <t>Hotel rooms</t>
  </si>
  <si>
    <t>Other Expenses Total</t>
  </si>
  <si>
    <t xml:space="preserve"> Enter details in Outfits table starting in cell to the right. Next instruction is in cell A18.</t>
  </si>
  <si>
    <t>Enter Estimated and Actual costs for each category in respective tables in this worksheet. Over or under amount is auto-calculated. Outfits label is in cell to the right. Helpful instructions on how to use this worksheet are in cells in this column. Arrow down to get started.</t>
  </si>
  <si>
    <t>Presents label is in cell to the right.</t>
  </si>
  <si>
    <t>Enter details in Presents table starting in cell to the right. Next instruction is in cell A29.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</si>
</sst>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809]d\ mmmm\ yyyy;@"/>
    <numFmt numFmtId="167" formatCode="#,##0.00_ ;\-#,##0.00\ "/>
  </numFmts>
  <fonts count="36" x14ac:knownFonts="1">
    <font>
      <sz val="10"/>
      <name val="Cambria"/>
      <family val="2"/>
      <scheme val="minor"/>
    </font>
    <font>
      <sz val="11"/>
      <color theme="1"/>
      <name val="Cambria"/>
      <family val="2"/>
      <scheme val="minor"/>
    </font>
    <font>
      <sz val="8"/>
      <name val="Arial"/>
      <family val="2"/>
    </font>
    <font>
      <sz val="24"/>
      <color theme="3"/>
      <name val="Cambria"/>
      <family val="2"/>
      <scheme val="major"/>
    </font>
    <font>
      <sz val="10"/>
      <name val="Cambria"/>
      <family val="2"/>
      <scheme val="minor"/>
    </font>
    <font>
      <sz val="12"/>
      <color theme="3"/>
      <name val="Cambria"/>
      <family val="1"/>
      <scheme val="major"/>
    </font>
    <font>
      <b/>
      <sz val="12"/>
      <color theme="3"/>
      <name val="Cambria"/>
      <family val="1"/>
      <scheme val="major"/>
    </font>
    <font>
      <b/>
      <sz val="10"/>
      <color theme="3"/>
      <name val="Cambria"/>
      <family val="2"/>
      <scheme val="minor"/>
    </font>
    <font>
      <b/>
      <sz val="10"/>
      <color theme="0"/>
      <name val="Cambria"/>
      <family val="1"/>
      <scheme val="minor"/>
    </font>
    <font>
      <b/>
      <sz val="10"/>
      <color theme="0"/>
      <name val="Cambria"/>
      <family val="2"/>
      <scheme val="minor"/>
    </font>
    <font>
      <b/>
      <sz val="11.5"/>
      <color theme="3"/>
      <name val="Cambria"/>
      <family val="2"/>
      <scheme val="minor"/>
    </font>
    <font>
      <i/>
      <sz val="10"/>
      <color theme="1" tint="0.24994659260841701"/>
      <name val="Cambria"/>
      <family val="2"/>
      <scheme val="major"/>
    </font>
    <font>
      <sz val="10"/>
      <color theme="1"/>
      <name val="Cambria"/>
      <family val="1"/>
      <scheme val="minor"/>
    </font>
    <font>
      <sz val="26"/>
      <color theme="3"/>
      <name val="Cambria"/>
      <family val="2"/>
      <scheme val="major"/>
    </font>
    <font>
      <sz val="10"/>
      <color theme="4" tint="0.79998168889431442"/>
      <name val="Cambria"/>
      <family val="2"/>
      <scheme val="minor"/>
    </font>
    <font>
      <sz val="10"/>
      <color theme="0"/>
      <name val="Cambria"/>
      <family val="2"/>
      <scheme val="minor"/>
    </font>
    <font>
      <sz val="11"/>
      <color theme="0"/>
      <name val="Calibri"/>
      <family val="2"/>
    </font>
    <font>
      <b/>
      <sz val="11.5"/>
      <color theme="0"/>
      <name val="Cambria"/>
      <family val="2"/>
      <scheme val="minor"/>
    </font>
    <font>
      <b/>
      <sz val="9"/>
      <color theme="0"/>
      <name val="Cambria"/>
      <family val="2"/>
      <scheme val="minor"/>
    </font>
    <font>
      <b/>
      <sz val="16"/>
      <color theme="2" tint="-0.749992370372631"/>
      <name val="Cambria"/>
      <family val="1"/>
      <scheme val="major"/>
    </font>
    <font>
      <sz val="11"/>
      <name val="Cambria"/>
      <family val="1"/>
      <scheme val="minor"/>
    </font>
    <font>
      <b/>
      <sz val="11"/>
      <name val="Cambria"/>
      <family val="1"/>
      <scheme val="minor"/>
    </font>
    <font>
      <sz val="10"/>
      <name val="Cambria"/>
      <family val="1"/>
      <scheme val="minor"/>
    </font>
    <font>
      <b/>
      <sz val="10"/>
      <name val="Cambria"/>
      <family val="1"/>
      <scheme val="minor"/>
    </font>
    <font>
      <b/>
      <sz val="10"/>
      <name val="Cambria"/>
      <family val="2"/>
      <scheme val="minor"/>
    </font>
    <font>
      <b/>
      <sz val="11"/>
      <color theme="3"/>
      <name val="Cambria"/>
      <family val="2"/>
      <scheme val="minor"/>
    </font>
    <font>
      <sz val="11"/>
      <color rgb="FF006100"/>
      <name val="Cambria"/>
      <family val="2"/>
      <scheme val="minor"/>
    </font>
    <font>
      <sz val="11"/>
      <color rgb="FF9C0006"/>
      <name val="Cambria"/>
      <family val="2"/>
      <scheme val="minor"/>
    </font>
    <font>
      <sz val="11"/>
      <color rgb="FF9C5700"/>
      <name val="Cambria"/>
      <family val="2"/>
      <scheme val="minor"/>
    </font>
    <font>
      <sz val="11"/>
      <color rgb="FF3F3F76"/>
      <name val="Cambria"/>
      <family val="2"/>
      <scheme val="minor"/>
    </font>
    <font>
      <b/>
      <sz val="11"/>
      <color rgb="FF3F3F3F"/>
      <name val="Cambria"/>
      <family val="2"/>
      <scheme val="minor"/>
    </font>
    <font>
      <b/>
      <sz val="11"/>
      <color rgb="FFFA7D00"/>
      <name val="Cambria"/>
      <family val="2"/>
      <scheme val="minor"/>
    </font>
    <font>
      <sz val="11"/>
      <color rgb="FFFA7D00"/>
      <name val="Cambria"/>
      <family val="2"/>
      <scheme val="minor"/>
    </font>
    <font>
      <b/>
      <sz val="11"/>
      <color theme="0"/>
      <name val="Cambria"/>
      <family val="2"/>
      <scheme val="minor"/>
    </font>
    <font>
      <sz val="11"/>
      <color rgb="FFFF0000"/>
      <name val="Cambria"/>
      <family val="2"/>
      <scheme val="minor"/>
    </font>
    <font>
      <sz val="11"/>
      <color theme="0"/>
      <name val="Cambria"/>
      <family val="2"/>
      <scheme val="minor"/>
    </font>
  </fonts>
  <fills count="3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7">
    <xf numFmtId="0" fontId="0" fillId="0" borderId="0"/>
    <xf numFmtId="0" fontId="24" fillId="0" borderId="0" applyNumberFormat="0" applyFill="0" applyProtection="0">
      <alignment vertical="center"/>
    </xf>
    <xf numFmtId="0" fontId="7" fillId="6" borderId="0" applyNumberFormat="0" applyBorder="0" applyProtection="0">
      <alignment vertical="center"/>
    </xf>
    <xf numFmtId="0" fontId="10" fillId="0" borderId="0" applyNumberFormat="0" applyFill="0" applyAlignment="0" applyProtection="0"/>
    <xf numFmtId="0" fontId="11" fillId="0" borderId="0" applyNumberFormat="0" applyFill="0" applyBorder="0" applyAlignment="0" applyProtection="0"/>
    <xf numFmtId="0" fontId="7" fillId="5" borderId="0" applyNumberFormat="0" applyAlignment="0" applyProtection="0"/>
    <xf numFmtId="4" fontId="4" fillId="3" borderId="0" applyBorder="0" applyProtection="0">
      <alignment horizontal="right" indent="1"/>
    </xf>
    <xf numFmtId="0" fontId="13" fillId="0" borderId="0" applyNumberFormat="0" applyFill="0" applyBorder="0" applyProtection="0">
      <alignment vertical="center"/>
    </xf>
    <xf numFmtId="165" fontId="4" fillId="0" borderId="0" applyFon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9" fontId="4" fillId="0" borderId="0" applyFont="0" applyFill="0" applyBorder="0" applyAlignment="0" applyProtection="0"/>
    <xf numFmtId="0" fontId="25" fillId="0" borderId="0" applyNumberFormat="0" applyFill="0" applyBorder="0" applyAlignment="0" applyProtection="0"/>
    <xf numFmtId="0" fontId="26" fillId="8" borderId="0" applyNumberFormat="0" applyBorder="0" applyAlignment="0" applyProtection="0"/>
    <xf numFmtId="0" fontId="27" fillId="9" borderId="0" applyNumberFormat="0" applyBorder="0" applyAlignment="0" applyProtection="0"/>
    <xf numFmtId="0" fontId="28" fillId="10" borderId="0" applyNumberFormat="0" applyBorder="0" applyAlignment="0" applyProtection="0"/>
    <xf numFmtId="0" fontId="29" fillId="11" borderId="1" applyNumberFormat="0" applyAlignment="0" applyProtection="0"/>
    <xf numFmtId="0" fontId="30" fillId="12" borderId="2" applyNumberFormat="0" applyAlignment="0" applyProtection="0"/>
    <xf numFmtId="0" fontId="31" fillId="12" borderId="1" applyNumberFormat="0" applyAlignment="0" applyProtection="0"/>
    <xf numFmtId="0" fontId="32" fillId="0" borderId="3" applyNumberFormat="0" applyFill="0" applyAlignment="0" applyProtection="0"/>
    <xf numFmtId="0" fontId="33" fillId="13" borderId="4" applyNumberFormat="0" applyAlignment="0" applyProtection="0"/>
    <xf numFmtId="0" fontId="34" fillId="0" borderId="0" applyNumberFormat="0" applyFill="0" applyBorder="0" applyAlignment="0" applyProtection="0"/>
    <xf numFmtId="0" fontId="4" fillId="14" borderId="5" applyNumberFormat="0" applyFont="0" applyAlignment="0" applyProtection="0"/>
    <xf numFmtId="0" fontId="3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5"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5"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5"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5"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5"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cellStyleXfs>
  <cellXfs count="48">
    <xf numFmtId="0" fontId="0" fillId="0" borderId="0" xfId="0"/>
    <xf numFmtId="0" fontId="0" fillId="0" borderId="0" xfId="0" applyAlignment="1">
      <alignment horizontal="left" vertical="center" indent="1"/>
    </xf>
    <xf numFmtId="0" fontId="0" fillId="0" borderId="0" xfId="0" applyAlignment="1">
      <alignment horizontal="right" vertical="center" indent="1"/>
    </xf>
    <xf numFmtId="0" fontId="0" fillId="3" borderId="0" xfId="0" applyFill="1"/>
    <xf numFmtId="0" fontId="0" fillId="3" borderId="0" xfId="0" applyFill="1" applyAlignment="1">
      <alignment horizontal="left" vertical="center" indent="1"/>
    </xf>
    <xf numFmtId="0" fontId="0" fillId="4" borderId="0" xfId="0" applyFill="1"/>
    <xf numFmtId="0" fontId="0" fillId="4" borderId="0" xfId="0" applyFill="1" applyAlignment="1">
      <alignment horizontal="right" vertical="center" indent="1"/>
    </xf>
    <xf numFmtId="0" fontId="5" fillId="4" borderId="0" xfId="0" applyFont="1" applyFill="1"/>
    <xf numFmtId="0" fontId="5" fillId="4" borderId="0" xfId="0" applyFont="1" applyFill="1" applyAlignment="1">
      <alignment horizontal="left" vertical="top"/>
    </xf>
    <xf numFmtId="0" fontId="10" fillId="0" borderId="0" xfId="3" applyAlignment="1">
      <alignment wrapText="1"/>
    </xf>
    <xf numFmtId="0" fontId="0" fillId="0" borderId="0" xfId="0" applyAlignment="1">
      <alignment horizontal="left" vertical="center" wrapText="1"/>
    </xf>
    <xf numFmtId="0" fontId="0" fillId="0" borderId="0" xfId="0" applyAlignment="1">
      <alignment wrapText="1"/>
    </xf>
    <xf numFmtId="0" fontId="15" fillId="0" borderId="0" xfId="0" applyFont="1" applyAlignment="1">
      <alignment horizontal="right" vertical="center" wrapText="1"/>
    </xf>
    <xf numFmtId="0" fontId="16"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wrapText="1"/>
    </xf>
    <xf numFmtId="0" fontId="9" fillId="2" borderId="0" xfId="0" applyFont="1" applyFill="1" applyAlignment="1">
      <alignment vertical="center" wrapText="1"/>
    </xf>
    <xf numFmtId="0" fontId="17" fillId="0" borderId="0" xfId="0" applyFont="1" applyAlignment="1">
      <alignment wrapText="1"/>
    </xf>
    <xf numFmtId="0" fontId="8" fillId="2" borderId="0" xfId="0" applyFont="1" applyFill="1" applyAlignment="1">
      <alignment vertical="center" wrapText="1"/>
    </xf>
    <xf numFmtId="0" fontId="20" fillId="0" borderId="0" xfId="0" applyFont="1" applyAlignment="1">
      <alignment vertical="center" wrapText="1"/>
    </xf>
    <xf numFmtId="0" fontId="21" fillId="0" borderId="0" xfId="0" applyFont="1" applyAlignment="1">
      <alignment wrapText="1"/>
    </xf>
    <xf numFmtId="0" fontId="19" fillId="7" borderId="0" xfId="2" applyFont="1" applyFill="1" applyAlignment="1">
      <alignment horizontal="center" vertical="center"/>
    </xf>
    <xf numFmtId="0" fontId="5" fillId="4" borderId="0" xfId="0" applyFont="1" applyFill="1" applyAlignment="1">
      <alignment horizontal="right" vertical="top"/>
    </xf>
    <xf numFmtId="0" fontId="5" fillId="4" borderId="0" xfId="0" applyFont="1" applyFill="1" applyAlignment="1">
      <alignment horizontal="left"/>
    </xf>
    <xf numFmtId="0" fontId="5" fillId="4" borderId="0" xfId="0" applyFont="1" applyFill="1" applyAlignment="1">
      <alignment horizontal="right"/>
    </xf>
    <xf numFmtId="0" fontId="0" fillId="3" borderId="0" xfId="0" applyFill="1" applyAlignment="1">
      <alignment vertical="center"/>
    </xf>
    <xf numFmtId="0" fontId="4" fillId="3" borderId="0" xfId="0" applyFont="1" applyFill="1"/>
    <xf numFmtId="0" fontId="0" fillId="3" borderId="0" xfId="0" applyFill="1" applyAlignment="1">
      <alignment horizontal="center"/>
    </xf>
    <xf numFmtId="0" fontId="3" fillId="0" borderId="0" xfId="0" applyFont="1" applyAlignment="1">
      <alignment horizontal="center" vertical="center"/>
    </xf>
    <xf numFmtId="0" fontId="18" fillId="0" borderId="0" xfId="0" applyFont="1" applyAlignment="1">
      <alignment vertical="center" wrapText="1"/>
    </xf>
    <xf numFmtId="4" fontId="0" fillId="0" borderId="0" xfId="6" applyFont="1" applyFill="1">
      <alignment horizontal="right" indent="1"/>
    </xf>
    <xf numFmtId="0" fontId="0" fillId="0" borderId="0" xfId="0" applyAlignment="1">
      <alignment vertical="center"/>
    </xf>
    <xf numFmtId="0" fontId="24" fillId="0" borderId="0" xfId="1">
      <alignment vertical="center"/>
    </xf>
    <xf numFmtId="0" fontId="22" fillId="0" borderId="0" xfId="0" applyFont="1" applyAlignment="1">
      <alignment horizontal="left" vertical="center" wrapText="1"/>
    </xf>
    <xf numFmtId="0" fontId="22" fillId="0" borderId="0" xfId="0" applyFont="1"/>
    <xf numFmtId="166" fontId="6" fillId="4" borderId="0" xfId="0" applyNumberFormat="1" applyFont="1" applyFill="1" applyAlignment="1">
      <alignment horizontal="left" vertical="top"/>
    </xf>
    <xf numFmtId="167" fontId="0" fillId="0" borderId="0" xfId="0" applyNumberFormat="1" applyAlignment="1">
      <alignment horizontal="right" vertical="center"/>
    </xf>
    <xf numFmtId="167" fontId="0" fillId="0" borderId="0" xfId="0" applyNumberFormat="1"/>
    <xf numFmtId="167" fontId="22" fillId="0" borderId="0" xfId="0" applyNumberFormat="1" applyFont="1" applyAlignment="1">
      <alignment horizontal="right" vertical="center"/>
    </xf>
    <xf numFmtId="167" fontId="22" fillId="0" borderId="0" xfId="0" applyNumberFormat="1" applyFont="1"/>
    <xf numFmtId="167" fontId="22" fillId="0" borderId="0" xfId="0" applyNumberFormat="1" applyFont="1" applyAlignment="1">
      <alignment vertical="center"/>
    </xf>
    <xf numFmtId="167" fontId="23" fillId="0" borderId="0" xfId="0" applyNumberFormat="1" applyFont="1" applyAlignment="1">
      <alignment vertical="center"/>
    </xf>
    <xf numFmtId="0" fontId="13" fillId="3" borderId="0" xfId="7" applyFill="1">
      <alignment vertical="center"/>
    </xf>
    <xf numFmtId="0" fontId="14" fillId="3" borderId="0" xfId="0" applyFont="1" applyFill="1" applyAlignment="1">
      <alignment horizontal="center"/>
    </xf>
    <xf numFmtId="0" fontId="11" fillId="0" borderId="0" xfId="4"/>
    <xf numFmtId="0" fontId="0" fillId="0" borderId="0" xfId="0"/>
    <xf numFmtId="0" fontId="0" fillId="0" borderId="0" xfId="0" applyAlignment="1">
      <alignment wrapText="1"/>
    </xf>
    <xf numFmtId="0" fontId="12" fillId="0" borderId="0" xfId="0" applyFont="1" applyAlignment="1">
      <alignment horizontal="left" vertical="center" wrapText="1"/>
    </xf>
  </cellXfs>
  <cellStyles count="47">
    <cellStyle name="20% - Accent1" xfId="6"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4"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5" builtinId="27" customBuiltin="1"/>
    <cellStyle name="Calculation" xfId="19" builtinId="22" customBuiltin="1"/>
    <cellStyle name="Check Cell" xfId="21" builtinId="23" customBuiltin="1"/>
    <cellStyle name="Comma" xfId="8" builtinId="3" customBuiltin="1"/>
    <cellStyle name="Comma [0]" xfId="9" builtinId="6" customBuiltin="1"/>
    <cellStyle name="Currency" xfId="10" builtinId="4" customBuiltin="1"/>
    <cellStyle name="Currency [0]" xfId="11" builtinId="7" customBuiltin="1"/>
    <cellStyle name="Explanatory Text" xfId="4" builtinId="53" customBuiltin="1"/>
    <cellStyle name="Good" xfId="14" builtinId="26" customBuiltin="1"/>
    <cellStyle name="Heading 1" xfId="1" builtinId="16" customBuiltin="1"/>
    <cellStyle name="Heading 2" xfId="2" builtinId="17" customBuiltin="1"/>
    <cellStyle name="Heading 3" xfId="3" builtinId="18" customBuiltin="1"/>
    <cellStyle name="Heading 4" xfId="13" builtinId="19" customBuiltin="1"/>
    <cellStyle name="Input" xfId="17" builtinId="20" customBuiltin="1"/>
    <cellStyle name="Linked Cell" xfId="20" builtinId="24" customBuiltin="1"/>
    <cellStyle name="Neutral" xfId="16" builtinId="28" customBuiltin="1"/>
    <cellStyle name="Normal" xfId="0" builtinId="0" customBuiltin="1"/>
    <cellStyle name="Note" xfId="23" builtinId="10" customBuiltin="1"/>
    <cellStyle name="Output" xfId="18" builtinId="21" customBuiltin="1"/>
    <cellStyle name="Percent" xfId="12" builtinId="5" customBuiltin="1"/>
    <cellStyle name="Title" xfId="7" builtinId="15" customBuiltin="1"/>
    <cellStyle name="Total" xfId="5" builtinId="25" customBuiltin="1"/>
    <cellStyle name="Warning Text" xfId="22" builtinId="11" customBuiltin="1"/>
  </cellStyles>
  <dxfs count="96">
    <dxf>
      <numFmt numFmtId="7" formatCode="#,##0.00;\-#,##0.00"/>
    </dxf>
    <dxf>
      <numFmt numFmtId="167" formatCode="#,##0.00_ ;\-#,##0.00\ "/>
      <alignment horizontal="right" vertical="center" textRotation="0" wrapText="0" indent="0" justifyLastLine="0" shrinkToFit="0" readingOrder="0"/>
    </dxf>
    <dxf>
      <numFmt numFmtId="7" formatCode="#,##0.00;\-#,##0.00"/>
    </dxf>
    <dxf>
      <numFmt numFmtId="167" formatCode="#,##0.00_ ;\-#,##0.00\ "/>
      <alignment horizontal="right" vertical="center" textRotation="0" wrapText="0" indent="0" justifyLastLine="0" shrinkToFit="0" readingOrder="0"/>
    </dxf>
    <dxf>
      <numFmt numFmtId="7" formatCode="#,##0.00;\-#,##0.00"/>
    </dxf>
    <dxf>
      <numFmt numFmtId="167" formatCode="#,##0.00_ ;\-#,##0.00\ "/>
      <alignment horizontal="right" vertical="center" textRotation="0" wrapText="0"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dxf>
    <dxf>
      <font>
        <b val="0"/>
        <i val="0"/>
        <strike val="0"/>
        <condense val="0"/>
        <extend val="0"/>
        <outline val="0"/>
        <shadow val="0"/>
        <u val="none"/>
        <vertAlign val="baseline"/>
        <sz val="10"/>
        <color auto="1"/>
        <name val="Cambria"/>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dxf>
    <dxf>
      <font>
        <b val="0"/>
        <i val="0"/>
        <strike val="0"/>
        <condense val="0"/>
        <extend val="0"/>
        <outline val="0"/>
        <shadow val="0"/>
        <u val="none"/>
        <vertAlign val="baseline"/>
        <sz val="10"/>
        <color auto="1"/>
        <name val="Cambria"/>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numFmt numFmtId="7" formatCode="#,##0.00;\-#,##0.00"/>
    </dxf>
    <dxf>
      <font>
        <b val="0"/>
        <i val="0"/>
        <strike val="0"/>
        <condense val="0"/>
        <extend val="0"/>
        <outline val="0"/>
        <shadow val="0"/>
        <u val="none"/>
        <vertAlign val="baseline"/>
        <sz val="10"/>
        <color auto="1"/>
        <name val="Cambria"/>
        <scheme val="minor"/>
      </font>
      <numFmt numFmtId="167" formatCode="#,##0.00_ ;\-#,##0.00\ "/>
      <alignment horizontal="right" vertical="center" textRotation="0" wrapText="0" indent="0" justifyLastLine="0" shrinkToFit="0" readingOrder="0"/>
    </dxf>
    <dxf>
      <font>
        <b val="0"/>
        <i val="0"/>
        <strike val="0"/>
        <condense val="0"/>
        <extend val="0"/>
        <outline val="0"/>
        <shadow val="0"/>
        <u val="none"/>
        <vertAlign val="baseline"/>
        <sz val="10"/>
        <color auto="1"/>
        <name val="Cambria"/>
        <scheme val="minor"/>
      </font>
    </dxf>
    <dxf>
      <font>
        <b val="0"/>
        <i val="0"/>
        <strike val="0"/>
        <condense val="0"/>
        <extend val="0"/>
        <outline val="0"/>
        <shadow val="0"/>
        <u val="none"/>
        <vertAlign val="baseline"/>
        <sz val="10"/>
        <color auto="1"/>
        <name val="Cambria"/>
        <scheme val="minor"/>
      </font>
      <numFmt numFmtId="0" formatCode="General"/>
      <alignment horizontal="left" vertical="center" textRotation="0" wrapText="1" indent="0" justifyLastLine="0" shrinkToFit="0" readingOrder="0"/>
    </dxf>
    <dxf>
      <numFmt numFmtId="7" formatCode="#,##0.00;\-#,##0.00"/>
    </dxf>
    <dxf>
      <numFmt numFmtId="167" formatCode="#,##0.00_ ;\-#,##0.00\ "/>
      <alignment horizontal="right" vertical="center" textRotation="0" wrapText="0" indent="0" justifyLastLine="0" shrinkToFit="0" readingOrder="0"/>
    </dxf>
    <dxf>
      <numFmt numFmtId="7" formatCode="#,##0.00;\-#,##0.00"/>
    </dxf>
    <dxf>
      <numFmt numFmtId="167" formatCode="#,##0.00_ ;\-#,##0.00\ "/>
      <alignment horizontal="right" vertical="center" textRotation="0" wrapText="0" indent="0" justifyLastLine="0" shrinkToFit="0" readingOrder="0"/>
    </dxf>
    <dxf>
      <numFmt numFmtId="7" formatCode="#,##0.00;\-#,##0.00"/>
    </dxf>
    <dxf>
      <numFmt numFmtId="167" formatCode="#,##0.00_ ;\-#,##0.00\ "/>
      <alignment horizontal="right" vertical="center" textRotation="0" wrapText="0" indent="0" justifyLastLine="0" shrinkToFit="0" readingOrder="0"/>
    </dxf>
    <dxf>
      <alignment horizontal="left" vertical="center" textRotation="0" wrapText="1"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alignment horizontal="general"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dxf>
    <dxf>
      <alignment horizontal="left" vertical="center" textRotation="0" wrapText="1"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168" formatCode="#,##0.00_);\(#,##0.00\)"/>
      <alignment horizontal="general" vertical="bottom" textRotation="0" wrapText="0" indent="0" justifyLastLine="0" shrinkToFit="0" readingOrder="0"/>
    </dxf>
    <dxf>
      <numFmt numFmtId="167" formatCode="#,##0.00_ ;\-#,##0.00\ "/>
      <alignment horizontal="right" vertical="center" textRotation="0" wrapText="0" indent="0" justifyLastLine="0" shrinkToFit="0" readingOrder="0"/>
    </dxf>
    <dxf>
      <numFmt numFmtId="0" formatCode="General"/>
    </dxf>
    <dxf>
      <alignment horizontal="left" vertical="center" textRotation="0" wrapText="1" indent="0" justifyLastLine="0" shrinkToFit="0" readingOrder="0"/>
    </dxf>
    <dxf>
      <font>
        <b/>
        <i val="0"/>
        <strike val="0"/>
        <condense val="0"/>
        <extend val="0"/>
        <outline val="0"/>
        <shadow val="0"/>
        <u val="none"/>
        <vertAlign val="baseline"/>
        <sz val="10"/>
        <color auto="1"/>
        <name val="Cambria"/>
        <scheme val="minor"/>
      </font>
      <numFmt numFmtId="167" formatCode="#,##0.00_ ;\-#,##0.00\ "/>
      <alignment horizontal="general" vertical="center" textRotation="0" wrapText="0" indent="0" justifyLastLine="0" shrinkToFit="0" readingOrder="0"/>
    </dxf>
    <dxf>
      <font>
        <b val="0"/>
        <i val="0"/>
        <strike val="0"/>
        <outline val="0"/>
        <shadow val="0"/>
        <u val="none"/>
        <vertAlign val="baseline"/>
        <sz val="10"/>
        <color auto="1"/>
        <name val="Cambria"/>
        <scheme val="minor"/>
      </font>
      <fill>
        <patternFill patternType="none">
          <fgColor indexed="64"/>
          <bgColor auto="1"/>
        </patternFill>
      </fill>
    </dxf>
    <dxf>
      <font>
        <b/>
        <i val="0"/>
        <strike val="0"/>
        <condense val="0"/>
        <extend val="0"/>
        <outline val="0"/>
        <shadow val="0"/>
        <u val="none"/>
        <vertAlign val="baseline"/>
        <sz val="10"/>
        <color auto="1"/>
        <name val="Cambria"/>
        <scheme val="minor"/>
      </font>
      <numFmt numFmtId="167" formatCode="#,##0.00_ ;\-#,##0.00\ "/>
      <alignment horizontal="general" vertical="center" textRotation="0" wrapText="0" indent="0" justifyLastLine="0" shrinkToFit="0" readingOrder="0"/>
    </dxf>
    <dxf>
      <font>
        <b val="0"/>
        <i val="0"/>
        <strike val="0"/>
        <outline val="0"/>
        <shadow val="0"/>
        <u val="none"/>
        <vertAlign val="baseline"/>
        <sz val="10"/>
        <color auto="1"/>
        <name val="Cambria"/>
        <scheme val="minor"/>
      </font>
      <fill>
        <patternFill patternType="none">
          <fgColor indexed="64"/>
          <bgColor auto="1"/>
        </patternFill>
      </fill>
    </dxf>
    <dxf>
      <font>
        <b val="0"/>
        <i val="0"/>
        <strike val="0"/>
        <condense val="0"/>
        <extend val="0"/>
        <outline val="0"/>
        <shadow val="0"/>
        <u val="none"/>
        <vertAlign val="baseline"/>
        <sz val="10"/>
        <color auto="1"/>
        <name val="Cambria"/>
        <scheme val="minor"/>
      </font>
      <numFmt numFmtId="167" formatCode="#,##0.00_ ;\-#,##0.00\ "/>
      <alignment horizontal="general" vertical="center" textRotation="0" wrapText="0" indent="0" justifyLastLine="0" shrinkToFit="0" readingOrder="0"/>
    </dxf>
    <dxf>
      <font>
        <b val="0"/>
        <i val="0"/>
        <strike val="0"/>
        <outline val="0"/>
        <shadow val="0"/>
        <u val="none"/>
        <vertAlign val="baseline"/>
        <sz val="10"/>
        <color auto="1"/>
        <name val="Cambria"/>
        <scheme val="minor"/>
      </font>
      <fill>
        <patternFill patternType="none">
          <fgColor indexed="64"/>
          <bgColor auto="1"/>
        </patternFill>
      </fill>
    </dxf>
    <dxf>
      <alignment horizontal="general" vertical="center" textRotation="0" wrapText="0" indent="0" justifyLastLine="0" shrinkToFit="0" readingOrder="0"/>
    </dxf>
    <dxf>
      <font>
        <b/>
        <i val="0"/>
        <strike val="0"/>
        <outline val="0"/>
        <shadow val="0"/>
        <u val="none"/>
        <vertAlign val="baseline"/>
        <sz val="10"/>
        <color auto="1"/>
        <name val="Cambria"/>
        <scheme val="minor"/>
      </font>
      <numFmt numFmtId="0" formatCode="General"/>
    </dxf>
    <dxf>
      <font>
        <b/>
        <i val="0"/>
        <color theme="1"/>
      </font>
      <fill>
        <patternFill>
          <bgColor theme="4" tint="0.59996337778862885"/>
        </patternFill>
      </fill>
    </dxf>
    <dxf>
      <font>
        <b/>
        <i val="0"/>
        <color theme="1"/>
      </font>
    </dxf>
    <dxf>
      <font>
        <color theme="3"/>
      </font>
      <fill>
        <patternFill>
          <bgColor theme="4" tint="0.79998168889431442"/>
        </patternFill>
      </fill>
    </dxf>
    <dxf>
      <font>
        <b/>
        <color theme="1"/>
      </font>
    </dxf>
    <dxf>
      <font>
        <b/>
        <i val="0"/>
        <color theme="3"/>
      </font>
      <fill>
        <patternFill>
          <bgColor theme="4" tint="0.59996337778862885"/>
        </patternFill>
      </fill>
      <border diagonalUp="0" diagonalDown="0">
        <left/>
        <right/>
        <top/>
        <bottom/>
        <vertical/>
        <horizontal/>
      </border>
    </dxf>
    <dxf>
      <font>
        <b/>
        <i val="0"/>
        <color theme="3"/>
      </font>
      <fill>
        <patternFill>
          <bgColor theme="4" tint="0.39994506668294322"/>
        </patternFill>
      </fill>
      <border diagonalUp="0" diagonalDown="0">
        <left/>
        <right/>
        <top/>
        <bottom/>
        <vertical/>
        <horizontal/>
      </border>
    </dxf>
    <dxf>
      <font>
        <color theme="1"/>
      </font>
      <border>
        <left/>
        <right/>
        <top/>
        <bottom/>
        <vertical/>
        <horizontal/>
      </border>
    </dxf>
  </dxfs>
  <tableStyles count="2" defaultTableStyle="Wedding Budget" defaultPivotStyle="PivotStyleLight16">
    <tableStyle name="Wedding Budget" pivot="0" count="4">
      <tableStyleElement type="wholeTable" dxfId="95"/>
      <tableStyleElement type="headerRow" dxfId="94"/>
      <tableStyleElement type="totalRow" dxfId="93"/>
      <tableStyleElement type="lastColumn" dxfId="92"/>
    </tableStyle>
    <tableStyle name="Wedding Budget Summary" pivot="0" count="3">
      <tableStyleElement type="wholeTable" dxfId="91"/>
      <tableStyleElement type="headerRow" dxfId="90"/>
      <tableStyleElement type="totalRow" dxfId="8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EAEAE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C37D8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1"/>
          <c:order val="0"/>
          <c:tx>
            <c:strRef>
              <c:f>'Wedding Budget'!$E$6</c:f>
              <c:strCache>
                <c:ptCount val="1"/>
                <c:pt idx="0">
                  <c:v>ACTUAL</c:v>
                </c:pt>
              </c:strCache>
            </c:strRef>
          </c:tx>
          <c:dPt>
            <c:idx val="0"/>
            <c:bubble3D val="0"/>
            <c:spPr>
              <a:solidFill>
                <a:schemeClr val="accent1">
                  <a:shade val="42000"/>
                </a:schemeClr>
              </a:solidFill>
              <a:ln>
                <a:noFill/>
              </a:ln>
              <a:effectLst/>
            </c:spPr>
            <c:extLst xmlns:c16r2="http://schemas.microsoft.com/office/drawing/2015/06/chart">
              <c:ext xmlns:c16="http://schemas.microsoft.com/office/drawing/2014/chart" uri="{C3380CC4-5D6E-409C-BE32-E72D297353CC}">
                <c16:uniqueId val="{00000001-680C-4E38-9CFD-DFCD549FCC39}"/>
              </c:ext>
            </c:extLst>
          </c:dPt>
          <c:dPt>
            <c:idx val="1"/>
            <c:bubble3D val="0"/>
            <c:spPr>
              <a:solidFill>
                <a:schemeClr val="accent1">
                  <a:shade val="55000"/>
                </a:schemeClr>
              </a:solidFill>
              <a:ln>
                <a:noFill/>
              </a:ln>
              <a:effectLst/>
            </c:spPr>
            <c:extLst xmlns:c16r2="http://schemas.microsoft.com/office/drawing/2015/06/chart">
              <c:ext xmlns:c16="http://schemas.microsoft.com/office/drawing/2014/chart" uri="{C3380CC4-5D6E-409C-BE32-E72D297353CC}">
                <c16:uniqueId val="{00000003-680C-4E38-9CFD-DFCD549FCC39}"/>
              </c:ext>
            </c:extLst>
          </c:dPt>
          <c:dPt>
            <c:idx val="2"/>
            <c:bubble3D val="0"/>
            <c:spPr>
              <a:solidFill>
                <a:schemeClr val="accent1">
                  <a:shade val="68000"/>
                </a:schemeClr>
              </a:solidFill>
              <a:ln>
                <a:noFill/>
              </a:ln>
              <a:effectLst/>
            </c:spPr>
            <c:extLst xmlns:c16r2="http://schemas.microsoft.com/office/drawing/2015/06/chart">
              <c:ext xmlns:c16="http://schemas.microsoft.com/office/drawing/2014/chart" uri="{C3380CC4-5D6E-409C-BE32-E72D297353CC}">
                <c16:uniqueId val="{00000005-680C-4E38-9CFD-DFCD549FCC39}"/>
              </c:ext>
            </c:extLst>
          </c:dPt>
          <c:dPt>
            <c:idx val="3"/>
            <c:bubble3D val="0"/>
            <c:spPr>
              <a:solidFill>
                <a:schemeClr val="accent1">
                  <a:shade val="80000"/>
                </a:schemeClr>
              </a:solidFill>
              <a:ln>
                <a:noFill/>
              </a:ln>
              <a:effectLst/>
            </c:spPr>
            <c:extLst xmlns:c16r2="http://schemas.microsoft.com/office/drawing/2015/06/chart">
              <c:ext xmlns:c16="http://schemas.microsoft.com/office/drawing/2014/chart" uri="{C3380CC4-5D6E-409C-BE32-E72D297353CC}">
                <c16:uniqueId val="{00000007-680C-4E38-9CFD-DFCD549FCC39}"/>
              </c:ext>
            </c:extLst>
          </c:dPt>
          <c:dPt>
            <c:idx val="4"/>
            <c:bubble3D val="0"/>
            <c:spPr>
              <a:solidFill>
                <a:schemeClr val="accent1">
                  <a:shade val="93000"/>
                </a:schemeClr>
              </a:solidFill>
              <a:ln>
                <a:noFill/>
              </a:ln>
              <a:effectLst/>
            </c:spPr>
            <c:extLst xmlns:c16r2="http://schemas.microsoft.com/office/drawing/2015/06/chart">
              <c:ext xmlns:c16="http://schemas.microsoft.com/office/drawing/2014/chart" uri="{C3380CC4-5D6E-409C-BE32-E72D297353CC}">
                <c16:uniqueId val="{00000009-680C-4E38-9CFD-DFCD549FCC39}"/>
              </c:ext>
            </c:extLst>
          </c:dPt>
          <c:dPt>
            <c:idx val="5"/>
            <c:bubble3D val="0"/>
            <c:spPr>
              <a:solidFill>
                <a:schemeClr val="accent1">
                  <a:tint val="94000"/>
                </a:schemeClr>
              </a:solidFill>
              <a:ln>
                <a:noFill/>
              </a:ln>
              <a:effectLst/>
            </c:spPr>
            <c:extLst xmlns:c16r2="http://schemas.microsoft.com/office/drawing/2015/06/chart">
              <c:ext xmlns:c16="http://schemas.microsoft.com/office/drawing/2014/chart" uri="{C3380CC4-5D6E-409C-BE32-E72D297353CC}">
                <c16:uniqueId val="{0000000B-680C-4E38-9CFD-DFCD549FCC39}"/>
              </c:ext>
            </c:extLst>
          </c:dPt>
          <c:dPt>
            <c:idx val="6"/>
            <c:bubble3D val="0"/>
            <c:spPr>
              <a:solidFill>
                <a:schemeClr val="accent1">
                  <a:tint val="81000"/>
                </a:schemeClr>
              </a:solidFill>
              <a:ln>
                <a:noFill/>
              </a:ln>
              <a:effectLst/>
            </c:spPr>
            <c:extLst xmlns:c16r2="http://schemas.microsoft.com/office/drawing/2015/06/chart">
              <c:ext xmlns:c16="http://schemas.microsoft.com/office/drawing/2014/chart" uri="{C3380CC4-5D6E-409C-BE32-E72D297353CC}">
                <c16:uniqueId val="{0000000D-680C-4E38-9CFD-DFCD549FCC39}"/>
              </c:ext>
            </c:extLst>
          </c:dPt>
          <c:dPt>
            <c:idx val="7"/>
            <c:bubble3D val="0"/>
            <c:spPr>
              <a:solidFill>
                <a:schemeClr val="accent1">
                  <a:tint val="69000"/>
                </a:schemeClr>
              </a:solidFill>
              <a:ln>
                <a:noFill/>
              </a:ln>
              <a:effectLst/>
            </c:spPr>
            <c:extLst xmlns:c16r2="http://schemas.microsoft.com/office/drawing/2015/06/chart">
              <c:ext xmlns:c16="http://schemas.microsoft.com/office/drawing/2014/chart" uri="{C3380CC4-5D6E-409C-BE32-E72D297353CC}">
                <c16:uniqueId val="{0000000F-680C-4E38-9CFD-DFCD549FCC39}"/>
              </c:ext>
            </c:extLst>
          </c:dPt>
          <c:dPt>
            <c:idx val="8"/>
            <c:bubble3D val="0"/>
            <c:spPr>
              <a:solidFill>
                <a:schemeClr val="accent1">
                  <a:tint val="56000"/>
                </a:schemeClr>
              </a:solidFill>
              <a:ln>
                <a:noFill/>
              </a:ln>
              <a:effectLst/>
            </c:spPr>
            <c:extLst xmlns:c16r2="http://schemas.microsoft.com/office/drawing/2015/06/chart">
              <c:ext xmlns:c16="http://schemas.microsoft.com/office/drawing/2014/chart" uri="{C3380CC4-5D6E-409C-BE32-E72D297353CC}">
                <c16:uniqueId val="{00000011-680C-4E38-9CFD-DFCD549FCC39}"/>
              </c:ext>
            </c:extLst>
          </c:dPt>
          <c:dPt>
            <c:idx val="9"/>
            <c:bubble3D val="0"/>
            <c:spPr>
              <a:solidFill>
                <a:schemeClr val="accent1">
                  <a:tint val="43000"/>
                </a:schemeClr>
              </a:solidFill>
              <a:ln>
                <a:noFill/>
              </a:ln>
              <a:effectLst/>
            </c:spPr>
            <c:extLst xmlns:c16r2="http://schemas.microsoft.com/office/drawing/2015/06/chart">
              <c:ext xmlns:c16="http://schemas.microsoft.com/office/drawing/2014/chart" uri="{C3380CC4-5D6E-409C-BE32-E72D297353CC}">
                <c16:uniqueId val="{00000013-680C-4E38-9CFD-DFCD549FCC39}"/>
              </c:ext>
            </c:extLst>
          </c:dPt>
          <c:dLbls>
            <c:dLbl>
              <c:idx val="1"/>
              <c:layout>
                <c:manualLayout>
                  <c:x val="3.3636998844721343E-2"/>
                  <c:y val="0"/>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3-680C-4E38-9CFD-DFCD549FCC39}"/>
                </c:ext>
                <c:ext xmlns:c15="http://schemas.microsoft.com/office/drawing/2012/chart" uri="{CE6537A1-D6FC-4f65-9D91-7224C49458BB}"/>
              </c:extLst>
            </c:dLbl>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extLst>
          </c:dLbls>
          <c:cat>
            <c:strRef>
              <c:f>'Wedding Budget'!$C$7:$C$16</c:f>
              <c:strCache>
                <c:ptCount val="10"/>
                <c:pt idx="0">
                  <c:v>Outfits</c:v>
                </c:pt>
                <c:pt idx="1">
                  <c:v>Reception</c:v>
                </c:pt>
                <c:pt idx="2">
                  <c:v>Music</c:v>
                </c:pt>
                <c:pt idx="3">
                  <c:v>Printing</c:v>
                </c:pt>
                <c:pt idx="4">
                  <c:v>Photography</c:v>
                </c:pt>
                <c:pt idx="5">
                  <c:v>Decorations</c:v>
                </c:pt>
                <c:pt idx="6">
                  <c:v>Flowers</c:v>
                </c:pt>
                <c:pt idx="7">
                  <c:v>Presents</c:v>
                </c:pt>
                <c:pt idx="8">
                  <c:v>Travel</c:v>
                </c:pt>
                <c:pt idx="9">
                  <c:v>Other</c:v>
                </c:pt>
              </c:strCache>
            </c:strRef>
          </c:cat>
          <c:val>
            <c:numRef>
              <c:f>'Wedding Budget'!$E$7:$E$16</c:f>
              <c:numCache>
                <c:formatCode>#,##0.00</c:formatCode>
                <c:ptCount val="10"/>
                <c:pt idx="0">
                  <c:v>9770</c:v>
                </c:pt>
                <c:pt idx="1">
                  <c:v>928</c:v>
                </c:pt>
                <c:pt idx="2">
                  <c:v>400</c:v>
                </c:pt>
                <c:pt idx="3">
                  <c:v>870</c:v>
                </c:pt>
                <c:pt idx="4">
                  <c:v>1575</c:v>
                </c:pt>
                <c:pt idx="5">
                  <c:v>720</c:v>
                </c:pt>
                <c:pt idx="6">
                  <c:v>850</c:v>
                </c:pt>
                <c:pt idx="7">
                  <c:v>1075</c:v>
                </c:pt>
                <c:pt idx="8">
                  <c:v>165</c:v>
                </c:pt>
                <c:pt idx="9">
                  <c:v>1021</c:v>
                </c:pt>
              </c:numCache>
            </c:numRef>
          </c:val>
          <c:extLst xmlns:c16r2="http://schemas.microsoft.com/office/drawing/2015/06/chart">
            <c:ext xmlns:c16="http://schemas.microsoft.com/office/drawing/2014/chart" uri="{C3380CC4-5D6E-409C-BE32-E72D297353CC}">
              <c16:uniqueId val="{00000014-680C-4E38-9CFD-DFCD549FCC39}"/>
            </c:ext>
          </c:extLst>
        </c:ser>
        <c:dLbls>
          <c:showLegendKey val="0"/>
          <c:showVal val="0"/>
          <c:showCatName val="1"/>
          <c:showSerName val="0"/>
          <c:showPercent val="1"/>
          <c:showBubbleSize val="0"/>
          <c:showLeaderLines val="0"/>
        </c:dLbls>
        <c:firstSliceAng val="354"/>
      </c:pieChart>
      <c:spPr>
        <a:noFill/>
        <a:ln>
          <a:noFill/>
        </a:ln>
        <a:effectLst/>
      </c:spPr>
    </c:plotArea>
    <c:plotVisOnly val="1"/>
    <c:dispBlanksAs val="gap"/>
    <c:showDLblsOverMax val="0"/>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7">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312208</xdr:colOff>
      <xdr:row>18</xdr:row>
      <xdr:rowOff>0</xdr:rowOff>
    </xdr:from>
    <xdr:to>
      <xdr:col>7</xdr:col>
      <xdr:colOff>0</xdr:colOff>
      <xdr:row>43</xdr:row>
      <xdr:rowOff>10583</xdr:rowOff>
    </xdr:to>
    <xdr:graphicFrame macro="">
      <xdr:nvGraphicFramePr>
        <xdr:cNvPr id="4" name="WeddingBudgetSummary" descr="Pie chart showing each category expense percentage">
          <a:extLst>
            <a:ext uri="{FF2B5EF4-FFF2-40B4-BE49-F238E27FC236}">
              <a16:creationId xmlns:a16="http://schemas.microsoft.com/office/drawing/2014/main" xmlns=""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1" name="BudgetSummary" displayName="BudgetSummary" ref="C6:F17" totalsRowCount="1" headerRowDxfId="88" totalsRowCellStyle="Total">
  <autoFilter ref="C6:F16"/>
  <tableColumns count="4">
    <tableColumn id="1" name="CATEGORY" totalsRowLabel="Total Expenses" totalsRowDxfId="87" dataCellStyle="Normal"/>
    <tableColumn id="2" name="ESTIMATED" totalsRowFunction="sum" dataDxfId="86" totalsRowDxfId="85" dataCellStyle="20% - Accent1"/>
    <tableColumn id="3" name="ACTUAL" totalsRowFunction="sum" dataDxfId="84" totalsRowDxfId="83" dataCellStyle="20% - Accent1"/>
    <tableColumn id="4" name="OVER/UNDER" totalsRowFunction="sum" dataDxfId="82" totalsRowDxfId="81" dataCellStyle="20% - Accent1">
      <calculatedColumnFormula>BudgetSummary[[#This Row],[ESTIMATED]]-BudgetSummary[[#This Row],[ACTUAL]]</calculatedColumnFormula>
    </tableColumn>
  </tableColumns>
  <tableStyleInfo name="Wedding Budget Summary" showFirstColumn="1" showLastColumn="0" showRowStripes="0" showColumnStripes="0"/>
  <extLst>
    <ext xmlns:x14="http://schemas.microsoft.com/office/spreadsheetml/2009/9/main" uri="{504A1905-F514-4f6f-8877-14C23A59335A}">
      <x14:table altTextSummary="Category, Estimated and Actual cost, and Over or Under amounts with bar are auto-updated in this table"/>
    </ext>
  </extLst>
</table>
</file>

<file path=xl/tables/table2.xml><?xml version="1.0" encoding="utf-8"?>
<table xmlns="http://schemas.openxmlformats.org/spreadsheetml/2006/main" id="12" name="Outfits" displayName="Outfits" ref="B2:E16" totalsRowCount="1">
  <autoFilter ref="B2:E15">
    <filterColumn colId="0" hiddenButton="1"/>
    <filterColumn colId="1" hiddenButton="1"/>
    <filterColumn colId="2" hiddenButton="1"/>
    <filterColumn colId="3" hiddenButton="1"/>
  </autoFilter>
  <tableColumns count="4">
    <tableColumn id="1" name="CATEGORY" totalsRowLabel="Clothing Total" dataDxfId="80" totalsRowDxfId="79"/>
    <tableColumn id="2" name="ESTIMATED" totalsRowFunction="sum" dataDxfId="78" totalsRowDxfId="77"/>
    <tableColumn id="3" name="ACTUAL" totalsRowFunction="sum" dataDxfId="76" totalsRowDxfId="75"/>
    <tableColumn id="4" name="OVER/UNDER" totalsRowFunction="sum" dataDxfId="74" totalsRowDxfId="73">
      <calculatedColumnFormula>'Clothing-Reception-Music-Pics'!$C3-'Clothing-Reception-Music-Pics'!$D3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Clothing Costs in this table. Over or Under Amount and Total are auto-calculated, and icon is updated"/>
    </ext>
  </extLst>
</table>
</file>

<file path=xl/tables/table3.xml><?xml version="1.0" encoding="utf-8"?>
<table xmlns="http://schemas.openxmlformats.org/spreadsheetml/2006/main" id="13" name="Reception" displayName="Reception" ref="B19:E28" totalsRowCount="1">
  <autoFilter ref="B19:E27">
    <filterColumn colId="0" hiddenButton="1"/>
    <filterColumn colId="1" hiddenButton="1"/>
    <filterColumn colId="2" hiddenButton="1"/>
    <filterColumn colId="3" hiddenButton="1"/>
  </autoFilter>
  <tableColumns count="4">
    <tableColumn id="1" name="CATEGORY" totalsRowLabel="Reception Total" dataDxfId="72" totalsRowDxfId="71"/>
    <tableColumn id="2" name="ESTIMATED" totalsRowFunction="sum" dataDxfId="70" totalsRowDxfId="69"/>
    <tableColumn id="3" name="ACTUAL" totalsRowFunction="sum" dataDxfId="68" totalsRowDxfId="67"/>
    <tableColumn id="4" name="OVER/UNDER" totalsRowFunction="sum" dataDxfId="66" totalsRowDxfId="65">
      <calculatedColumnFormula>'Clothing-Reception-Music-Pics'!$C20-'Clothing-Reception-Music-Pics'!$D20</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Reception Costs excluding Entertainment and Decorations costs in this table. Over or Under Amount and Total are auto-calculated, and icon is updated"/>
    </ext>
  </extLst>
</table>
</file>

<file path=xl/tables/table4.xml><?xml version="1.0" encoding="utf-8"?>
<table xmlns="http://schemas.openxmlformats.org/spreadsheetml/2006/main" id="14" name="Music" displayName="Music" ref="B32:E35" totalsRowCount="1" totalsRowDxfId="64">
  <autoFilter ref="B32:E34">
    <filterColumn colId="0" hiddenButton="1"/>
    <filterColumn colId="1" hiddenButton="1"/>
    <filterColumn colId="2" hiddenButton="1"/>
    <filterColumn colId="3" hiddenButton="1"/>
  </autoFilter>
  <tableColumns count="4">
    <tableColumn id="1" name="CATEGORY" totalsRowLabel="Music/Entertainment Total" dataDxfId="63" totalsRowDxfId="62"/>
    <tableColumn id="2" name="ESTIMATED" totalsRowFunction="sum" dataDxfId="61" totalsRowDxfId="60"/>
    <tableColumn id="3" name="ACTUAL" totalsRowFunction="sum" dataDxfId="59" totalsRowDxfId="58"/>
    <tableColumn id="4" name="OVER/UNDER" totalsRowFunction="sum" dataDxfId="57" totalsRowDxfId="56">
      <calculatedColumnFormula>'Clothing-Reception-Music-Pics'!$C33-'Clothing-Reception-Music-Pics'!$D33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Music and Entertainment Costs in this table. Over or Under Amount and Total are auto-calculated, and icon is updated"/>
    </ext>
  </extLst>
</table>
</file>

<file path=xl/tables/table5.xml><?xml version="1.0" encoding="utf-8"?>
<table xmlns="http://schemas.openxmlformats.org/spreadsheetml/2006/main" id="15" name="Printing" displayName="Printing" ref="B38:E48" totalsRowCount="1" totalsRowDxfId="55">
  <autoFilter ref="B38:E47">
    <filterColumn colId="0" hiddenButton="1"/>
    <filterColumn colId="1" hiddenButton="1"/>
    <filterColumn colId="2" hiddenButton="1"/>
    <filterColumn colId="3" hiddenButton="1"/>
  </autoFilter>
  <tableColumns count="4">
    <tableColumn id="1" name="CATEGORY" totalsRowLabel="Printing /Stationery Total" dataDxfId="54" totalsRowDxfId="53"/>
    <tableColumn id="2" name="ESTIMATED" totalsRowFunction="sum" dataDxfId="52" totalsRowDxfId="51"/>
    <tableColumn id="3" name="ACTUAL" totalsRowFunction="sum" dataDxfId="50" totalsRowDxfId="49"/>
    <tableColumn id="4" name="OVER/UNDER" totalsRowFunction="sum" dataDxfId="48" totalsRowDxfId="47">
      <calculatedColumnFormula>'Clothing-Reception-Music-Pics'!$C39-'Clothing-Reception-Music-Pics'!$D39</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Printing and Stationery Costs in this table. Over or Under Amount and Total are-auto calculated, and icon is updated"/>
    </ext>
  </extLst>
</table>
</file>

<file path=xl/tables/table6.xml><?xml version="1.0" encoding="utf-8"?>
<table xmlns="http://schemas.openxmlformats.org/spreadsheetml/2006/main" id="16" name="Photography" displayName="Photography" ref="B51:E56" totalsRowCount="1" totalsRowDxfId="46">
  <autoFilter ref="B51:E55">
    <filterColumn colId="0" hiddenButton="1"/>
    <filterColumn colId="1" hiddenButton="1"/>
    <filterColumn colId="2" hiddenButton="1"/>
    <filterColumn colId="3" hiddenButton="1"/>
  </autoFilter>
  <tableColumns count="4">
    <tableColumn id="1" name="CATEGORY" totalsRowLabel="Photography Total" dataDxfId="45" totalsRowDxfId="44"/>
    <tableColumn id="2" name="ESTIMATED" totalsRowFunction="sum" dataDxfId="43" totalsRowDxfId="42"/>
    <tableColumn id="3" name="ACTUAL" totalsRowFunction="sum" dataDxfId="41" totalsRowDxfId="40"/>
    <tableColumn id="4" name="OVER/UNDER" totalsRowFunction="sum" dataDxfId="39" totalsRowDxfId="38">
      <calculatedColumnFormula>'Clothing-Reception-Music-Pics'!$C52-'Clothing-Reception-Music-Pics'!$D52</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Photography Costs in this table. Over or Under Amount and Total are auto-calculated, and icon is updated"/>
    </ext>
  </extLst>
</table>
</file>

<file path=xl/tables/table7.xml><?xml version="1.0" encoding="utf-8"?>
<table xmlns="http://schemas.openxmlformats.org/spreadsheetml/2006/main" id="17" name="Decorations" displayName="Decorations" ref="B2:E8" totalsRowCount="1">
  <autoFilter ref="B2:E7">
    <filterColumn colId="0" hiddenButton="1"/>
    <filterColumn colId="1" hiddenButton="1"/>
    <filterColumn colId="2" hiddenButton="1"/>
    <filterColumn colId="3" hiddenButton="1"/>
  </autoFilter>
  <tableColumns count="4">
    <tableColumn id="1" name="CATEGORY" totalsRowLabel="Decorations Total" dataDxfId="37"/>
    <tableColumn id="2" name="ESTIMATED" totalsRowFunction="sum" dataDxfId="36" totalsRowDxfId="35"/>
    <tableColumn id="3" name="ACTUAL" totalsRowFunction="sum" dataDxfId="34" totalsRowDxfId="33"/>
    <tableColumn id="4" name="OVER/UNDER" totalsRowFunction="sum" dataDxfId="32" totalsRowDxfId="31">
      <calculatedColumnFormula>'Decoration-Flowers-Gifts-Travel'!$C3-'Decoration-Flowers-Gifts-Travel'!$D3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Decorations costs excluding flowers costs in this table. Over or Under Amount and Total are auto-calculated, and icon is updated"/>
    </ext>
  </extLst>
</table>
</file>

<file path=xl/tables/table8.xml><?xml version="1.0" encoding="utf-8"?>
<table xmlns="http://schemas.openxmlformats.org/spreadsheetml/2006/main" id="18" name="Flowers" displayName="Flowers" ref="B12:E18" totalsRowCount="1">
  <autoFilter ref="B12:E17">
    <filterColumn colId="0" hiddenButton="1"/>
    <filterColumn colId="1" hiddenButton="1"/>
    <filterColumn colId="2" hiddenButton="1"/>
    <filterColumn colId="3" hiddenButton="1"/>
  </autoFilter>
  <tableColumns count="4">
    <tableColumn id="1" name="CATEGORY" totalsRowLabel="Flowers Total" dataDxfId="30" totalsRowDxfId="29"/>
    <tableColumn id="2" name="ESTIMATED" totalsRowFunction="sum" dataDxfId="28" totalsRowDxfId="27"/>
    <tableColumn id="3" name="ACTUAL" totalsRowFunction="sum" dataDxfId="26" totalsRowDxfId="25"/>
    <tableColumn id="4" name="OVER/UNDER" totalsRowFunction="sum" dataDxfId="24" totalsRowDxfId="23">
      <calculatedColumnFormula>'Decoration-Flowers-Gifts-Travel'!$C13-'Decoration-Flowers-Gifts-Travel'!$D13</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Flowers costs in this table. Over or Under Amount and Total are auto-calculated, and icon is updated"/>
    </ext>
  </extLst>
</table>
</file>

<file path=xl/tables/table9.xml><?xml version="1.0" encoding="utf-8"?>
<table xmlns="http://schemas.openxmlformats.org/spreadsheetml/2006/main" id="19" name="Presents" displayName="Presents" ref="B21:E27" totalsRowCount="1">
  <autoFilter ref="B21:E26">
    <filterColumn colId="0" hiddenButton="1"/>
    <filterColumn colId="1" hiddenButton="1"/>
    <filterColumn colId="2" hiddenButton="1"/>
    <filterColumn colId="3" hiddenButton="1"/>
  </autoFilter>
  <tableColumns count="4">
    <tableColumn id="1" name="CATEGORY" totalsRowLabel="Gifts Total" dataDxfId="22" totalsRowDxfId="21"/>
    <tableColumn id="2" name="ESTIMATED" totalsRowFunction="sum" dataDxfId="20" totalsRowDxfId="19"/>
    <tableColumn id="3" name="ACTUAL" totalsRowFunction="sum" dataDxfId="18" totalsRowDxfId="17"/>
    <tableColumn id="4" name="OVER/UNDER" totalsRowFunction="sum" dataDxfId="16" totalsRowDxfId="15">
      <calculatedColumnFormula>'Decoration-Flowers-Gifts-Travel'!$C22-'Decoration-Flowers-Gifts-Travel'!$D22</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Gifts Costs in this table. Over or Under Amount and Total are auto-calculated, and icon is updated"/>
    </ext>
  </extLst>
</table>
</file>

<file path=xl/tables/table10.xml><?xml version="1.0" encoding="utf-8"?>
<table xmlns="http://schemas.openxmlformats.org/spreadsheetml/2006/main" id="20" name="Travel" displayName="Travel" ref="B30:E34" totalsRowCount="1">
  <autoFilter ref="B30:E33">
    <filterColumn colId="0" hiddenButton="1"/>
    <filterColumn colId="1" hiddenButton="1"/>
    <filterColumn colId="2" hiddenButton="1"/>
    <filterColumn colId="3" hiddenButton="1"/>
  </autoFilter>
  <tableColumns count="4">
    <tableColumn id="1" name="CATEGORY" totalsRowLabel="Travel/Transport Total" dataDxfId="14" totalsRowDxfId="13"/>
    <tableColumn id="2" name="ESTIMATED" totalsRowFunction="sum" dataDxfId="12" totalsRowDxfId="11"/>
    <tableColumn id="3" name="ACTUAL" totalsRowFunction="sum" dataDxfId="10" totalsRowDxfId="9"/>
    <tableColumn id="4" name="OVER/UNDER" totalsRowFunction="sum" dataDxfId="8" totalsRowDxfId="7">
      <calculatedColumnFormula>'Decoration-Flowers-Gifts-Travel'!$C31-'Decoration-Flowers-Gifts-Travel'!$D31</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Travel and Transport Costs in this table. Over or Under Amount and Total are auto-calculated, and icon is updated"/>
    </ext>
  </extLst>
</table>
</file>

<file path=xl/tables/table11.xml><?xml version="1.0" encoding="utf-8"?>
<table xmlns="http://schemas.openxmlformats.org/spreadsheetml/2006/main" id="21" name="OtherExpenses" displayName="OtherExpenses" ref="B37:E48" totalsRowCount="1">
  <autoFilter ref="B37:E47">
    <filterColumn colId="0" hiddenButton="1"/>
    <filterColumn colId="1" hiddenButton="1"/>
    <filterColumn colId="2" hiddenButton="1"/>
    <filterColumn colId="3" hiddenButton="1"/>
  </autoFilter>
  <tableColumns count="4">
    <tableColumn id="1" name="CATEGORY" totalsRowLabel="Other Expenses Total" dataDxfId="6"/>
    <tableColumn id="2" name="ESTIMATED" totalsRowFunction="sum" dataDxfId="5" totalsRowDxfId="4"/>
    <tableColumn id="3" name="ACTUAL" totalsRowFunction="sum" dataDxfId="3" totalsRowDxfId="2"/>
    <tableColumn id="4" name="OVER/UNDER" totalsRowFunction="sum" dataDxfId="1" totalsRowDxfId="0">
      <calculatedColumnFormula>'Decoration-Flowers-Gifts-Travel'!$C38-'Decoration-Flowers-Gifts-Travel'!$D38</calculatedColumnFormula>
    </tableColumn>
  </tableColumns>
  <tableStyleInfo name="Wedding Budget" showFirstColumn="0" showLastColumn="0" showRowStripes="1" showColumnStripes="0"/>
  <extLst>
    <ext xmlns:x14="http://schemas.microsoft.com/office/spreadsheetml/2009/9/main" uri="{504A1905-F514-4f6f-8877-14C23A59335A}">
      <x14:table altTextSummary="Enter Category item and Estimated and Actual Other Expenses in this table. Over or Under Amount and Total are auto-calculated, and icon is updated"/>
    </ext>
  </extLst>
</table>
</file>

<file path=xl/theme/theme1.xml><?xml version="1.0" encoding="utf-8"?>
<a:theme xmlns:a="http://schemas.openxmlformats.org/drawingml/2006/main" name="Wedding">
  <a:themeElements>
    <a:clrScheme name="Wedding">
      <a:dk1>
        <a:sysClr val="windowText" lastClr="000000"/>
      </a:dk1>
      <a:lt1>
        <a:sysClr val="window" lastClr="FFFFFF"/>
      </a:lt1>
      <a:dk2>
        <a:srgbClr val="142836"/>
      </a:dk2>
      <a:lt2>
        <a:srgbClr val="F0F0F0"/>
      </a:lt2>
      <a:accent1>
        <a:srgbClr val="72CD9F"/>
      </a:accent1>
      <a:accent2>
        <a:srgbClr val="B6CA72"/>
      </a:accent2>
      <a:accent3>
        <a:srgbClr val="CEA273"/>
      </a:accent3>
      <a:accent4>
        <a:srgbClr val="F5A54C"/>
      </a:accent4>
      <a:accent5>
        <a:srgbClr val="CDAFDF"/>
      </a:accent5>
      <a:accent6>
        <a:srgbClr val="DB6D78"/>
      </a:accent6>
      <a:hlink>
        <a:srgbClr val="739BD4"/>
      </a:hlink>
      <a:folHlink>
        <a:srgbClr val="CDAFDF"/>
      </a:folHlink>
    </a:clrScheme>
    <a:fontScheme name="Cambria">
      <a:maj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B7"/>
  <sheetViews>
    <sheetView showGridLines="0" tabSelected="1" workbookViewId="0"/>
  </sheetViews>
  <sheetFormatPr defaultRowHeight="12.75" x14ac:dyDescent="0.2"/>
  <cols>
    <col min="1" max="1" width="2.7109375" customWidth="1"/>
    <col min="2" max="2" width="80.7109375" customWidth="1"/>
    <col min="3" max="3" width="2.7109375" customWidth="1"/>
  </cols>
  <sheetData>
    <row r="1" spans="2:2" ht="30" customHeight="1" x14ac:dyDescent="0.2">
      <c r="B1" s="21" t="s">
        <v>0</v>
      </c>
    </row>
    <row r="2" spans="2:2" ht="30" customHeight="1" x14ac:dyDescent="0.2">
      <c r="B2" s="19" t="s">
        <v>1</v>
      </c>
    </row>
    <row r="3" spans="2:2" ht="30" customHeight="1" x14ac:dyDescent="0.2">
      <c r="B3" s="19" t="s">
        <v>2</v>
      </c>
    </row>
    <row r="4" spans="2:2" ht="30" customHeight="1" x14ac:dyDescent="0.2">
      <c r="B4" s="19" t="s">
        <v>3</v>
      </c>
    </row>
    <row r="5" spans="2:2" ht="30" customHeight="1" x14ac:dyDescent="0.2">
      <c r="B5" s="20" t="s">
        <v>4</v>
      </c>
    </row>
    <row r="6" spans="2:2" ht="57" customHeight="1" x14ac:dyDescent="0.2">
      <c r="B6" s="19" t="s">
        <v>5</v>
      </c>
    </row>
    <row r="7" spans="2:2" ht="41.25" customHeight="1" x14ac:dyDescent="0.2">
      <c r="B7" s="19"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G44"/>
  <sheetViews>
    <sheetView showGridLines="0" zoomScaleNormal="100" zoomScaleSheetLayoutView="50" workbookViewId="0"/>
  </sheetViews>
  <sheetFormatPr defaultRowHeight="12.75" x14ac:dyDescent="0.2"/>
  <cols>
    <col min="1" max="1" width="4.7109375" style="15" customWidth="1"/>
    <col min="2" max="2" width="4.7109375" customWidth="1"/>
    <col min="3" max="3" width="26.7109375" customWidth="1"/>
    <col min="4" max="6" width="19.7109375" customWidth="1"/>
    <col min="7" max="8" width="4.7109375" customWidth="1"/>
  </cols>
  <sheetData>
    <row r="1" spans="1:7" s="2" customFormat="1" ht="41.25" customHeight="1" x14ac:dyDescent="0.25">
      <c r="A1" s="12" t="s">
        <v>7</v>
      </c>
      <c r="B1" s="6"/>
      <c r="C1" s="23" t="s">
        <v>12</v>
      </c>
      <c r="D1" s="5"/>
      <c r="E1" s="6"/>
      <c r="F1" s="6"/>
      <c r="G1" s="6"/>
    </row>
    <row r="2" spans="1:7" ht="30.75" customHeight="1" x14ac:dyDescent="0.25">
      <c r="A2" s="13" t="s">
        <v>8</v>
      </c>
      <c r="B2" s="5"/>
      <c r="C2" s="35">
        <f ca="1">TODAY()+365</f>
        <v>43868</v>
      </c>
      <c r="D2" s="22" t="s">
        <v>27</v>
      </c>
      <c r="E2" s="8">
        <f ca="1">C2-TODAY()</f>
        <v>365</v>
      </c>
      <c r="F2" s="24"/>
      <c r="G2" s="7"/>
    </row>
    <row r="3" spans="1:7" s="1" customFormat="1" ht="14.25" customHeight="1" x14ac:dyDescent="0.2">
      <c r="A3" s="13" t="s">
        <v>9</v>
      </c>
      <c r="B3" s="4"/>
      <c r="C3" s="42" t="s">
        <v>13</v>
      </c>
      <c r="D3" s="42"/>
      <c r="E3" s="42"/>
      <c r="F3" s="42"/>
      <c r="G3" s="3"/>
    </row>
    <row r="4" spans="1:7" s="1" customFormat="1" ht="14.25" customHeight="1" x14ac:dyDescent="0.2">
      <c r="A4" s="14"/>
      <c r="B4" s="4"/>
      <c r="C4" s="42"/>
      <c r="D4" s="42"/>
      <c r="E4" s="42"/>
      <c r="F4" s="42"/>
      <c r="G4" s="3"/>
    </row>
    <row r="5" spans="1:7" s="1" customFormat="1" ht="37.5" customHeight="1" x14ac:dyDescent="0.2">
      <c r="A5" s="14"/>
      <c r="B5" s="4"/>
      <c r="C5" s="42"/>
      <c r="D5" s="42"/>
      <c r="E5" s="42"/>
      <c r="F5" s="42"/>
      <c r="G5" s="3"/>
    </row>
    <row r="6" spans="1:7" s="1" customFormat="1" ht="15" customHeight="1" x14ac:dyDescent="0.2">
      <c r="A6" s="13" t="s">
        <v>10</v>
      </c>
      <c r="B6" s="4"/>
      <c r="C6" s="32" t="s">
        <v>14</v>
      </c>
      <c r="D6" s="32" t="s">
        <v>28</v>
      </c>
      <c r="E6" s="32" t="s">
        <v>29</v>
      </c>
      <c r="F6" s="32" t="s">
        <v>30</v>
      </c>
      <c r="G6" s="3"/>
    </row>
    <row r="7" spans="1:7" s="1" customFormat="1" ht="15" customHeight="1" x14ac:dyDescent="0.2">
      <c r="A7" s="14"/>
      <c r="B7" s="4"/>
      <c r="C7" t="s">
        <v>15</v>
      </c>
      <c r="D7" s="30" cm="1">
        <f t="array" ref="D7">Clothing_Total_est</f>
        <v>9490</v>
      </c>
      <c r="E7" s="30" cm="1">
        <f t="array" ref="E7">Clothing_Total_act</f>
        <v>9770</v>
      </c>
      <c r="F7" s="30">
        <f>BudgetSummary[[#This Row],[ESTIMATED]]-BudgetSummary[[#This Row],[ACTUAL]]</f>
        <v>-280</v>
      </c>
      <c r="G7" s="3"/>
    </row>
    <row r="8" spans="1:7" ht="15" customHeight="1" x14ac:dyDescent="0.2">
      <c r="B8" s="3"/>
      <c r="C8" t="s">
        <v>16</v>
      </c>
      <c r="D8" s="30" cm="1">
        <f t="array" ref="D8">Reception_Total_est</f>
        <v>1050</v>
      </c>
      <c r="E8" s="30" cm="1">
        <f t="array" ref="E8">Reception_Total_act</f>
        <v>928</v>
      </c>
      <c r="F8" s="30">
        <f>BudgetSummary[[#This Row],[ESTIMATED]]-BudgetSummary[[#This Row],[ACTUAL]]</f>
        <v>122</v>
      </c>
      <c r="G8" s="3"/>
    </row>
    <row r="9" spans="1:7" ht="15" customHeight="1" x14ac:dyDescent="0.2">
      <c r="B9" s="3"/>
      <c r="C9" t="s">
        <v>17</v>
      </c>
      <c r="D9" s="30" cm="1">
        <f t="array" ref="D9">Music_Entertainment_Total_est</f>
        <v>600</v>
      </c>
      <c r="E9" s="30" cm="1">
        <f t="array" ref="E9">Music_Entertainment_Total_act</f>
        <v>400</v>
      </c>
      <c r="F9" s="30">
        <f>BudgetSummary[[#This Row],[ESTIMATED]]-BudgetSummary[[#This Row],[ACTUAL]]</f>
        <v>200</v>
      </c>
      <c r="G9" s="3"/>
    </row>
    <row r="10" spans="1:7" ht="15" customHeight="1" x14ac:dyDescent="0.2">
      <c r="B10" s="3"/>
      <c r="C10" t="s">
        <v>18</v>
      </c>
      <c r="D10" s="30" cm="1">
        <f t="array" ref="D10">Printing__Stationery_Total_est</f>
        <v>935</v>
      </c>
      <c r="E10" s="30" cm="1">
        <f t="array" ref="E10">Printing__Stationery_Total_act</f>
        <v>870</v>
      </c>
      <c r="F10" s="30">
        <f>BudgetSummary[[#This Row],[ESTIMATED]]-BudgetSummary[[#This Row],[ACTUAL]]</f>
        <v>65</v>
      </c>
      <c r="G10" s="3"/>
    </row>
    <row r="11" spans="1:7" ht="15" customHeight="1" x14ac:dyDescent="0.2">
      <c r="B11" s="3"/>
      <c r="C11" t="s">
        <v>19</v>
      </c>
      <c r="D11" s="30" cm="1">
        <f t="array" ref="D11">Photography_Total_est</f>
        <v>1625</v>
      </c>
      <c r="E11" s="30" cm="1">
        <f t="array" ref="E11">Photography_Total_act</f>
        <v>1575</v>
      </c>
      <c r="F11" s="30">
        <f>BudgetSummary[[#This Row],[ESTIMATED]]-BudgetSummary[[#This Row],[ACTUAL]]</f>
        <v>50</v>
      </c>
      <c r="G11" s="3"/>
    </row>
    <row r="12" spans="1:7" ht="15" customHeight="1" x14ac:dyDescent="0.2">
      <c r="B12" s="3"/>
      <c r="C12" t="s">
        <v>20</v>
      </c>
      <c r="D12" s="30" cm="1">
        <f t="array" ref="D12">Decorations_Total_est</f>
        <v>700</v>
      </c>
      <c r="E12" s="30" cm="1">
        <f t="array" ref="E12">Decorations_Total_act</f>
        <v>720</v>
      </c>
      <c r="F12" s="30">
        <f>BudgetSummary[[#This Row],[ESTIMATED]]-BudgetSummary[[#This Row],[ACTUAL]]</f>
        <v>-20</v>
      </c>
      <c r="G12" s="3"/>
    </row>
    <row r="13" spans="1:7" ht="15" customHeight="1" x14ac:dyDescent="0.2">
      <c r="B13" s="3"/>
      <c r="C13" t="s">
        <v>21</v>
      </c>
      <c r="D13" s="30" cm="1">
        <f t="array" ref="D13">Flowers_Total_est</f>
        <v>900</v>
      </c>
      <c r="E13" s="30" cm="1">
        <f t="array" ref="E13">Flowers_Total_act</f>
        <v>850</v>
      </c>
      <c r="F13" s="30">
        <f>BudgetSummary[[#This Row],[ESTIMATED]]-BudgetSummary[[#This Row],[ACTUAL]]</f>
        <v>50</v>
      </c>
      <c r="G13" s="3"/>
    </row>
    <row r="14" spans="1:7" ht="15" customHeight="1" x14ac:dyDescent="0.2">
      <c r="B14" s="3"/>
      <c r="C14" t="s">
        <v>22</v>
      </c>
      <c r="D14" s="30" cm="1">
        <f t="array" ref="D14">Gifts_Total_est</f>
        <v>1345</v>
      </c>
      <c r="E14" s="30" cm="1">
        <f t="array" ref="E14">Gifts_Total_act</f>
        <v>1075</v>
      </c>
      <c r="F14" s="30">
        <f>BudgetSummary[[#This Row],[ESTIMATED]]-BudgetSummary[[#This Row],[ACTUAL]]</f>
        <v>270</v>
      </c>
      <c r="G14" s="3"/>
    </row>
    <row r="15" spans="1:7" ht="15" customHeight="1" x14ac:dyDescent="0.2">
      <c r="B15" s="3"/>
      <c r="C15" t="s">
        <v>23</v>
      </c>
      <c r="D15" s="30" cm="1">
        <f t="array" ref="D15">Travel_Transportation_Total_est</f>
        <v>100</v>
      </c>
      <c r="E15" s="30" cm="1">
        <f t="array" ref="E15">Travel_Transportation_Total_act</f>
        <v>165</v>
      </c>
      <c r="F15" s="30">
        <f>BudgetSummary[[#This Row],[ESTIMATED]]-BudgetSummary[[#This Row],[ACTUAL]]</f>
        <v>-65</v>
      </c>
      <c r="G15" s="3"/>
    </row>
    <row r="16" spans="1:7" ht="15" customHeight="1" x14ac:dyDescent="0.2">
      <c r="B16" s="3"/>
      <c r="C16" t="s">
        <v>24</v>
      </c>
      <c r="D16" s="30" cm="1">
        <f t="array" ref="D16">Other_Expenses_Total_est</f>
        <v>885</v>
      </c>
      <c r="E16" s="30" cm="1">
        <f t="array" ref="E16">Other_Expenses_Total_act</f>
        <v>1021</v>
      </c>
      <c r="F16" s="30">
        <f>BudgetSummary[[#This Row],[ESTIMATED]]-BudgetSummary[[#This Row],[ACTUAL]]</f>
        <v>-136</v>
      </c>
      <c r="G16" s="25"/>
    </row>
    <row r="17" spans="1:7" ht="15" customHeight="1" x14ac:dyDescent="0.2">
      <c r="B17" s="3"/>
      <c r="C17" s="31" t="s">
        <v>25</v>
      </c>
      <c r="D17" s="40">
        <f>SUBTOTAL(109,BudgetSummary[ESTIMATED])</f>
        <v>17630</v>
      </c>
      <c r="E17" s="41">
        <f>SUBTOTAL(109,BudgetSummary[ACTUAL])</f>
        <v>17374</v>
      </c>
      <c r="F17" s="41">
        <f>SUBTOTAL(109,BudgetSummary[OVER/UNDER])</f>
        <v>256</v>
      </c>
      <c r="G17" s="26"/>
    </row>
    <row r="18" spans="1:7" ht="15" customHeight="1" x14ac:dyDescent="0.2">
      <c r="B18" s="3"/>
      <c r="C18" s="3"/>
      <c r="D18" s="3"/>
      <c r="E18" s="3"/>
      <c r="F18" s="3"/>
      <c r="G18" s="26"/>
    </row>
    <row r="19" spans="1:7" ht="15" customHeight="1" x14ac:dyDescent="0.2">
      <c r="A19" s="13" t="s">
        <v>11</v>
      </c>
      <c r="B19" s="3"/>
      <c r="C19" s="43" t="s">
        <v>26</v>
      </c>
      <c r="D19" s="43"/>
      <c r="E19" s="43"/>
      <c r="F19" s="43"/>
      <c r="G19" s="3"/>
    </row>
    <row r="20" spans="1:7" ht="15" customHeight="1" x14ac:dyDescent="0.2">
      <c r="B20" s="3"/>
      <c r="C20" s="43"/>
      <c r="D20" s="43"/>
      <c r="E20" s="43"/>
      <c r="F20" s="43"/>
      <c r="G20" s="3"/>
    </row>
    <row r="21" spans="1:7" ht="15" customHeight="1" x14ac:dyDescent="0.2">
      <c r="B21" s="3"/>
      <c r="C21" s="43"/>
      <c r="D21" s="43"/>
      <c r="E21" s="43"/>
      <c r="F21" s="43"/>
      <c r="G21" s="3"/>
    </row>
    <row r="22" spans="1:7" ht="15" customHeight="1" x14ac:dyDescent="0.2">
      <c r="B22" s="3"/>
      <c r="C22" s="43"/>
      <c r="D22" s="43"/>
      <c r="E22" s="43"/>
      <c r="F22" s="43"/>
      <c r="G22" s="3"/>
    </row>
    <row r="23" spans="1:7" ht="15" customHeight="1" x14ac:dyDescent="0.2">
      <c r="B23" s="3"/>
      <c r="C23" s="43"/>
      <c r="D23" s="43"/>
      <c r="E23" s="43"/>
      <c r="F23" s="43"/>
      <c r="G23" s="3"/>
    </row>
    <row r="24" spans="1:7" ht="15" customHeight="1" x14ac:dyDescent="0.2">
      <c r="B24" s="3"/>
      <c r="C24" s="43"/>
      <c r="D24" s="43"/>
      <c r="E24" s="43"/>
      <c r="F24" s="43"/>
      <c r="G24" s="3"/>
    </row>
    <row r="25" spans="1:7" ht="15" customHeight="1" x14ac:dyDescent="0.2">
      <c r="B25" s="3"/>
      <c r="C25" s="43"/>
      <c r="D25" s="43"/>
      <c r="E25" s="43"/>
      <c r="F25" s="43"/>
      <c r="G25" s="3"/>
    </row>
    <row r="26" spans="1:7" ht="15" customHeight="1" x14ac:dyDescent="0.2">
      <c r="B26" s="3"/>
      <c r="C26" s="43"/>
      <c r="D26" s="43"/>
      <c r="E26" s="43"/>
      <c r="F26" s="43"/>
      <c r="G26" s="3"/>
    </row>
    <row r="27" spans="1:7" ht="15" customHeight="1" x14ac:dyDescent="0.2">
      <c r="B27" s="3"/>
      <c r="C27" s="43"/>
      <c r="D27" s="43"/>
      <c r="E27" s="43"/>
      <c r="F27" s="43"/>
      <c r="G27" s="27"/>
    </row>
    <row r="28" spans="1:7" ht="15" customHeight="1" x14ac:dyDescent="0.2">
      <c r="B28" s="3"/>
      <c r="C28" s="43"/>
      <c r="D28" s="43"/>
      <c r="E28" s="43"/>
      <c r="F28" s="43"/>
      <c r="G28" s="3"/>
    </row>
    <row r="29" spans="1:7" ht="15" customHeight="1" x14ac:dyDescent="0.2">
      <c r="B29" s="3"/>
      <c r="C29" s="43"/>
      <c r="D29" s="43"/>
      <c r="E29" s="43"/>
      <c r="F29" s="43"/>
      <c r="G29" s="3"/>
    </row>
    <row r="30" spans="1:7" ht="15" customHeight="1" x14ac:dyDescent="0.2">
      <c r="B30" s="3"/>
      <c r="C30" s="43"/>
      <c r="D30" s="43"/>
      <c r="E30" s="43"/>
      <c r="F30" s="43"/>
      <c r="G30" s="3"/>
    </row>
    <row r="31" spans="1:7" ht="15" customHeight="1" x14ac:dyDescent="0.2">
      <c r="B31" s="3"/>
      <c r="C31" s="43"/>
      <c r="D31" s="43"/>
      <c r="E31" s="43"/>
      <c r="F31" s="43"/>
      <c r="G31" s="3"/>
    </row>
    <row r="32" spans="1:7" ht="15" customHeight="1" x14ac:dyDescent="0.2">
      <c r="B32" s="3"/>
      <c r="C32" s="43"/>
      <c r="D32" s="43"/>
      <c r="E32" s="43"/>
      <c r="F32" s="43"/>
      <c r="G32" s="3"/>
    </row>
    <row r="33" spans="2:7" ht="15" customHeight="1" x14ac:dyDescent="0.2">
      <c r="B33" s="3"/>
      <c r="C33" s="43"/>
      <c r="D33" s="43"/>
      <c r="E33" s="43"/>
      <c r="F33" s="43"/>
      <c r="G33" s="3"/>
    </row>
    <row r="34" spans="2:7" ht="15" customHeight="1" x14ac:dyDescent="0.2">
      <c r="B34" s="3"/>
      <c r="C34" s="43"/>
      <c r="D34" s="43"/>
      <c r="E34" s="43"/>
      <c r="F34" s="43"/>
      <c r="G34" s="3"/>
    </row>
    <row r="35" spans="2:7" ht="15" customHeight="1" x14ac:dyDescent="0.2">
      <c r="B35" s="3"/>
      <c r="C35" s="43"/>
      <c r="D35" s="43"/>
      <c r="E35" s="43"/>
      <c r="F35" s="43"/>
      <c r="G35" s="27"/>
    </row>
    <row r="36" spans="2:7" ht="15" customHeight="1" x14ac:dyDescent="0.2">
      <c r="B36" s="3"/>
      <c r="C36" s="43"/>
      <c r="D36" s="43"/>
      <c r="E36" s="43"/>
      <c r="F36" s="43"/>
      <c r="G36" s="3"/>
    </row>
    <row r="37" spans="2:7" ht="15" customHeight="1" x14ac:dyDescent="0.2">
      <c r="B37" s="3"/>
      <c r="C37" s="43"/>
      <c r="D37" s="43"/>
      <c r="E37" s="43"/>
      <c r="F37" s="43"/>
      <c r="G37" s="3"/>
    </row>
    <row r="38" spans="2:7" ht="15" customHeight="1" x14ac:dyDescent="0.2">
      <c r="B38" s="3"/>
      <c r="C38" s="43"/>
      <c r="D38" s="43"/>
      <c r="E38" s="43"/>
      <c r="F38" s="43"/>
      <c r="G38" s="3"/>
    </row>
    <row r="39" spans="2:7" ht="15" customHeight="1" x14ac:dyDescent="0.2">
      <c r="B39" s="3"/>
      <c r="C39" s="43"/>
      <c r="D39" s="43"/>
      <c r="E39" s="43"/>
      <c r="F39" s="43"/>
      <c r="G39" s="3"/>
    </row>
    <row r="40" spans="2:7" ht="15" customHeight="1" x14ac:dyDescent="0.2">
      <c r="B40" s="3"/>
      <c r="C40" s="43"/>
      <c r="D40" s="43"/>
      <c r="E40" s="43"/>
      <c r="F40" s="43"/>
      <c r="G40" s="3"/>
    </row>
    <row r="41" spans="2:7" ht="15" customHeight="1" x14ac:dyDescent="0.2">
      <c r="B41" s="3"/>
      <c r="C41" s="43"/>
      <c r="D41" s="43"/>
      <c r="E41" s="43"/>
      <c r="F41" s="43"/>
      <c r="G41" s="3"/>
    </row>
    <row r="42" spans="2:7" ht="15" customHeight="1" x14ac:dyDescent="0.2">
      <c r="B42" s="3"/>
      <c r="C42" s="43"/>
      <c r="D42" s="43"/>
      <c r="E42" s="43"/>
      <c r="F42" s="43"/>
      <c r="G42" s="3"/>
    </row>
    <row r="43" spans="2:7" ht="15" customHeight="1" x14ac:dyDescent="0.2">
      <c r="B43" s="3"/>
      <c r="C43" s="43"/>
      <c r="D43" s="43"/>
      <c r="E43" s="43"/>
      <c r="F43" s="43"/>
      <c r="G43" s="3"/>
    </row>
    <row r="44" spans="2:7" ht="15" customHeight="1" x14ac:dyDescent="0.2">
      <c r="B44" s="3"/>
      <c r="C44" s="3"/>
      <c r="D44" s="3"/>
      <c r="E44" s="3"/>
      <c r="F44" s="3"/>
      <c r="G44" s="3"/>
    </row>
  </sheetData>
  <mergeCells count="2">
    <mergeCell ref="C3:F5"/>
    <mergeCell ref="C19:F43"/>
  </mergeCells>
  <phoneticPr fontId="2" type="noConversion"/>
  <conditionalFormatting sqref="F7:G16">
    <cfRule type="dataBar" priority="157">
      <dataBar>
        <cfvo type="min"/>
        <cfvo type="max"/>
        <color theme="4" tint="0.39997558519241921"/>
      </dataBar>
      <extLst>
        <ext xmlns:x14="http://schemas.microsoft.com/office/spreadsheetml/2009/9/main" uri="{B025F937-C7B1-47D3-B67F-A62EFF666E3E}">
          <x14:id>{E9299B05-310B-472D-BE31-5920E21F680D}</x14:id>
        </ext>
      </extLst>
    </cfRule>
  </conditionalFormatting>
  <printOptions horizontalCentered="1" verticalCentered="1"/>
  <pageMargins left="0.25" right="0.25" top="0.75" bottom="0.75" header="0.3" footer="0.3"/>
  <pageSetup paperSize="9" fitToWidth="0" orientation="portrait" r:id="rId1"/>
  <headerFooter differentFirst="1" alignWithMargins="0">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9299B05-310B-472D-BE31-5920E21F680D}">
            <x14:dataBar minLength="0" maxLength="100" axisPosition="middle">
              <x14:cfvo type="autoMin"/>
              <x14:cfvo type="autoMax"/>
              <x14:negativeFillColor theme="0" tint="-0.249977111117893"/>
              <x14:axisColor theme="7" tint="0.249977111117893"/>
            </x14:dataBar>
          </x14:cfRule>
          <xm:sqref>F7:G16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F56"/>
  <sheetViews>
    <sheetView showGridLines="0" zoomScaleNormal="100" workbookViewId="0"/>
  </sheetViews>
  <sheetFormatPr defaultRowHeight="15" customHeight="1" x14ac:dyDescent="0.2"/>
  <cols>
    <col min="1" max="1" width="4.7109375" style="15" customWidth="1"/>
    <col min="2" max="2" width="26.7109375" style="11" customWidth="1"/>
    <col min="3" max="5" width="19.7109375" customWidth="1"/>
    <col min="6" max="6" width="4.7109375" customWidth="1"/>
  </cols>
  <sheetData>
    <row r="1" spans="1:6" ht="30" customHeight="1" x14ac:dyDescent="0.2">
      <c r="A1" s="17" t="s">
        <v>130</v>
      </c>
      <c r="B1" s="9" t="s">
        <v>15</v>
      </c>
      <c r="C1" s="28"/>
      <c r="F1" t="s">
        <v>84</v>
      </c>
    </row>
    <row r="2" spans="1:6" ht="15" customHeight="1" x14ac:dyDescent="0.2">
      <c r="A2" s="29" t="s">
        <v>129</v>
      </c>
      <c r="B2" t="s">
        <v>14</v>
      </c>
      <c r="C2" t="s">
        <v>28</v>
      </c>
      <c r="D2" t="s">
        <v>29</v>
      </c>
      <c r="E2" t="s">
        <v>30</v>
      </c>
      <c r="F2" t="s">
        <v>84</v>
      </c>
    </row>
    <row r="3" spans="1:6" ht="15" customHeight="1" x14ac:dyDescent="0.2">
      <c r="B3" s="10" t="s">
        <v>39</v>
      </c>
      <c r="C3" s="36">
        <v>1500</v>
      </c>
      <c r="D3" s="36">
        <v>1500</v>
      </c>
      <c r="E3" s="36">
        <f>'Clothing-Reception-Music-Pics'!$C3-'Clothing-Reception-Music-Pics'!$D3</f>
        <v>0</v>
      </c>
    </row>
    <row r="4" spans="1:6" ht="15" customHeight="1" x14ac:dyDescent="0.2">
      <c r="B4" s="10" t="s">
        <v>40</v>
      </c>
      <c r="C4" s="36">
        <v>2000</v>
      </c>
      <c r="D4" s="36">
        <v>2300</v>
      </c>
      <c r="E4" s="36">
        <f>'Clothing-Reception-Music-Pics'!$C4-'Clothing-Reception-Music-Pics'!$D4</f>
        <v>-300</v>
      </c>
    </row>
    <row r="5" spans="1:6" ht="15" customHeight="1" x14ac:dyDescent="0.2">
      <c r="B5" s="10" t="s">
        <v>41</v>
      </c>
      <c r="C5" s="36">
        <v>3000</v>
      </c>
      <c r="D5" s="36">
        <v>2750</v>
      </c>
      <c r="E5" s="36">
        <f>'Clothing-Reception-Music-Pics'!$C5-'Clothing-Reception-Music-Pics'!$D5</f>
        <v>250</v>
      </c>
    </row>
    <row r="6" spans="1:6" ht="15" customHeight="1" x14ac:dyDescent="0.2">
      <c r="B6" s="10" t="s">
        <v>42</v>
      </c>
      <c r="C6" s="36">
        <v>500</v>
      </c>
      <c r="D6" s="36">
        <v>500</v>
      </c>
      <c r="E6" s="36">
        <f>'Clothing-Reception-Music-Pics'!$C6-'Clothing-Reception-Music-Pics'!$D6</f>
        <v>0</v>
      </c>
    </row>
    <row r="7" spans="1:6" ht="15" customHeight="1" x14ac:dyDescent="0.2">
      <c r="B7" s="10" t="s">
        <v>43</v>
      </c>
      <c r="C7" s="36">
        <v>350</v>
      </c>
      <c r="D7" s="36">
        <v>300</v>
      </c>
      <c r="E7" s="36">
        <f>'Clothing-Reception-Music-Pics'!$C7-'Clothing-Reception-Music-Pics'!$D7</f>
        <v>50</v>
      </c>
    </row>
    <row r="8" spans="1:6" ht="15" customHeight="1" x14ac:dyDescent="0.2">
      <c r="B8" s="10" t="s">
        <v>44</v>
      </c>
      <c r="C8" s="36">
        <v>400</v>
      </c>
      <c r="D8" s="36">
        <v>550</v>
      </c>
      <c r="E8" s="36">
        <f>'Clothing-Reception-Music-Pics'!$C8-'Clothing-Reception-Music-Pics'!$D8</f>
        <v>-150</v>
      </c>
    </row>
    <row r="9" spans="1:6" ht="15" customHeight="1" x14ac:dyDescent="0.2">
      <c r="B9" s="10" t="s">
        <v>45</v>
      </c>
      <c r="C9" s="36">
        <v>20</v>
      </c>
      <c r="D9" s="36">
        <v>20</v>
      </c>
      <c r="E9" s="36">
        <f>'Clothing-Reception-Music-Pics'!$C9-'Clothing-Reception-Music-Pics'!$D9</f>
        <v>0</v>
      </c>
    </row>
    <row r="10" spans="1:6" ht="15" customHeight="1" x14ac:dyDescent="0.2">
      <c r="B10" s="10" t="s">
        <v>46</v>
      </c>
      <c r="C10" s="36">
        <v>300</v>
      </c>
      <c r="D10" s="36">
        <v>250</v>
      </c>
      <c r="E10" s="36">
        <f>'Clothing-Reception-Music-Pics'!$C10-'Clothing-Reception-Music-Pics'!$D10</f>
        <v>50</v>
      </c>
    </row>
    <row r="11" spans="1:6" ht="15" customHeight="1" x14ac:dyDescent="0.2">
      <c r="B11" s="10" t="s">
        <v>47</v>
      </c>
      <c r="C11" s="36">
        <v>300</v>
      </c>
      <c r="D11" s="36">
        <v>350</v>
      </c>
      <c r="E11" s="36">
        <f>'Clothing-Reception-Music-Pics'!$C11-'Clothing-Reception-Music-Pics'!$D11</f>
        <v>-50</v>
      </c>
    </row>
    <row r="12" spans="1:6" ht="15" customHeight="1" x14ac:dyDescent="0.2">
      <c r="B12" s="10" t="s">
        <v>48</v>
      </c>
      <c r="C12" s="36">
        <v>500</v>
      </c>
      <c r="D12" s="36">
        <v>500</v>
      </c>
      <c r="E12" s="36">
        <f>'Clothing-Reception-Music-Pics'!$C12-'Clothing-Reception-Music-Pics'!$D12</f>
        <v>0</v>
      </c>
    </row>
    <row r="13" spans="1:6" ht="15" customHeight="1" x14ac:dyDescent="0.2">
      <c r="B13" s="10" t="s">
        <v>49</v>
      </c>
      <c r="C13" s="36">
        <v>200</v>
      </c>
      <c r="D13" s="36">
        <v>175</v>
      </c>
      <c r="E13" s="36">
        <f>'Clothing-Reception-Music-Pics'!$C13-'Clothing-Reception-Music-Pics'!$D13</f>
        <v>25</v>
      </c>
    </row>
    <row r="14" spans="1:6" ht="15" customHeight="1" x14ac:dyDescent="0.2">
      <c r="B14" s="10" t="s">
        <v>50</v>
      </c>
      <c r="C14" s="36">
        <v>400</v>
      </c>
      <c r="D14" s="36">
        <v>550</v>
      </c>
      <c r="E14" s="36">
        <f>'Clothing-Reception-Music-Pics'!$C14-'Clothing-Reception-Music-Pics'!$D14</f>
        <v>-150</v>
      </c>
    </row>
    <row r="15" spans="1:6" ht="15" customHeight="1" x14ac:dyDescent="0.2">
      <c r="A15" s="18"/>
      <c r="B15" s="10" t="s">
        <v>51</v>
      </c>
      <c r="C15" s="36">
        <v>20</v>
      </c>
      <c r="D15" s="36">
        <v>25</v>
      </c>
      <c r="E15" s="36">
        <f>'Clothing-Reception-Music-Pics'!$C15-'Clothing-Reception-Music-Pics'!$D15</f>
        <v>-5</v>
      </c>
    </row>
    <row r="16" spans="1:6" ht="15" customHeight="1" x14ac:dyDescent="0.2">
      <c r="A16" s="17"/>
      <c r="B16" t="s">
        <v>52</v>
      </c>
      <c r="C16" s="37">
        <f>SUBTOTAL(109,Outfits[ESTIMATED])</f>
        <v>9490</v>
      </c>
      <c r="D16" s="37">
        <f>SUBTOTAL(109,Outfits[ACTUAL])</f>
        <v>9770</v>
      </c>
      <c r="E16" s="37">
        <f>SUBTOTAL(109,Outfits[OVER/UNDER])</f>
        <v>-280</v>
      </c>
    </row>
    <row r="17" spans="1:5" ht="15" customHeight="1" x14ac:dyDescent="0.2">
      <c r="A17" s="17"/>
      <c r="B17" s="45"/>
      <c r="C17" s="45"/>
      <c r="D17" s="45"/>
      <c r="E17" s="45"/>
    </row>
    <row r="18" spans="1:5" ht="15" customHeight="1" x14ac:dyDescent="0.2">
      <c r="A18" s="13" t="s">
        <v>31</v>
      </c>
      <c r="B18" s="9" t="s">
        <v>53</v>
      </c>
      <c r="C18" s="28"/>
    </row>
    <row r="19" spans="1:5" ht="15" customHeight="1" x14ac:dyDescent="0.2">
      <c r="A19" s="13" t="s">
        <v>32</v>
      </c>
      <c r="B19" t="s">
        <v>14</v>
      </c>
      <c r="C19" t="s">
        <v>28</v>
      </c>
      <c r="D19" t="s">
        <v>29</v>
      </c>
      <c r="E19" t="s">
        <v>30</v>
      </c>
    </row>
    <row r="20" spans="1:5" ht="15" customHeight="1" x14ac:dyDescent="0.2">
      <c r="B20" s="10" t="s">
        <v>54</v>
      </c>
      <c r="C20" s="36">
        <v>200</v>
      </c>
      <c r="D20" s="36">
        <v>150</v>
      </c>
      <c r="E20" s="36">
        <f>'Clothing-Reception-Music-Pics'!$C20-'Clothing-Reception-Music-Pics'!$D20</f>
        <v>50</v>
      </c>
    </row>
    <row r="21" spans="1:5" ht="15" customHeight="1" x14ac:dyDescent="0.2">
      <c r="B21" s="10" t="s">
        <v>55</v>
      </c>
      <c r="C21" s="36">
        <v>100</v>
      </c>
      <c r="D21" s="36">
        <v>50</v>
      </c>
      <c r="E21" s="36">
        <f>'Clothing-Reception-Music-Pics'!$C21-'Clothing-Reception-Music-Pics'!$D21</f>
        <v>50</v>
      </c>
    </row>
    <row r="22" spans="1:5" ht="15" customHeight="1" x14ac:dyDescent="0.2">
      <c r="B22" s="10" t="s">
        <v>56</v>
      </c>
      <c r="C22" s="36">
        <v>0</v>
      </c>
      <c r="D22" s="36">
        <v>0</v>
      </c>
      <c r="E22" s="36">
        <f>'Clothing-Reception-Music-Pics'!$C22-'Clothing-Reception-Music-Pics'!$D22</f>
        <v>0</v>
      </c>
    </row>
    <row r="23" spans="1:5" ht="15" customHeight="1" x14ac:dyDescent="0.2">
      <c r="B23" s="10" t="s">
        <v>57</v>
      </c>
      <c r="C23" s="36">
        <v>0</v>
      </c>
      <c r="D23" s="36">
        <v>0</v>
      </c>
      <c r="E23" s="36">
        <f>'Clothing-Reception-Music-Pics'!$C23-'Clothing-Reception-Music-Pics'!$D23</f>
        <v>0</v>
      </c>
    </row>
    <row r="24" spans="1:5" ht="15" customHeight="1" x14ac:dyDescent="0.2">
      <c r="B24" s="10" t="s">
        <v>58</v>
      </c>
      <c r="C24" s="36">
        <v>0</v>
      </c>
      <c r="D24" s="36">
        <v>0</v>
      </c>
      <c r="E24" s="36">
        <f>'Clothing-Reception-Music-Pics'!$C24-'Clothing-Reception-Music-Pics'!$D24</f>
        <v>0</v>
      </c>
    </row>
    <row r="25" spans="1:5" ht="15" customHeight="1" x14ac:dyDescent="0.2">
      <c r="B25" s="10" t="s">
        <v>59</v>
      </c>
      <c r="C25" s="36">
        <v>700</v>
      </c>
      <c r="D25" s="36">
        <v>700</v>
      </c>
      <c r="E25" s="36">
        <f>'Clothing-Reception-Music-Pics'!$C25-'Clothing-Reception-Music-Pics'!$D25</f>
        <v>0</v>
      </c>
    </row>
    <row r="26" spans="1:5" ht="15" customHeight="1" x14ac:dyDescent="0.2">
      <c r="B26" s="10" t="s">
        <v>60</v>
      </c>
      <c r="C26" s="36">
        <v>50</v>
      </c>
      <c r="D26" s="36">
        <v>28</v>
      </c>
      <c r="E26" s="36">
        <f>'Clothing-Reception-Music-Pics'!$C26-'Clothing-Reception-Music-Pics'!$D26</f>
        <v>22</v>
      </c>
    </row>
    <row r="27" spans="1:5" ht="15" customHeight="1" x14ac:dyDescent="0.2">
      <c r="B27" s="10" t="s">
        <v>61</v>
      </c>
      <c r="C27" s="36">
        <v>0</v>
      </c>
      <c r="D27" s="36">
        <v>0</v>
      </c>
      <c r="E27" s="36">
        <f>'Clothing-Reception-Music-Pics'!$C27-'Clothing-Reception-Music-Pics'!$D27</f>
        <v>0</v>
      </c>
    </row>
    <row r="28" spans="1:5" ht="15" customHeight="1" x14ac:dyDescent="0.2">
      <c r="A28" s="17"/>
      <c r="B28" t="s">
        <v>62</v>
      </c>
      <c r="C28" s="37">
        <f>SUBTOTAL(109,Reception[ESTIMATED])</f>
        <v>1050</v>
      </c>
      <c r="D28" s="37">
        <f>SUBTOTAL(109,Reception[ACTUAL])</f>
        <v>928</v>
      </c>
      <c r="E28" s="37">
        <f>SUBTOTAL(109,Reception[OVER/UNDER])</f>
        <v>122</v>
      </c>
    </row>
    <row r="29" spans="1:5" ht="15" customHeight="1" x14ac:dyDescent="0.2">
      <c r="B29" s="44" t="s">
        <v>63</v>
      </c>
      <c r="C29" s="44"/>
      <c r="D29" s="44"/>
      <c r="E29" s="44"/>
    </row>
    <row r="30" spans="1:5" ht="15" customHeight="1" x14ac:dyDescent="0.2">
      <c r="B30" s="44"/>
      <c r="C30" s="44"/>
      <c r="D30" s="44"/>
      <c r="E30" s="44"/>
    </row>
    <row r="31" spans="1:5" ht="15" customHeight="1" x14ac:dyDescent="0.2">
      <c r="A31" s="13" t="s">
        <v>33</v>
      </c>
      <c r="B31" s="9" t="s">
        <v>64</v>
      </c>
      <c r="C31" s="28"/>
    </row>
    <row r="32" spans="1:5" ht="15" customHeight="1" x14ac:dyDescent="0.2">
      <c r="A32" s="16" t="s">
        <v>34</v>
      </c>
      <c r="B32" t="s">
        <v>14</v>
      </c>
      <c r="C32" t="s">
        <v>28</v>
      </c>
      <c r="D32" t="s">
        <v>29</v>
      </c>
      <c r="E32" t="s">
        <v>30</v>
      </c>
    </row>
    <row r="33" spans="1:5" ht="15" customHeight="1" x14ac:dyDescent="0.2">
      <c r="A33" s="17"/>
      <c r="B33" s="10" t="s">
        <v>65</v>
      </c>
      <c r="C33" s="36">
        <v>400</v>
      </c>
      <c r="D33" s="36">
        <v>400</v>
      </c>
      <c r="E33" s="36">
        <f>'Clothing-Reception-Music-Pics'!$C33-'Clothing-Reception-Music-Pics'!$D33</f>
        <v>0</v>
      </c>
    </row>
    <row r="34" spans="1:5" ht="15" customHeight="1" x14ac:dyDescent="0.2">
      <c r="B34" s="10" t="s">
        <v>66</v>
      </c>
      <c r="C34" s="36">
        <v>200</v>
      </c>
      <c r="D34" s="36">
        <v>0</v>
      </c>
      <c r="E34" s="36">
        <f>'Clothing-Reception-Music-Pics'!$C34-'Clothing-Reception-Music-Pics'!$D34</f>
        <v>200</v>
      </c>
    </row>
    <row r="35" spans="1:5" ht="15" customHeight="1" x14ac:dyDescent="0.2">
      <c r="B35" t="s">
        <v>67</v>
      </c>
      <c r="C35" s="37">
        <f>SUBTOTAL(109,Music[ESTIMATED])</f>
        <v>600</v>
      </c>
      <c r="D35" s="37">
        <f>SUBTOTAL(109,Music[ACTUAL])</f>
        <v>400</v>
      </c>
      <c r="E35" s="37">
        <f>SUBTOTAL(109,Music[OVER/UNDER])</f>
        <v>200</v>
      </c>
    </row>
    <row r="36" spans="1:5" ht="15" customHeight="1" x14ac:dyDescent="0.2">
      <c r="B36" s="46"/>
      <c r="C36" s="46"/>
      <c r="D36" s="46"/>
      <c r="E36" s="46"/>
    </row>
    <row r="37" spans="1:5" ht="15" customHeight="1" x14ac:dyDescent="0.2">
      <c r="A37" s="13" t="s">
        <v>35</v>
      </c>
      <c r="B37" s="9" t="s">
        <v>68</v>
      </c>
      <c r="C37" s="28"/>
    </row>
    <row r="38" spans="1:5" ht="15" customHeight="1" x14ac:dyDescent="0.2">
      <c r="A38" s="15" t="s">
        <v>36</v>
      </c>
      <c r="B38" t="s">
        <v>14</v>
      </c>
      <c r="C38" t="s">
        <v>28</v>
      </c>
      <c r="D38" t="s">
        <v>29</v>
      </c>
      <c r="E38" t="s">
        <v>30</v>
      </c>
    </row>
    <row r="39" spans="1:5" ht="15" customHeight="1" x14ac:dyDescent="0.2">
      <c r="B39" s="10" t="s">
        <v>69</v>
      </c>
      <c r="C39" s="36">
        <v>500</v>
      </c>
      <c r="D39" s="36">
        <v>450</v>
      </c>
      <c r="E39" s="36">
        <f>'Clothing-Reception-Music-Pics'!$C39-'Clothing-Reception-Music-Pics'!$D39</f>
        <v>50</v>
      </c>
    </row>
    <row r="40" spans="1:5" ht="15" customHeight="1" x14ac:dyDescent="0.2">
      <c r="B40" s="10" t="s">
        <v>70</v>
      </c>
      <c r="C40" s="36">
        <v>200</v>
      </c>
      <c r="D40" s="36">
        <v>175</v>
      </c>
      <c r="E40" s="36">
        <f>'Clothing-Reception-Music-Pics'!$C40-'Clothing-Reception-Music-Pics'!$D40</f>
        <v>25</v>
      </c>
    </row>
    <row r="41" spans="1:5" ht="15" customHeight="1" x14ac:dyDescent="0.2">
      <c r="B41" s="10" t="s">
        <v>71</v>
      </c>
      <c r="C41" s="36">
        <v>100</v>
      </c>
      <c r="D41" s="36">
        <v>100</v>
      </c>
      <c r="E41" s="36">
        <f>'Clothing-Reception-Music-Pics'!$C41-'Clothing-Reception-Music-Pics'!$D41</f>
        <v>0</v>
      </c>
    </row>
    <row r="42" spans="1:5" ht="15" customHeight="1" x14ac:dyDescent="0.2">
      <c r="B42" s="10" t="s">
        <v>72</v>
      </c>
      <c r="C42" s="36">
        <v>0</v>
      </c>
      <c r="D42" s="36">
        <v>0</v>
      </c>
      <c r="E42" s="36">
        <f>'Clothing-Reception-Music-Pics'!$C42-'Clothing-Reception-Music-Pics'!$D42</f>
        <v>0</v>
      </c>
    </row>
    <row r="43" spans="1:5" ht="15" customHeight="1" x14ac:dyDescent="0.2">
      <c r="B43" s="10" t="s">
        <v>73</v>
      </c>
      <c r="C43" s="36">
        <v>25</v>
      </c>
      <c r="D43" s="36">
        <v>25</v>
      </c>
      <c r="E43" s="36">
        <f>'Clothing-Reception-Music-Pics'!$C43-'Clothing-Reception-Music-Pics'!$D43</f>
        <v>0</v>
      </c>
    </row>
    <row r="44" spans="1:5" ht="15" customHeight="1" x14ac:dyDescent="0.2">
      <c r="A44" s="16"/>
      <c r="B44" s="10" t="s">
        <v>74</v>
      </c>
      <c r="C44" s="36">
        <v>75</v>
      </c>
      <c r="D44" s="36">
        <v>80</v>
      </c>
      <c r="E44" s="36">
        <f>'Clothing-Reception-Music-Pics'!$C44-'Clothing-Reception-Music-Pics'!$D44</f>
        <v>-5</v>
      </c>
    </row>
    <row r="45" spans="1:5" ht="15" customHeight="1" x14ac:dyDescent="0.2">
      <c r="A45" s="17"/>
      <c r="B45" s="10" t="s">
        <v>75</v>
      </c>
      <c r="C45" s="36">
        <v>35</v>
      </c>
      <c r="D45" s="36">
        <v>40</v>
      </c>
      <c r="E45" s="36">
        <f>'Clothing-Reception-Music-Pics'!$C45-'Clothing-Reception-Music-Pics'!$D45</f>
        <v>-5</v>
      </c>
    </row>
    <row r="46" spans="1:5" ht="15" customHeight="1" x14ac:dyDescent="0.2">
      <c r="B46" s="10" t="s">
        <v>76</v>
      </c>
      <c r="C46" s="36">
        <v>0</v>
      </c>
      <c r="D46" s="36">
        <v>0</v>
      </c>
      <c r="E46" s="36">
        <f>'Clothing-Reception-Music-Pics'!$C46-'Clothing-Reception-Music-Pics'!$D46</f>
        <v>0</v>
      </c>
    </row>
    <row r="47" spans="1:5" ht="15" customHeight="1" x14ac:dyDescent="0.2">
      <c r="B47" s="10" t="s">
        <v>77</v>
      </c>
      <c r="C47" s="36">
        <v>0</v>
      </c>
      <c r="D47" s="36">
        <v>0</v>
      </c>
      <c r="E47" s="36">
        <f>'Clothing-Reception-Music-Pics'!$C47-'Clothing-Reception-Music-Pics'!$D47</f>
        <v>0</v>
      </c>
    </row>
    <row r="48" spans="1:5" ht="15" customHeight="1" x14ac:dyDescent="0.2">
      <c r="B48" t="s">
        <v>78</v>
      </c>
      <c r="C48" s="37">
        <f>SUBTOTAL(109,Printing[ESTIMATED])</f>
        <v>935</v>
      </c>
      <c r="D48" s="37">
        <f>SUBTOTAL(109,Printing[ACTUAL])</f>
        <v>870</v>
      </c>
      <c r="E48" s="37">
        <f>SUBTOTAL(109,Printing[OVER/UNDER])</f>
        <v>65</v>
      </c>
    </row>
    <row r="49" spans="1:5" ht="15" customHeight="1" x14ac:dyDescent="0.2">
      <c r="B49" s="46"/>
      <c r="C49" s="46"/>
      <c r="D49" s="46"/>
      <c r="E49" s="46"/>
    </row>
    <row r="50" spans="1:5" ht="15" customHeight="1" x14ac:dyDescent="0.2">
      <c r="A50" s="13" t="s">
        <v>37</v>
      </c>
      <c r="B50" s="9" t="s">
        <v>19</v>
      </c>
      <c r="C50" s="28"/>
    </row>
    <row r="51" spans="1:5" ht="15" customHeight="1" x14ac:dyDescent="0.2">
      <c r="A51" s="13" t="s">
        <v>38</v>
      </c>
      <c r="B51" t="s">
        <v>14</v>
      </c>
      <c r="C51" t="s">
        <v>28</v>
      </c>
      <c r="D51" t="s">
        <v>29</v>
      </c>
      <c r="E51" t="s">
        <v>30</v>
      </c>
    </row>
    <row r="52" spans="1:5" ht="15" customHeight="1" x14ac:dyDescent="0.2">
      <c r="B52" s="10" t="s">
        <v>79</v>
      </c>
      <c r="C52" s="36">
        <v>1300</v>
      </c>
      <c r="D52" s="36">
        <v>1300</v>
      </c>
      <c r="E52" s="36">
        <f>'Clothing-Reception-Music-Pics'!$C52-'Clothing-Reception-Music-Pics'!$D52</f>
        <v>0</v>
      </c>
    </row>
    <row r="53" spans="1:5" ht="15" customHeight="1" x14ac:dyDescent="0.2">
      <c r="B53" s="10" t="s">
        <v>80</v>
      </c>
      <c r="C53" s="36">
        <v>25</v>
      </c>
      <c r="D53" s="36">
        <v>25</v>
      </c>
      <c r="E53" s="36">
        <f>'Clothing-Reception-Music-Pics'!$C53-'Clothing-Reception-Music-Pics'!$D53</f>
        <v>0</v>
      </c>
    </row>
    <row r="54" spans="1:5" ht="15" customHeight="1" x14ac:dyDescent="0.2">
      <c r="B54" s="10" t="s">
        <v>81</v>
      </c>
      <c r="C54" s="36">
        <v>100</v>
      </c>
      <c r="D54" s="36">
        <v>100</v>
      </c>
      <c r="E54" s="36">
        <f>'Clothing-Reception-Music-Pics'!$C54-'Clothing-Reception-Music-Pics'!$D54</f>
        <v>0</v>
      </c>
    </row>
    <row r="55" spans="1:5" ht="15" customHeight="1" x14ac:dyDescent="0.2">
      <c r="B55" s="10" t="s">
        <v>82</v>
      </c>
      <c r="C55" s="36">
        <v>200</v>
      </c>
      <c r="D55" s="36">
        <v>150</v>
      </c>
      <c r="E55" s="36">
        <f>'Clothing-Reception-Music-Pics'!$C55-'Clothing-Reception-Music-Pics'!$D55</f>
        <v>50</v>
      </c>
    </row>
    <row r="56" spans="1:5" ht="15" customHeight="1" x14ac:dyDescent="0.2">
      <c r="B56" t="s">
        <v>83</v>
      </c>
      <c r="C56" s="37">
        <f>SUBTOTAL(109,Photography[ESTIMATED])</f>
        <v>1625</v>
      </c>
      <c r="D56" s="37">
        <f>SUBTOTAL(109,Photography[ACTUAL])</f>
        <v>1575</v>
      </c>
      <c r="E56" s="37">
        <f>SUBTOTAL(109,Photography[OVER/UNDER])</f>
        <v>50</v>
      </c>
    </row>
  </sheetData>
  <mergeCells count="5">
    <mergeCell ref="B29:E29"/>
    <mergeCell ref="B17:E17"/>
    <mergeCell ref="B30:E30"/>
    <mergeCell ref="B36:E36"/>
    <mergeCell ref="B49:E49"/>
  </mergeCells>
  <printOptions horizontalCentered="1"/>
  <pageMargins left="0.7" right="0.7" top="0.75" bottom="0.75" header="0.3" footer="0.3"/>
  <pageSetup paperSize="9" scale="93" fitToHeight="0" orientation="portrait" r:id="rId1"/>
  <headerFooter differentFirst="1">
    <oddFooter>Page &amp;P of &amp;N</oddFooter>
  </headerFooter>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154" id="{55199E56-DD9C-4A4F-BED9-16F56CCFDA0D}">
            <x14:iconSet iconSet="3Triangles" custom="1">
              <x14:cfvo type="percent">
                <xm:f>0</xm:f>
              </x14:cfvo>
              <x14:cfvo type="num">
                <xm:f>0</xm:f>
              </x14:cfvo>
              <x14:cfvo type="num">
                <xm:f>1</xm:f>
              </x14:cfvo>
              <x14:cfIcon iconSet="3ArrowsGray" iconId="0"/>
              <x14:cfIcon iconSet="NoIcons" iconId="0"/>
              <x14:cfIcon iconSet="3ArrowsGray" iconId="2"/>
            </x14:iconSet>
          </x14:cfRule>
          <xm:sqref>E52:E55 E39:E47 E33:E34 E20:E27 E3:E15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E48"/>
  <sheetViews>
    <sheetView showGridLines="0" zoomScaleNormal="100" workbookViewId="0"/>
  </sheetViews>
  <sheetFormatPr defaultRowHeight="15" customHeight="1" x14ac:dyDescent="0.2"/>
  <cols>
    <col min="1" max="1" width="4.7109375" style="15" customWidth="1"/>
    <col min="2" max="2" width="26.7109375" style="11" customWidth="1"/>
    <col min="3" max="5" width="19.7109375" customWidth="1"/>
    <col min="6" max="6" width="4.7109375" customWidth="1"/>
  </cols>
  <sheetData>
    <row r="1" spans="1:5" ht="30" customHeight="1" x14ac:dyDescent="0.2">
      <c r="A1" s="13" t="s">
        <v>85</v>
      </c>
      <c r="B1" s="9" t="s">
        <v>93</v>
      </c>
      <c r="C1" s="28"/>
    </row>
    <row r="2" spans="1:5" ht="15" customHeight="1" x14ac:dyDescent="0.2">
      <c r="A2" s="13" t="s">
        <v>86</v>
      </c>
      <c r="B2" t="s">
        <v>14</v>
      </c>
      <c r="C2" t="s">
        <v>28</v>
      </c>
      <c r="D2" t="s">
        <v>29</v>
      </c>
      <c r="E2" t="s">
        <v>30</v>
      </c>
    </row>
    <row r="3" spans="1:5" ht="15" customHeight="1" x14ac:dyDescent="0.2">
      <c r="B3" s="10" t="s">
        <v>94</v>
      </c>
      <c r="C3" s="36">
        <v>0</v>
      </c>
      <c r="D3" s="36">
        <v>0</v>
      </c>
      <c r="E3" s="36">
        <f>'Decoration-Flowers-Gifts-Travel'!$C3-'Decoration-Flowers-Gifts-Travel'!$D3</f>
        <v>0</v>
      </c>
    </row>
    <row r="4" spans="1:5" ht="15" customHeight="1" x14ac:dyDescent="0.2">
      <c r="B4" s="10" t="s">
        <v>95</v>
      </c>
      <c r="C4" s="36">
        <v>300</v>
      </c>
      <c r="D4" s="36">
        <v>320</v>
      </c>
      <c r="E4" s="36">
        <f>'Decoration-Flowers-Gifts-Travel'!$C4-'Decoration-Flowers-Gifts-Travel'!$D4</f>
        <v>-20</v>
      </c>
    </row>
    <row r="5" spans="1:5" ht="15" customHeight="1" x14ac:dyDescent="0.2">
      <c r="B5" s="10" t="s">
        <v>96</v>
      </c>
      <c r="C5" s="36">
        <v>100</v>
      </c>
      <c r="D5" s="36">
        <v>75</v>
      </c>
      <c r="E5" s="36">
        <f>'Decoration-Flowers-Gifts-Travel'!$C5-'Decoration-Flowers-Gifts-Travel'!$D5</f>
        <v>25</v>
      </c>
    </row>
    <row r="6" spans="1:5" ht="15" customHeight="1" x14ac:dyDescent="0.2">
      <c r="B6" s="10" t="s">
        <v>97</v>
      </c>
      <c r="C6" s="36">
        <v>100</v>
      </c>
      <c r="D6" s="36">
        <v>75</v>
      </c>
      <c r="E6" s="36">
        <f>'Decoration-Flowers-Gifts-Travel'!$C6-'Decoration-Flowers-Gifts-Travel'!$D6</f>
        <v>25</v>
      </c>
    </row>
    <row r="7" spans="1:5" ht="15" customHeight="1" x14ac:dyDescent="0.2">
      <c r="B7" s="10" t="s">
        <v>98</v>
      </c>
      <c r="C7" s="36">
        <v>200</v>
      </c>
      <c r="D7" s="36">
        <v>250</v>
      </c>
      <c r="E7" s="36">
        <f>'Decoration-Flowers-Gifts-Travel'!$C7-'Decoration-Flowers-Gifts-Travel'!$D7</f>
        <v>-50</v>
      </c>
    </row>
    <row r="8" spans="1:5" ht="15" customHeight="1" x14ac:dyDescent="0.2">
      <c r="A8" s="16"/>
      <c r="B8" t="s">
        <v>99</v>
      </c>
      <c r="C8" s="37">
        <f>SUBTOTAL(109,Decorations[ESTIMATED])</f>
        <v>700</v>
      </c>
      <c r="D8" s="37">
        <f>SUBTOTAL(109,Decorations[ACTUAL])</f>
        <v>720</v>
      </c>
      <c r="E8" s="37">
        <f>SUBTOTAL(109,Decorations[OVER/UNDER])</f>
        <v>-20</v>
      </c>
    </row>
    <row r="9" spans="1:5" ht="15" customHeight="1" x14ac:dyDescent="0.2">
      <c r="A9" s="17"/>
      <c r="B9" s="44" t="s">
        <v>100</v>
      </c>
      <c r="C9" s="44"/>
      <c r="D9" s="44"/>
      <c r="E9" s="44"/>
    </row>
    <row r="10" spans="1:5" ht="15" customHeight="1" x14ac:dyDescent="0.2">
      <c r="A10" s="17"/>
      <c r="B10" s="44"/>
      <c r="C10" s="44"/>
      <c r="D10" s="44"/>
      <c r="E10" s="44"/>
    </row>
    <row r="11" spans="1:5" ht="15" customHeight="1" x14ac:dyDescent="0.2">
      <c r="A11" s="13" t="s">
        <v>87</v>
      </c>
      <c r="B11" s="9" t="s">
        <v>21</v>
      </c>
      <c r="C11" s="28"/>
    </row>
    <row r="12" spans="1:5" ht="15" customHeight="1" x14ac:dyDescent="0.2">
      <c r="A12" s="13" t="s">
        <v>88</v>
      </c>
      <c r="B12" t="s">
        <v>14</v>
      </c>
      <c r="C12" t="s">
        <v>28</v>
      </c>
      <c r="D12" t="s">
        <v>29</v>
      </c>
      <c r="E12" t="s">
        <v>30</v>
      </c>
    </row>
    <row r="13" spans="1:5" ht="15" customHeight="1" x14ac:dyDescent="0.2">
      <c r="B13" s="33" t="s">
        <v>101</v>
      </c>
      <c r="C13" s="38">
        <v>500</v>
      </c>
      <c r="D13" s="38">
        <v>450</v>
      </c>
      <c r="E13" s="38">
        <f>'Decoration-Flowers-Gifts-Travel'!$C13-'Decoration-Flowers-Gifts-Travel'!$D13</f>
        <v>50</v>
      </c>
    </row>
    <row r="14" spans="1:5" ht="15" customHeight="1" x14ac:dyDescent="0.2">
      <c r="B14" s="33" t="s">
        <v>102</v>
      </c>
      <c r="C14" s="38">
        <v>0</v>
      </c>
      <c r="D14" s="38">
        <v>0</v>
      </c>
      <c r="E14" s="38">
        <f>'Decoration-Flowers-Gifts-Travel'!$C14-'Decoration-Flowers-Gifts-Travel'!$D14</f>
        <v>0</v>
      </c>
    </row>
    <row r="15" spans="1:5" ht="15" customHeight="1" x14ac:dyDescent="0.2">
      <c r="B15" s="33" t="s">
        <v>103</v>
      </c>
      <c r="C15" s="38">
        <v>0</v>
      </c>
      <c r="D15" s="38">
        <v>0</v>
      </c>
      <c r="E15" s="38">
        <f>'Decoration-Flowers-Gifts-Travel'!$C15-'Decoration-Flowers-Gifts-Travel'!$D15</f>
        <v>0</v>
      </c>
    </row>
    <row r="16" spans="1:5" ht="15" customHeight="1" x14ac:dyDescent="0.2">
      <c r="B16" s="33" t="s">
        <v>104</v>
      </c>
      <c r="C16" s="38">
        <v>400</v>
      </c>
      <c r="D16" s="38">
        <v>400</v>
      </c>
      <c r="E16" s="38">
        <f>'Decoration-Flowers-Gifts-Travel'!$C16-'Decoration-Flowers-Gifts-Travel'!$D16</f>
        <v>0</v>
      </c>
    </row>
    <row r="17" spans="1:5" ht="15" customHeight="1" x14ac:dyDescent="0.2">
      <c r="A17" s="16"/>
      <c r="B17" s="33" t="s">
        <v>16</v>
      </c>
      <c r="C17" s="38">
        <v>0</v>
      </c>
      <c r="D17" s="38">
        <v>0</v>
      </c>
      <c r="E17" s="38">
        <f>'Decoration-Flowers-Gifts-Travel'!$C17-'Decoration-Flowers-Gifts-Travel'!$D17</f>
        <v>0</v>
      </c>
    </row>
    <row r="18" spans="1:5" ht="15" customHeight="1" x14ac:dyDescent="0.2">
      <c r="A18" s="17"/>
      <c r="B18" s="34" t="s">
        <v>105</v>
      </c>
      <c r="C18" s="39">
        <f>SUBTOTAL(109,Flowers[ESTIMATED])</f>
        <v>900</v>
      </c>
      <c r="D18" s="39">
        <f>SUBTOTAL(109,Flowers[ACTUAL])</f>
        <v>850</v>
      </c>
      <c r="E18" s="39">
        <f>SUBTOTAL(109,Flowers[OVER/UNDER])</f>
        <v>50</v>
      </c>
    </row>
    <row r="19" spans="1:5" ht="15" customHeight="1" x14ac:dyDescent="0.2">
      <c r="A19" s="17"/>
      <c r="B19" s="47"/>
      <c r="C19" s="47"/>
      <c r="D19" s="47"/>
      <c r="E19" s="47"/>
    </row>
    <row r="20" spans="1:5" ht="15" customHeight="1" x14ac:dyDescent="0.2">
      <c r="A20" s="13" t="s">
        <v>131</v>
      </c>
      <c r="B20" s="9" t="s">
        <v>22</v>
      </c>
      <c r="C20" s="28"/>
    </row>
    <row r="21" spans="1:5" ht="15" customHeight="1" x14ac:dyDescent="0.2">
      <c r="A21" s="13" t="s">
        <v>132</v>
      </c>
      <c r="B21" t="s">
        <v>14</v>
      </c>
      <c r="C21" t="s">
        <v>28</v>
      </c>
      <c r="D21" t="s">
        <v>29</v>
      </c>
      <c r="E21" t="s">
        <v>30</v>
      </c>
    </row>
    <row r="22" spans="1:5" ht="15" customHeight="1" x14ac:dyDescent="0.2">
      <c r="B22" s="33" t="s">
        <v>106</v>
      </c>
      <c r="C22" s="38">
        <v>1000</v>
      </c>
      <c r="D22" s="38">
        <v>400</v>
      </c>
      <c r="E22" s="38">
        <f>'Decoration-Flowers-Gifts-Travel'!$C22-'Decoration-Flowers-Gifts-Travel'!$D22</f>
        <v>600</v>
      </c>
    </row>
    <row r="23" spans="1:5" ht="15" customHeight="1" x14ac:dyDescent="0.2">
      <c r="B23" s="33" t="s">
        <v>107</v>
      </c>
      <c r="C23" s="38">
        <v>150</v>
      </c>
      <c r="D23" s="38">
        <v>200</v>
      </c>
      <c r="E23" s="38">
        <f>'Decoration-Flowers-Gifts-Travel'!$C23-'Decoration-Flowers-Gifts-Travel'!$D23</f>
        <v>-50</v>
      </c>
    </row>
    <row r="24" spans="1:5" ht="15" customHeight="1" x14ac:dyDescent="0.2">
      <c r="B24" s="33" t="s">
        <v>108</v>
      </c>
      <c r="C24" s="38">
        <v>150</v>
      </c>
      <c r="D24" s="38">
        <v>200</v>
      </c>
      <c r="E24" s="38">
        <f>'Decoration-Flowers-Gifts-Travel'!$C24-'Decoration-Flowers-Gifts-Travel'!$D24</f>
        <v>-50</v>
      </c>
    </row>
    <row r="25" spans="1:5" ht="15" customHeight="1" x14ac:dyDescent="0.2">
      <c r="A25" s="16"/>
      <c r="B25" s="33" t="s">
        <v>109</v>
      </c>
      <c r="C25" s="38">
        <v>25</v>
      </c>
      <c r="D25" s="38">
        <v>25</v>
      </c>
      <c r="E25" s="38">
        <f>'Decoration-Flowers-Gifts-Travel'!$C25-'Decoration-Flowers-Gifts-Travel'!$D25</f>
        <v>0</v>
      </c>
    </row>
    <row r="26" spans="1:5" ht="15" customHeight="1" x14ac:dyDescent="0.2">
      <c r="A26" s="17"/>
      <c r="B26" s="33" t="s">
        <v>110</v>
      </c>
      <c r="C26" s="38">
        <v>20</v>
      </c>
      <c r="D26" s="38">
        <v>250</v>
      </c>
      <c r="E26" s="38">
        <f>'Decoration-Flowers-Gifts-Travel'!$C26-'Decoration-Flowers-Gifts-Travel'!$D26</f>
        <v>-230</v>
      </c>
    </row>
    <row r="27" spans="1:5" ht="15" customHeight="1" x14ac:dyDescent="0.2">
      <c r="B27" s="34" t="s">
        <v>111</v>
      </c>
      <c r="C27" s="39">
        <f>SUBTOTAL(109,Presents[ESTIMATED])</f>
        <v>1345</v>
      </c>
      <c r="D27" s="39">
        <f>SUBTOTAL(109,Presents[ACTUAL])</f>
        <v>1075</v>
      </c>
      <c r="E27" s="39">
        <f>SUBTOTAL(109,Presents[OVER/UNDER])</f>
        <v>270</v>
      </c>
    </row>
    <row r="28" spans="1:5" ht="15" customHeight="1" x14ac:dyDescent="0.2">
      <c r="B28" s="47"/>
      <c r="C28" s="47"/>
      <c r="D28" s="47"/>
      <c r="E28" s="47"/>
    </row>
    <row r="29" spans="1:5" ht="15" customHeight="1" x14ac:dyDescent="0.2">
      <c r="A29" s="13" t="s">
        <v>89</v>
      </c>
      <c r="B29" s="9" t="s">
        <v>112</v>
      </c>
      <c r="C29" s="28"/>
    </row>
    <row r="30" spans="1:5" ht="15" customHeight="1" x14ac:dyDescent="0.2">
      <c r="A30" s="13" t="s">
        <v>90</v>
      </c>
      <c r="B30" t="s">
        <v>14</v>
      </c>
      <c r="C30" t="s">
        <v>28</v>
      </c>
      <c r="D30" t="s">
        <v>29</v>
      </c>
      <c r="E30" t="s">
        <v>30</v>
      </c>
    </row>
    <row r="31" spans="1:5" ht="15" customHeight="1" x14ac:dyDescent="0.2">
      <c r="A31" s="16"/>
      <c r="B31" s="33" t="s">
        <v>113</v>
      </c>
      <c r="C31" s="38">
        <v>100</v>
      </c>
      <c r="D31" s="38">
        <v>125</v>
      </c>
      <c r="E31" s="38">
        <f>'Decoration-Flowers-Gifts-Travel'!$C31-'Decoration-Flowers-Gifts-Travel'!$D31</f>
        <v>-25</v>
      </c>
    </row>
    <row r="32" spans="1:5" ht="15" customHeight="1" x14ac:dyDescent="0.2">
      <c r="A32" s="17"/>
      <c r="B32" s="33" t="s">
        <v>114</v>
      </c>
      <c r="C32" s="38">
        <v>0</v>
      </c>
      <c r="D32" s="38">
        <v>40</v>
      </c>
      <c r="E32" s="38">
        <f>'Decoration-Flowers-Gifts-Travel'!$C32-'Decoration-Flowers-Gifts-Travel'!$D32</f>
        <v>-40</v>
      </c>
    </row>
    <row r="33" spans="1:5" ht="15" customHeight="1" x14ac:dyDescent="0.2">
      <c r="B33" s="33" t="s">
        <v>115</v>
      </c>
      <c r="C33" s="38">
        <v>0</v>
      </c>
      <c r="D33" s="38">
        <v>0</v>
      </c>
      <c r="E33" s="38">
        <f>'Decoration-Flowers-Gifts-Travel'!$C33-'Decoration-Flowers-Gifts-Travel'!$D33</f>
        <v>0</v>
      </c>
    </row>
    <row r="34" spans="1:5" ht="15" customHeight="1" x14ac:dyDescent="0.2">
      <c r="B34" s="34" t="s">
        <v>116</v>
      </c>
      <c r="C34" s="39">
        <f>SUBTOTAL(109,Travel[ESTIMATED])</f>
        <v>100</v>
      </c>
      <c r="D34" s="39">
        <f>SUBTOTAL(109,Travel[ACTUAL])</f>
        <v>165</v>
      </c>
      <c r="E34" s="39">
        <f>SUBTOTAL(109,Travel[OVER/UNDER])</f>
        <v>-65</v>
      </c>
    </row>
    <row r="35" spans="1:5" ht="15" customHeight="1" x14ac:dyDescent="0.2">
      <c r="B35" s="47"/>
      <c r="C35" s="47"/>
      <c r="D35" s="47"/>
      <c r="E35" s="47"/>
    </row>
    <row r="36" spans="1:5" ht="15" customHeight="1" x14ac:dyDescent="0.2">
      <c r="A36" s="13" t="s">
        <v>91</v>
      </c>
      <c r="B36" s="9" t="s">
        <v>117</v>
      </c>
      <c r="C36" s="28"/>
    </row>
    <row r="37" spans="1:5" ht="15" customHeight="1" x14ac:dyDescent="0.2">
      <c r="A37" s="13" t="s">
        <v>92</v>
      </c>
      <c r="B37" t="s">
        <v>14</v>
      </c>
      <c r="C37" t="s">
        <v>28</v>
      </c>
      <c r="D37" t="s">
        <v>29</v>
      </c>
      <c r="E37" t="s">
        <v>30</v>
      </c>
    </row>
    <row r="38" spans="1:5" ht="15" customHeight="1" x14ac:dyDescent="0.2">
      <c r="B38" s="10" t="s">
        <v>118</v>
      </c>
      <c r="C38" s="36">
        <v>0</v>
      </c>
      <c r="D38" s="36">
        <v>0</v>
      </c>
      <c r="E38" s="36">
        <f>'Decoration-Flowers-Gifts-Travel'!$C38-'Decoration-Flowers-Gifts-Travel'!$D38</f>
        <v>0</v>
      </c>
    </row>
    <row r="39" spans="1:5" ht="15" customHeight="1" x14ac:dyDescent="0.2">
      <c r="B39" s="10" t="s">
        <v>119</v>
      </c>
      <c r="C39" s="36">
        <v>40</v>
      </c>
      <c r="D39" s="36">
        <v>55</v>
      </c>
      <c r="E39" s="36">
        <f>'Decoration-Flowers-Gifts-Travel'!$C39-'Decoration-Flowers-Gifts-Travel'!$D39</f>
        <v>-15</v>
      </c>
    </row>
    <row r="40" spans="1:5" ht="15" customHeight="1" x14ac:dyDescent="0.2">
      <c r="B40" s="10" t="s">
        <v>120</v>
      </c>
      <c r="C40" s="36">
        <v>0</v>
      </c>
      <c r="D40" s="36">
        <v>0</v>
      </c>
      <c r="E40" s="36">
        <f>'Decoration-Flowers-Gifts-Travel'!$C40-'Decoration-Flowers-Gifts-Travel'!$D40</f>
        <v>0</v>
      </c>
    </row>
    <row r="41" spans="1:5" ht="15" customHeight="1" x14ac:dyDescent="0.2">
      <c r="B41" s="10" t="s">
        <v>121</v>
      </c>
      <c r="C41" s="36">
        <v>450</v>
      </c>
      <c r="D41" s="36">
        <v>450</v>
      </c>
      <c r="E41" s="36">
        <f>'Decoration-Flowers-Gifts-Travel'!$C41-'Decoration-Flowers-Gifts-Travel'!$D41</f>
        <v>0</v>
      </c>
    </row>
    <row r="42" spans="1:5" ht="15" customHeight="1" x14ac:dyDescent="0.2">
      <c r="B42" s="10" t="s">
        <v>122</v>
      </c>
      <c r="C42" s="36">
        <v>20</v>
      </c>
      <c r="D42" s="36">
        <v>50</v>
      </c>
      <c r="E42" s="36">
        <f>'Decoration-Flowers-Gifts-Travel'!$C42-'Decoration-Flowers-Gifts-Travel'!$D42</f>
        <v>-30</v>
      </c>
    </row>
    <row r="43" spans="1:5" ht="15" customHeight="1" x14ac:dyDescent="0.2">
      <c r="B43" s="10" t="s">
        <v>123</v>
      </c>
      <c r="C43" s="36">
        <v>30</v>
      </c>
      <c r="D43" s="36">
        <v>20</v>
      </c>
      <c r="E43" s="36">
        <f>'Decoration-Flowers-Gifts-Travel'!$C43-'Decoration-Flowers-Gifts-Travel'!$D43</f>
        <v>10</v>
      </c>
    </row>
    <row r="44" spans="1:5" ht="15" customHeight="1" x14ac:dyDescent="0.2">
      <c r="A44" s="16"/>
      <c r="B44" s="10" t="s">
        <v>124</v>
      </c>
      <c r="C44" s="36">
        <v>45</v>
      </c>
      <c r="D44" s="36">
        <v>46</v>
      </c>
      <c r="E44" s="36">
        <f>'Decoration-Flowers-Gifts-Travel'!$C44-'Decoration-Flowers-Gifts-Travel'!$D44</f>
        <v>-1</v>
      </c>
    </row>
    <row r="45" spans="1:5" ht="15" customHeight="1" x14ac:dyDescent="0.2">
      <c r="B45" s="10" t="s">
        <v>125</v>
      </c>
      <c r="C45" s="36">
        <v>0</v>
      </c>
      <c r="D45" s="36">
        <v>0</v>
      </c>
      <c r="E45" s="36">
        <f>'Decoration-Flowers-Gifts-Travel'!$C45-'Decoration-Flowers-Gifts-Travel'!$D45</f>
        <v>0</v>
      </c>
    </row>
    <row r="46" spans="1:5" ht="15" customHeight="1" x14ac:dyDescent="0.2">
      <c r="B46" s="10" t="s">
        <v>126</v>
      </c>
      <c r="C46" s="36">
        <v>300</v>
      </c>
      <c r="D46" s="36">
        <v>400</v>
      </c>
      <c r="E46" s="36">
        <f>'Decoration-Flowers-Gifts-Travel'!$C46-'Decoration-Flowers-Gifts-Travel'!$D46</f>
        <v>-100</v>
      </c>
    </row>
    <row r="47" spans="1:5" ht="15" customHeight="1" x14ac:dyDescent="0.2">
      <c r="B47" s="10" t="s">
        <v>127</v>
      </c>
      <c r="C47" s="36">
        <v>0</v>
      </c>
      <c r="D47" s="36">
        <v>0</v>
      </c>
      <c r="E47" s="36">
        <f>'Decoration-Flowers-Gifts-Travel'!$C47-'Decoration-Flowers-Gifts-Travel'!$D47</f>
        <v>0</v>
      </c>
    </row>
    <row r="48" spans="1:5" ht="15" customHeight="1" x14ac:dyDescent="0.2">
      <c r="B48" t="s">
        <v>128</v>
      </c>
      <c r="C48" s="37">
        <f>SUBTOTAL(109,OtherExpenses[ESTIMATED])</f>
        <v>885</v>
      </c>
      <c r="D48" s="37">
        <f>SUBTOTAL(109,OtherExpenses[ACTUAL])</f>
        <v>1021</v>
      </c>
      <c r="E48" s="37">
        <f>SUBTOTAL(109,OtherExpenses[OVER/UNDER])</f>
        <v>-136</v>
      </c>
    </row>
  </sheetData>
  <mergeCells count="5">
    <mergeCell ref="B9:E9"/>
    <mergeCell ref="B10:E10"/>
    <mergeCell ref="B19:E19"/>
    <mergeCell ref="B28:E28"/>
    <mergeCell ref="B35:E35"/>
  </mergeCells>
  <printOptions horizontalCentered="1"/>
  <pageMargins left="0.7" right="0.7" top="0.75" bottom="0.75" header="0.3" footer="0.3"/>
  <pageSetup paperSize="9" scale="98" fitToHeight="0" orientation="portrait" r:id="rId1"/>
  <headerFooter differentFirst="1">
    <oddFooter>Page &amp;P of &amp;N</oddFooter>
  </headerFooter>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1" id="{EE8D0938-2719-4215-91C1-34331E565631}">
            <x14:iconSet iconSet="3Triangles" custom="1">
              <x14:cfvo type="percent">
                <xm:f>0</xm:f>
              </x14:cfvo>
              <x14:cfvo type="num">
                <xm:f>0</xm:f>
              </x14:cfvo>
              <x14:cfvo type="num">
                <xm:f>1</xm:f>
              </x14:cfvo>
              <x14:cfIcon iconSet="3ArrowsGray" iconId="0"/>
              <x14:cfIcon iconSet="NoIcons" iconId="0"/>
              <x14:cfIcon iconSet="3ArrowsGray" iconId="2"/>
            </x14:iconSet>
          </x14:cfRule>
          <xm:sqref>E3:E7 E13:E17 E22:E26 E31:E33 E38:E47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22</vt:i4>
      </vt:variant>
    </vt:vector>
  </HeadingPairs>
  <TitlesOfParts>
    <vt:vector size="26" baseType="lpstr">
      <vt:lpstr>Start</vt:lpstr>
      <vt:lpstr>Wedding Budget</vt:lpstr>
      <vt:lpstr>Clothing-Reception-Music-Pics</vt:lpstr>
      <vt:lpstr>Decoration-Flowers-Gifts-Travel</vt:lpstr>
      <vt:lpstr>Clothing_Total_act</vt:lpstr>
      <vt:lpstr>Clothing_Total_est</vt:lpstr>
      <vt:lpstr>Decorations_Total_act</vt:lpstr>
      <vt:lpstr>Decorations_Total_est</vt:lpstr>
      <vt:lpstr>Flowers_Total_act</vt:lpstr>
      <vt:lpstr>Flowers_Total_est</vt:lpstr>
      <vt:lpstr>Gifts_Total_act</vt:lpstr>
      <vt:lpstr>Gifts_Total_est</vt:lpstr>
      <vt:lpstr>Music_Entertainment_Total_act</vt:lpstr>
      <vt:lpstr>Music_Entertainment_Total_est</vt:lpstr>
      <vt:lpstr>Other_Expenses_Total_act</vt:lpstr>
      <vt:lpstr>Other_Expenses_Total_est</vt:lpstr>
      <vt:lpstr>Photography_Total_act</vt:lpstr>
      <vt:lpstr>Photography_Total_est</vt:lpstr>
      <vt:lpstr>'Clothing-Reception-Music-Pics'!Print_Titles</vt:lpstr>
      <vt:lpstr>'Decoration-Flowers-Gifts-Travel'!Print_Titles</vt:lpstr>
      <vt:lpstr>Printing__Stationery_Total_act</vt:lpstr>
      <vt:lpstr>Printing__Stationery_Total_est</vt:lpstr>
      <vt:lpstr>Reception_Total_act</vt:lpstr>
      <vt:lpstr>Reception_Total_est</vt:lpstr>
      <vt:lpstr>Travel_Transportation_Total_act</vt:lpstr>
      <vt:lpstr>Travel_Transportation_Total_est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John Michaloudis</dc:creator>
  <cp:lastModifiedBy>John Michaloudis</cp:lastModifiedBy>
  <dcterms:created xsi:type="dcterms:W3CDTF">2018-05-29T12:35:03Z</dcterms:created>
  <dcterms:modified xsi:type="dcterms:W3CDTF">2019-02-07T15:31:33Z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v-rimour@microsoft.com</vt:lpwstr>
  </property>
  <property fmtid="{D5CDD505-2E9C-101B-9397-08002B2CF9AE}" pid="5" name="MSIP_Label_f42aa342-8706-4288-bd11-ebb85995028c_SetDate">
    <vt:lpwstr>2018-05-29T12:35:07.5393943Z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