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mc:AlternateContent xmlns:mc="http://schemas.openxmlformats.org/markup-compatibility/2006">
    <mc:Choice Requires="x15">
      <x15ac:absPath xmlns:x15ac="http://schemas.microsoft.com/office/spreadsheetml/2010/11/ac" url="C:\Users\walid\Downloads\"/>
    </mc:Choice>
  </mc:AlternateContent>
  <xr:revisionPtr revIDLastSave="0" documentId="13_ncr:1_{F34E9152-2982-46F7-B896-C0B8654C061E}" xr6:coauthVersionLast="47" xr6:coauthVersionMax="47" xr10:uidLastSave="{00000000-0000-0000-0000-000000000000}"/>
  <bookViews>
    <workbookView xWindow="-120" yWindow="-120" windowWidth="29040" windowHeight="15720" tabRatio="664" xr2:uid="{599CBDBA-6DCB-491A-8F55-440439BE8440}"/>
  </bookViews>
  <sheets>
    <sheet name="Dashboard" sheetId="3" r:id="rId1"/>
    <sheet name="Workings" sheetId="4" r:id="rId2"/>
    <sheet name="Instructions" sheetId="6" r:id="rId3"/>
    <sheet name="Dashboard Protection" sheetId="9" r:id="rId4"/>
    <sheet name="Data" sheetId="1" r:id="rId5"/>
  </sheets>
  <definedNames>
    <definedName name="_xlnm.Print_Area" localSheetId="0">Dashboard!$A$1:$X$46</definedName>
    <definedName name="Slicer_Manager">#N/A</definedName>
    <definedName name="Slicer_Proje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3" l="1"/>
  <c r="L5" i="3" s="1"/>
  <c r="M5" i="3" s="1"/>
  <c r="N5" i="3" s="1"/>
  <c r="O5" i="3" s="1"/>
  <c r="P5" i="3" s="1"/>
  <c r="Q5" i="3" s="1"/>
  <c r="R5" i="3" s="1"/>
  <c r="S5" i="3" s="1"/>
  <c r="T5" i="3" s="1"/>
  <c r="U5" i="3" s="1"/>
  <c r="V5" i="3" s="1"/>
  <c r="W5" i="3" s="1"/>
  <c r="X5" i="3" s="1"/>
  <c r="Y5" i="3" s="1"/>
  <c r="Z5" i="3" s="1"/>
  <c r="AA5" i="3" s="1"/>
  <c r="AB5" i="3" s="1"/>
  <c r="AC5" i="3" s="1"/>
  <c r="AD5" i="3" s="1"/>
  <c r="AE5" i="3" s="1"/>
  <c r="AF5" i="3" s="1"/>
  <c r="AG5" i="3" s="1"/>
  <c r="AH5" i="3" s="1"/>
  <c r="AI5" i="3" s="1"/>
  <c r="AJ5" i="3" s="1"/>
  <c r="F2" i="1" l="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1" i="3"/>
  <c r="F2" i="4" l="1"/>
  <c r="F3" i="4" l="1"/>
  <c r="M3" i="4"/>
  <c r="G2" i="4"/>
  <c r="N3" i="4"/>
  <c r="C5" i="4"/>
  <c r="G3" i="4"/>
  <c r="G4" i="4"/>
  <c r="G6" i="4"/>
  <c r="G5" i="4"/>
  <c r="N4" i="4"/>
  <c r="F5" i="4" l="1"/>
  <c r="F4" i="4" l="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 i="4"/>
  <c r="C4" i="4" l="1"/>
  <c r="F6" i="4" l="1"/>
  <c r="M4" i="4" l="1"/>
</calcChain>
</file>

<file path=xl/sharedStrings.xml><?xml version="1.0" encoding="utf-8"?>
<sst xmlns="http://schemas.openxmlformats.org/spreadsheetml/2006/main" count="292" uniqueCount="98">
  <si>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</si>
  <si>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</si>
  <si>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</si>
  <si>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</si>
  <si>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</si>
  <si>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</si>
  <si>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</si>
  <si>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</si>
  <si>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</si>
  <si>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</si>
  <si>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</si>
  <si>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</si>
  <si>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</si>
  <si>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</si>
  <si>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</si>
  <si>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</si>
  <si>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</si>
  <si>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</si>
  <si>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</si>
  <si>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</si>
  <si>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</si>
  <si>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</si>
  <si>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</si>
  <si>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</si>
  <si>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</si>
  <si>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</si>
  <si>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Grand Total</t>
  </si>
  <si>
    <t>Days comp.</t>
  </si>
  <si>
    <t xml:space="preserve">Budget </t>
  </si>
  <si>
    <t xml:space="preserve">Actual </t>
  </si>
  <si>
    <t>Project Management Dashboard</t>
  </si>
  <si>
    <t>Values</t>
  </si>
  <si>
    <t>Total Tasks</t>
  </si>
  <si>
    <t>In Progress</t>
  </si>
  <si>
    <t>Completed</t>
  </si>
  <si>
    <t>Hirsch</t>
  </si>
  <si>
    <t>Wood</t>
  </si>
  <si>
    <t>McFay</t>
  </si>
  <si>
    <t>Not Started</t>
  </si>
  <si>
    <t>Scroll bar position</t>
  </si>
  <si>
    <t>Project Management Dashboard Instructions</t>
  </si>
  <si>
    <t>Step 1</t>
  </si>
  <si>
    <t>Step 2</t>
  </si>
  <si>
    <t>Step 3</t>
  </si>
  <si>
    <t>Step 4</t>
  </si>
  <si>
    <t>Insert doughnut chart PivotTable for Overall Completed - Completed Days vs Duration</t>
  </si>
  <si>
    <t>%</t>
  </si>
  <si>
    <t>Formula</t>
  </si>
  <si>
    <t>Remaining</t>
  </si>
  <si>
    <t xml:space="preserve">Days completed </t>
  </si>
  <si>
    <t>Tasks Bar Chart</t>
  </si>
  <si>
    <t>Budget v Actual Doughnut &amp; Bar Chart</t>
  </si>
  <si>
    <t>Overall Progress - Days Completed v Duration Doughnut Chart</t>
  </si>
  <si>
    <t>Days Remaining</t>
  </si>
  <si>
    <t xml:space="preserve">Duration </t>
  </si>
  <si>
    <t>Days Completed</t>
  </si>
  <si>
    <t>Doughnut Chart</t>
  </si>
  <si>
    <t>Bar Chart</t>
  </si>
  <si>
    <t>Dougnut Chart</t>
  </si>
  <si>
    <t>Insert Dashboard PivotTable in cell A5</t>
  </si>
  <si>
    <t>Insert Table for Tasks Bar Chart on Workings Sheet</t>
  </si>
  <si>
    <t>Insert budget vs actual doughnut &amp; bar chart PivotTable on Workings Sheet</t>
  </si>
  <si>
    <t>Step 5</t>
  </si>
  <si>
    <t>Step 6</t>
  </si>
  <si>
    <t>Step 7</t>
  </si>
  <si>
    <t>Add calendar dates in cell K5:AJ5</t>
  </si>
  <si>
    <t>Note: the formula below only works in Excel for Office 365.</t>
  </si>
  <si>
    <t>Step 8</t>
  </si>
  <si>
    <t>Step 9</t>
  </si>
  <si>
    <t>Add scroll bar and link to a cell P2 in the Workings sheet</t>
  </si>
  <si>
    <t>Add text for date range to header cell F1:</t>
  </si>
  <si>
    <t>Step 10</t>
  </si>
  <si>
    <t>Add data bars to Progress column of PivotTable</t>
  </si>
  <si>
    <t>Format Dates in row 5</t>
  </si>
  <si>
    <t>Add grey shading to Grand Total row</t>
  </si>
  <si>
    <t>Shade columns for weekend dates</t>
  </si>
  <si>
    <t>Add fill colour for completed dates</t>
  </si>
  <si>
    <t>Add fill colour for in progress dates</t>
  </si>
  <si>
    <t>Add cell borders for 'not started' dates</t>
  </si>
  <si>
    <t>Format PivotTable in light grey</t>
  </si>
  <si>
    <t>Step 11</t>
  </si>
  <si>
    <t>Dashboard PivotTable</t>
  </si>
  <si>
    <t>Format PivotTable Budget &amp; Actual values via Field Settings</t>
  </si>
  <si>
    <t>PivotTable Options &gt; Turn off Expand/Collapse buttons</t>
  </si>
  <si>
    <t>Format PivotTable with Tabular layout &amp; no subtotals</t>
  </si>
  <si>
    <t>Doughnut hole 58%</t>
  </si>
  <si>
    <t>Freeze Panes at cell A6</t>
  </si>
  <si>
    <t>Format source data in an Excel Table - CTRL+T</t>
  </si>
  <si>
    <t>Chart height 3.73 x width 3.25</t>
  </si>
  <si>
    <t>Bar chart series overlap -30%, gap width 0%</t>
  </si>
  <si>
    <t>Bar chart height 3.73 x 9.0 wide.</t>
  </si>
  <si>
    <t>Protecting your dashboard</t>
  </si>
  <si>
    <t>Gantt Chart - Conditional Formatting (extend the 'applies to' range to allow for growth in your data)</t>
  </si>
  <si>
    <t>=SEQUENCE(1,26,MIN(Table1[Start Date])+Workings!P2,1)</t>
  </si>
  <si>
    <t>Doughnut chart height 3.73 x width 3.25, Bar Chart height 3.73 x width 6.</t>
  </si>
  <si>
    <r>
      <t xml:space="preserve">Insert Slicers for Project and Manager fields </t>
    </r>
    <r>
      <rPr>
        <b/>
        <sz val="11"/>
        <color theme="1"/>
        <rFont val="Segoe UI"/>
        <family val="2"/>
      </rPr>
      <t>&amp; connect to all PivotTables</t>
    </r>
  </si>
  <si>
    <t>=TEXT(MIN(D6:D51),"d-mmm-yy")&amp;" to "&amp;TEXT(MAX(E6:E51),"d-mmm-yy")</t>
  </si>
  <si>
    <t>Task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</si>
</sst>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 &quot;Days&quot;"/>
    <numFmt numFmtId="165" formatCode="[$-F800]dddd\,\ mmmm\ dd\,\ yyyy"/>
    <numFmt numFmtId="166" formatCode="#,##0.0,,&quot;M&quot;"/>
    <numFmt numFmtId="168"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Segoe UI"/>
      <family val="2"/>
    </font>
    <font>
      <sz val="11"/>
      <color theme="0"/>
      <name val="Segoe UI"/>
      <family val="2"/>
    </font>
    <font>
      <sz val="14"/>
      <color theme="0"/>
      <name val="Segoe UI"/>
      <family val="2"/>
    </font>
    <font>
      <sz val="18"/>
      <color theme="0"/>
      <name val="Segoe UI"/>
      <family val="2"/>
    </font>
    <font>
      <sz val="12"/>
      <color theme="0"/>
      <name val="Calibri"/>
      <family val="2"/>
      <scheme val="minor"/>
    </font>
    <font>
      <i/>
      <sz val="11"/>
      <color theme="1"/>
      <name val="Segoe UI"/>
      <family val="2"/>
    </font>
    <font>
      <b/>
      <sz val="16"/>
      <color theme="1"/>
      <name val="Segoe UI"/>
      <family val="2"/>
    </font>
    <font>
      <b/>
      <sz val="11"/>
      <color theme="1"/>
      <name val="Segoe UI"/>
      <family val="2"/>
    </font>
    <font>
      <sz val="11"/>
      <color rgb="FFFF0000"/>
      <name val="Calibri"/>
      <family val="2"/>
      <scheme val="minor"/>
    </font>
    <font>
      <sz val="20"/>
      <color theme="0"/>
      <name val="Segoe UI"/>
      <family val="2"/>
    </font>
    <font>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336600"/>
        <bgColor indexed="64"/>
      </patternFill>
    </fill>
  </fills>
  <borders count="3">
    <border>
      <left/>
      <right/>
      <top/>
      <bottom/>
      <diagonal/>
    </border>
    <border>
      <left/>
      <right/>
      <top/>
      <bottom style="thin">
        <color indexed="64"/>
      </bottom>
      <diagonal/>
    </border>
    <border>
      <left style="thin">
        <color theme="0"/>
      </left>
      <right style="thin">
        <color theme="0"/>
      </right>
      <top/>
      <bottom/>
      <diagonal/>
    </border>
  </borders>
  <cellStyleXfs count="2">
    <xf numFmtId="0" fontId="0" fillId="0" borderId="0"/>
    <xf numFmtId="9" fontId="1" fillId="0" borderId="0" applyFont="0" applyFill="0" applyBorder="0" applyAlignment="0" applyProtection="0"/>
  </cellStyleXfs>
  <cellXfs count="55">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4" fontId="0" fillId="0" borderId="0" xfId="0" applyNumberFormat="1" applyAlignment="1">
      <alignment horizontal="center"/>
    </xf>
    <xf numFmtId="16" fontId="0" fillId="0" borderId="0" xfId="0" applyNumberFormat="1" applyAlignment="1">
      <alignment vertical="center"/>
    </xf>
    <xf numFmtId="0" fontId="0" fillId="0" borderId="0" xfId="0" applyAlignment="1">
      <alignment vertical="center"/>
    </xf>
    <xf numFmtId="9" fontId="0" fillId="0" borderId="0" xfId="0" applyNumberFormat="1"/>
    <xf numFmtId="3" fontId="0" fillId="0" borderId="0" xfId="0" applyNumberFormat="1" applyAlignment="1">
      <alignment horizontal="center"/>
    </xf>
    <xf numFmtId="0" fontId="0" fillId="0" borderId="0" xfId="0" applyAlignment="1"/>
    <xf numFmtId="9" fontId="0" fillId="0" borderId="0" xfId="0" applyNumberFormat="1" applyAlignment="1"/>
    <xf numFmtId="0" fontId="0" fillId="0" borderId="0" xfId="0" applyBorder="1"/>
    <xf numFmtId="14" fontId="0" fillId="0" borderId="0" xfId="0" applyNumberFormat="1" applyBorder="1" applyAlignment="1">
      <alignment horizontal="center"/>
    </xf>
    <xf numFmtId="0" fontId="0" fillId="0" borderId="0" xfId="0" applyBorder="1" applyAlignment="1">
      <alignment horizontal="center"/>
    </xf>
    <xf numFmtId="3" fontId="0" fillId="0" borderId="0" xfId="0" applyNumberFormat="1" applyBorder="1"/>
    <xf numFmtId="16" fontId="0" fillId="0" borderId="0" xfId="0" pivotButton="1" applyNumberFormat="1" applyAlignment="1">
      <alignment vertical="center"/>
    </xf>
    <xf numFmtId="9" fontId="0" fillId="0" borderId="0" xfId="1" applyFont="1" applyAlignment="1"/>
    <xf numFmtId="9" fontId="0" fillId="0" borderId="0" xfId="1" applyFont="1" applyBorder="1" applyAlignment="1"/>
    <xf numFmtId="0" fontId="0" fillId="0" borderId="1" xfId="0" pivotButton="1" applyFont="1" applyBorder="1" applyAlignment="1">
      <alignment vertical="center"/>
    </xf>
    <xf numFmtId="0" fontId="0" fillId="0" borderId="1" xfId="0" pivotButton="1" applyFont="1" applyBorder="1" applyAlignment="1">
      <alignment horizontal="left" vertical="center"/>
    </xf>
    <xf numFmtId="0" fontId="0" fillId="0" borderId="1" xfId="0" applyFont="1" applyBorder="1" applyAlignment="1">
      <alignment horizontal="right" vertical="center"/>
    </xf>
    <xf numFmtId="0" fontId="2" fillId="0" borderId="0" xfId="0" applyFont="1"/>
    <xf numFmtId="0" fontId="4" fillId="0" borderId="0" xfId="0" applyFont="1" applyAlignment="1">
      <alignment horizontal="right" vertical="top"/>
    </xf>
    <xf numFmtId="165" fontId="0" fillId="0" borderId="0" xfId="0" applyNumberFormat="1"/>
    <xf numFmtId="16" fontId="0" fillId="2" borderId="2" xfId="0" applyNumberFormat="1" applyFill="1" applyBorder="1" applyAlignment="1">
      <alignment vertical="center"/>
    </xf>
    <xf numFmtId="166" fontId="0" fillId="0" borderId="0" xfId="0" applyNumberFormat="1"/>
    <xf numFmtId="0" fontId="3" fillId="3" borderId="0" xfId="0" applyFont="1" applyFill="1"/>
    <xf numFmtId="14" fontId="3" fillId="3" borderId="0" xfId="0" applyNumberFormat="1"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vertical="center"/>
    </xf>
    <xf numFmtId="15" fontId="5" fillId="3" borderId="0" xfId="1" applyNumberFormat="1" applyFont="1" applyFill="1" applyAlignment="1">
      <alignment horizontal="left" vertical="center"/>
    </xf>
    <xf numFmtId="164" fontId="5" fillId="3" borderId="0" xfId="1" applyNumberFormat="1" applyFont="1" applyFill="1" applyAlignment="1">
      <alignment horizontal="center" vertical="center"/>
    </xf>
    <xf numFmtId="15" fontId="6" fillId="3" borderId="0" xfId="1" applyNumberFormat="1" applyFont="1" applyFill="1" applyAlignment="1">
      <alignment horizontal="left" vertical="center"/>
    </xf>
    <xf numFmtId="0" fontId="7" fillId="3" borderId="0" xfId="0" applyFont="1" applyFill="1" applyAlignment="1">
      <alignment vertical="center"/>
    </xf>
    <xf numFmtId="0" fontId="4" fillId="0" borderId="0" xfId="0" applyFont="1"/>
    <xf numFmtId="0" fontId="0" fillId="0" borderId="1" xfId="0" applyBorder="1" applyAlignment="1">
      <alignment horizontal="center"/>
    </xf>
    <xf numFmtId="0" fontId="0" fillId="0" borderId="1" xfId="0" applyBorder="1" applyAlignment="1">
      <alignment vertical="center"/>
    </xf>
    <xf numFmtId="0" fontId="8" fillId="3" borderId="0" xfId="0" applyFont="1" applyFill="1" applyAlignment="1">
      <alignment vertical="center"/>
    </xf>
    <xf numFmtId="9" fontId="0" fillId="0" borderId="0" xfId="1" applyFont="1" applyAlignment="1">
      <alignment horizontal="center"/>
    </xf>
    <xf numFmtId="0" fontId="2" fillId="0" borderId="0" xfId="0" applyFont="1" applyAlignment="1">
      <alignment horizontal="center"/>
    </xf>
    <xf numFmtId="0" fontId="2" fillId="0" borderId="0" xfId="0" applyFont="1" applyAlignment="1">
      <alignment horizontal="left"/>
    </xf>
    <xf numFmtId="0" fontId="4" fillId="0" borderId="0" xfId="0" quotePrefix="1" applyFont="1"/>
    <xf numFmtId="0" fontId="9" fillId="0" borderId="0" xfId="0" applyFont="1"/>
    <xf numFmtId="0" fontId="2" fillId="0" borderId="1" xfId="0" applyFont="1" applyBorder="1" applyAlignment="1">
      <alignment vertical="center"/>
    </xf>
    <xf numFmtId="0" fontId="2" fillId="0" borderId="1" xfId="0" applyFont="1" applyBorder="1"/>
    <xf numFmtId="0" fontId="10" fillId="0" borderId="0" xfId="0" applyFont="1" applyAlignment="1">
      <alignment horizontal="left"/>
    </xf>
    <xf numFmtId="0" fontId="11" fillId="0" borderId="0" xfId="0" applyFont="1" applyAlignment="1">
      <alignment horizontal="right"/>
    </xf>
    <xf numFmtId="0" fontId="13" fillId="4" borderId="0" xfId="0" applyFont="1" applyFill="1" applyAlignment="1">
      <alignment vertical="center"/>
    </xf>
    <xf numFmtId="0" fontId="14" fillId="0" borderId="0" xfId="0" applyFont="1"/>
    <xf numFmtId="168" fontId="0" fillId="0" borderId="0" xfId="0" applyNumberFormat="1"/>
    <xf numFmtId="0" fontId="12" fillId="0" borderId="0" xfId="0" applyFont="1"/>
  </cellXfs>
  <cellStyles count="2">
    <cellStyle name="Normal" xfId="0" builtinId="0"/>
    <cellStyle name="Percent" xfId="1" builtinId="5"/>
  </cellStyles>
  <dxfs count="64">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9" formatCode="d/mm/yyyy"/>
    </dxf>
    <dxf>
      <numFmt numFmtId="169" formatCode="d/mm/yyyy"/>
    </dxf>
    <dxf>
      <alignment horizontal="center"/>
    </dxf>
    <dxf>
      <alignment horizontal="center"/>
    </dxf>
    <dxf>
      <alignment horizontal="general"/>
    </dxf>
    <dxf>
      <alignment horizontal="general"/>
    </dxf>
    <dxf>
      <alignment horizontal="general"/>
    </dxf>
    <dxf>
      <alignment horizontal="general"/>
    </dxf>
    <dxf>
      <alignment horizontal="left"/>
    </dxf>
    <dxf>
      <alignment horizontal="lef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alignment horizontal="left"/>
    </dxf>
    <dxf>
      <alignment horizontal="left"/>
    </dxf>
    <dxf>
      <alignment horizontal="right"/>
    </dxf>
    <dxf>
      <fill>
        <patternFill>
          <bgColor rgb="FFFF7D7D"/>
        </patternFill>
      </fill>
      <border>
        <top style="thin">
          <color theme="0"/>
        </top>
        <bottom style="thin">
          <color theme="0"/>
        </bottom>
      </border>
    </dxf>
    <dxf>
      <border>
        <left style="thin">
          <color rgb="FFFF7D7D"/>
        </left>
        <right style="thin">
          <color rgb="FFFF7D7D"/>
        </right>
        <top style="thin">
          <color rgb="FFFF7D7D"/>
        </top>
        <bottom style="thin">
          <color rgb="FFFF7D7D"/>
        </bottom>
        <vertical/>
        <horizontal/>
      </border>
    </dxf>
    <dxf>
      <fill>
        <patternFill>
          <bgColor theme="5" tint="0.39994506668294322"/>
        </patternFill>
      </fill>
      <border>
        <left/>
        <right/>
        <top style="thin">
          <color theme="0"/>
        </top>
        <bottom style="thin">
          <color theme="0"/>
        </bottom>
      </border>
    </dxf>
    <dxf>
      <fill>
        <patternFill patternType="lightUp"/>
      </fill>
    </dxf>
    <dxf>
      <fill>
        <patternFill>
          <bgColor theme="0" tint="-0.14996795556505021"/>
        </patternFill>
      </fill>
    </dxf>
    <dxf>
      <border>
        <bottom style="thin">
          <color auto="1"/>
        </bottom>
        <vertical/>
        <horizontal/>
      </border>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63"/>
      <tableStyleElement type="headerRow" dxfId="62"/>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983245018900938"/>
          <c:y val="0.34339216218662316"/>
          <c:w val="0.45387741626636291"/>
          <c:h val="0.62212507919268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C421-4E68-8224-5224CC7ECE7A}"/>
              </c:ext>
            </c:extLst>
          </c:dPt>
          <c:dPt>
            <c:idx val="1"/>
            <c:bubble3D val="0"/>
            <c:spPr>
              <a:solidFill>
                <a:srgbClr val="FF7D7D"/>
              </a:solidFill>
              <a:ln w="19050">
                <a:solidFill>
                  <a:schemeClr val="lt1"/>
                </a:solidFill>
              </a:ln>
              <a:effectLst/>
            </c:spPr>
            <c:extLst>
              <c:ext xmlns:c16="http://schemas.microsoft.com/office/drawing/2014/chart" uri="{C3380CC4-5D6E-409C-BE32-E72D297353CC}">
                <c16:uniqueId val="{00000003-C421-4E68-8224-5224CC7ECE7A}"/>
              </c:ext>
            </c:extLst>
          </c:dPt>
          <c:cat>
            <c:strRef>
              <c:f>Workings!$B$2:$C$2</c:f>
              <c:strCache>
                <c:ptCount val="2"/>
                <c:pt idx="0">
                  <c:v>Actual </c:v>
                </c:pt>
                <c:pt idx="1">
                  <c:v>Budget </c:v>
                </c:pt>
              </c:strCache>
            </c:strRef>
          </c:cat>
          <c:val>
            <c:numRef>
              <c:f>Workings!$B$4:$C$4</c:f>
              <c:numCache>
                <c:formatCode>0%</c:formatCode>
                <c:ptCount val="2"/>
                <c:pt idx="0">
                  <c:v>0.42347250571210965</c:v>
                </c:pt>
                <c:pt idx="1">
                  <c:v>0.57652749428789041</c:v>
                </c:pt>
              </c:numCache>
            </c:numRef>
          </c:val>
          <c:extLst>
            <c:ext xmlns:c16="http://schemas.microsoft.com/office/drawing/2014/chart" uri="{C3380CC4-5D6E-409C-BE32-E72D297353CC}">
              <c16:uniqueId val="{00000004-C421-4E68-8224-5224CC7ECE7A}"/>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[project_management_dashboard_non_365.xlsx]Workings!Budget_v_Actual</c:name>
    <c:fmtId val="2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AU" sz="1200">
                <a:solidFill>
                  <a:schemeClr val="bg1"/>
                </a:solidFill>
                <a:latin typeface="Segoe UI" panose="020B0502040204020203" pitchFamily="34" charset="0"/>
                <a:cs typeface="Segoe UI" panose="020B0502040204020203" pitchFamily="34" charset="0"/>
              </a:rPr>
              <a:t>BUDGET VS ACTUAL</a:t>
            </a:r>
          </a:p>
        </c:rich>
      </c:tx>
      <c:layout>
        <c:manualLayout>
          <c:xMode val="edge"/>
          <c:yMode val="edge"/>
          <c:x val="5.0000167978861539E-2"/>
          <c:y val="9.07354828821579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VG"/>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3896382517402708"/>
                  <c:h val="0.16189814814814815"/>
                </c:manualLayout>
              </c15:layout>
            </c:ext>
          </c:extLst>
        </c:dLbl>
      </c:pivotFmt>
      <c:pivotFmt>
        <c:idx val="3"/>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4425729392521582"/>
                  <c:h val="0.11560185185185186"/>
                </c:manualLayout>
              </c15:layout>
            </c:ext>
          </c:extLst>
        </c:dLbl>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4425729392521582"/>
                  <c:h val="0.11560185185185186"/>
                </c:manualLayout>
              </c15:layout>
            </c:ext>
          </c:extLst>
        </c:dLbl>
      </c:pivotFmt>
      <c:pivotFmt>
        <c:idx val="6"/>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3896382517402708"/>
                  <c:h val="0.16189814814814815"/>
                </c:manualLayout>
              </c15:layout>
            </c:ext>
          </c:extLst>
        </c:dLbl>
      </c:pivotFmt>
      <c:pivotFmt>
        <c:idx val="8"/>
        <c:spPr>
          <a:solidFill>
            <a:schemeClr val="accent6">
              <a:lumMod val="40000"/>
              <a:lumOff val="6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6">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74695964965925221"/>
                  <c:h val="0.32496830203916816"/>
                </c:manualLayout>
              </c15:layout>
            </c:ext>
          </c:extLst>
        </c:dLbl>
      </c:pivotFmt>
      <c:pivotFmt>
        <c:idx val="10"/>
        <c:spPr>
          <a:noFill/>
          <a:ln w="25400">
            <a:solidFill>
              <a:srgbClr val="FF7D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noFill/>
          <a:ln w="25400">
            <a:solidFill>
              <a:srgbClr val="FF7D7D"/>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84315575297659517"/>
                  <c:h val="0.2831108419139915"/>
                </c:manualLayout>
              </c15:layout>
            </c:ext>
          </c:extLst>
        </c:dLbl>
      </c:pivotFmt>
      <c:pivotFmt>
        <c:idx val="12"/>
        <c:spPr>
          <a:solidFill>
            <a:schemeClr val="accent2">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accent2">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35721634789715495"/>
                  <c:h val="0.32496830203916816"/>
                </c:manualLayout>
              </c15:layout>
            </c:ext>
          </c:extLst>
        </c:dLbl>
      </c:pivotFmt>
      <c:pivotFmt>
        <c:idx val="14"/>
        <c:spPr>
          <a:solidFill>
            <a:srgbClr val="FF7D7D"/>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solidFill>
            <a:srgbClr val="FF7D7D"/>
          </a:solidFill>
          <a:ln w="19050">
            <a:noFill/>
          </a:ln>
          <a:effectLst/>
        </c:spPr>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Lst>
        </c:dLbl>
      </c:pivotFmt>
    </c:pivotFmts>
    <c:plotArea>
      <c:layout>
        <c:manualLayout>
          <c:layoutTarget val="inner"/>
          <c:xMode val="edge"/>
          <c:yMode val="edge"/>
          <c:x val="6.6666666666666666E-2"/>
          <c:y val="0.33443684502940785"/>
          <c:w val="0.87878787878787878"/>
          <c:h val="0.61463685652432143"/>
        </c:manualLayout>
      </c:layout>
      <c:barChart>
        <c:barDir val="bar"/>
        <c:grouping val="clustered"/>
        <c:varyColors val="0"/>
        <c:ser>
          <c:idx val="0"/>
          <c:order val="0"/>
          <c:tx>
            <c:strRef>
              <c:f>Workings!$B$2</c:f>
              <c:strCache>
                <c:ptCount val="1"/>
                <c:pt idx="0">
                  <c:v>Actual </c:v>
                </c:pt>
              </c:strCache>
            </c:strRef>
          </c:tx>
          <c:spPr>
            <a:solidFill>
              <a:schemeClr val="accent2">
                <a:lumMod val="60000"/>
                <a:lumOff val="40000"/>
              </a:schemeClr>
            </a:solidFill>
            <a:ln w="19050">
              <a:noFill/>
            </a:ln>
            <a:effectLst/>
          </c:spPr>
          <c:invertIfNegative val="0"/>
          <c:dPt>
            <c:idx val="0"/>
            <c:invertIfNegative val="0"/>
            <c:bubble3D val="0"/>
            <c:extLst>
              <c:ext xmlns:c16="http://schemas.microsoft.com/office/drawing/2014/chart" uri="{C3380CC4-5D6E-409C-BE32-E72D297353CC}">
                <c16:uniqueId val="{00000000-3E89-438F-9816-332D1E0E14DC}"/>
              </c:ext>
            </c:extLst>
          </c:dPt>
          <c:dLbls>
            <c:dLbl>
              <c:idx val="0"/>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35721634789715495"/>
                      <c:h val="0.32496830203916816"/>
                    </c:manualLayout>
                  </c15:layout>
                </c:ext>
                <c:ext xmlns:c16="http://schemas.microsoft.com/office/drawing/2014/chart" uri="{C3380CC4-5D6E-409C-BE32-E72D297353CC}">
                  <c16:uniqueId val="{00000000-3E89-438F-9816-332D1E0E14DC}"/>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Workings!$B$3</c:f>
              <c:numCache>
                <c:formatCode>#,##0.0,,"M"</c:formatCode>
                <c:ptCount val="1"/>
                <c:pt idx="0">
                  <c:v>8340291</c:v>
                </c:pt>
              </c:numCache>
            </c:numRef>
          </c:val>
          <c:extLst>
            <c:ext xmlns:c16="http://schemas.microsoft.com/office/drawing/2014/chart" uri="{C3380CC4-5D6E-409C-BE32-E72D297353CC}">
              <c16:uniqueId val="{00000001-3E89-438F-9816-332D1E0E14DC}"/>
            </c:ext>
          </c:extLst>
        </c:ser>
        <c:ser>
          <c:idx val="1"/>
          <c:order val="1"/>
          <c:tx>
            <c:strRef>
              <c:f>Workings!$C$2</c:f>
              <c:strCache>
                <c:ptCount val="1"/>
                <c:pt idx="0">
                  <c:v>Budget </c:v>
                </c:pt>
              </c:strCache>
            </c:strRef>
          </c:tx>
          <c:spPr>
            <a:solidFill>
              <a:srgbClr val="FF7D7D"/>
            </a:solidFill>
            <a:ln w="19050">
              <a:noFill/>
            </a:ln>
            <a:effectLst/>
          </c:spPr>
          <c:invertIfNegative val="0"/>
          <c:dPt>
            <c:idx val="0"/>
            <c:invertIfNegative val="0"/>
            <c:bubble3D val="0"/>
            <c:extLst>
              <c:ext xmlns:c16="http://schemas.microsoft.com/office/drawing/2014/chart" uri="{C3380CC4-5D6E-409C-BE32-E72D297353CC}">
                <c16:uniqueId val="{00000002-3E89-438F-9816-332D1E0E14DC}"/>
              </c:ext>
            </c:extLst>
          </c:dPt>
          <c:dLbls>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 xmlns:c16="http://schemas.microsoft.com/office/drawing/2014/chart" uri="{C3380CC4-5D6E-409C-BE32-E72D297353CC}">
                  <c16:uniqueId val="{00000002-3E89-438F-9816-332D1E0E14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G"/>
              </a:p>
            </c:txPr>
            <c:dLblPos val="inBase"/>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Workings!$C$3</c:f>
              <c:numCache>
                <c:formatCode>#,##0.0,,"M"</c:formatCode>
                <c:ptCount val="1"/>
                <c:pt idx="0">
                  <c:v>19695000</c:v>
                </c:pt>
              </c:numCache>
            </c:numRef>
          </c:val>
          <c:extLst>
            <c:ext xmlns:c16="http://schemas.microsoft.com/office/drawing/2014/chart" uri="{C3380CC4-5D6E-409C-BE32-E72D297353CC}">
              <c16:uniqueId val="{00000003-3E89-438F-9816-332D1E0E14DC}"/>
            </c:ext>
          </c:extLst>
        </c:ser>
        <c:dLbls>
          <c:dLblPos val="inEnd"/>
          <c:showLegendKey val="0"/>
          <c:showVal val="1"/>
          <c:showCatName val="0"/>
          <c:showSerName val="0"/>
          <c:showPercent val="0"/>
          <c:showBubbleSize val="0"/>
        </c:dLbls>
        <c:gapWidth val="50"/>
        <c:overlap val="-30"/>
        <c:axId val="1464775599"/>
        <c:axId val="1415323359"/>
      </c:barChart>
      <c:catAx>
        <c:axId val="1464775599"/>
        <c:scaling>
          <c:orientation val="minMax"/>
        </c:scaling>
        <c:delete val="1"/>
        <c:axPos val="l"/>
        <c:numFmt formatCode="General" sourceLinked="1"/>
        <c:majorTickMark val="out"/>
        <c:minorTickMark val="none"/>
        <c:tickLblPos val="nextTo"/>
        <c:crossAx val="1415323359"/>
        <c:crosses val="autoZero"/>
        <c:auto val="1"/>
        <c:lblAlgn val="ctr"/>
        <c:lblOffset val="100"/>
        <c:noMultiLvlLbl val="0"/>
      </c:catAx>
      <c:valAx>
        <c:axId val="1415323359"/>
        <c:scaling>
          <c:orientation val="minMax"/>
        </c:scaling>
        <c:delete val="1"/>
        <c:axPos val="b"/>
        <c:numFmt formatCode="#,##0.0,,&quot;M&quot;" sourceLinked="1"/>
        <c:majorTickMark val="out"/>
        <c:minorTickMark val="none"/>
        <c:tickLblPos val="nextTo"/>
        <c:crossAx val="146477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200">
                <a:solidFill>
                  <a:schemeClr val="bg1"/>
                </a:solidFill>
                <a:latin typeface="Segoe UI" panose="020B0502040204020203" pitchFamily="34" charset="0"/>
                <a:cs typeface="Segoe UI" panose="020B0502040204020203" pitchFamily="34" charset="0"/>
              </a:rPr>
              <a:t>OVERALL TASK PROGRESS</a:t>
            </a:r>
          </a:p>
        </c:rich>
      </c:tx>
      <c:layout>
        <c:manualLayout>
          <c:xMode val="edge"/>
          <c:yMode val="edge"/>
          <c:x val="1.7230972084835771E-2"/>
          <c:y val="9.2854047396391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G"/>
        </a:p>
      </c:txPr>
    </c:title>
    <c:autoTitleDeleted val="0"/>
    <c:plotArea>
      <c:layout/>
      <c:barChart>
        <c:barDir val="bar"/>
        <c:grouping val="stacked"/>
        <c:varyColors val="0"/>
        <c:ser>
          <c:idx val="0"/>
          <c:order val="0"/>
          <c:tx>
            <c:strRef>
              <c:f>Workings!$E$2</c:f>
              <c:strCache>
                <c:ptCount val="1"/>
                <c:pt idx="0">
                  <c:v>Not Started</c:v>
                </c:pt>
              </c:strCache>
            </c:strRef>
          </c:tx>
          <c:spPr>
            <a:solidFill>
              <a:schemeClr val="bg1"/>
            </a:solidFill>
            <a:ln w="0">
              <a:solidFill>
                <a:srgbClr val="FF7D7D"/>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Workings!$F$2</c:f>
              <c:numCache>
                <c:formatCode>General</c:formatCode>
                <c:ptCount val="1"/>
                <c:pt idx="0">
                  <c:v>4</c:v>
                </c:pt>
              </c:numCache>
            </c:numRef>
          </c:val>
          <c:extLst>
            <c:ext xmlns:c16="http://schemas.microsoft.com/office/drawing/2014/chart" uri="{C3380CC4-5D6E-409C-BE32-E72D297353CC}">
              <c16:uniqueId val="{00000000-B9CD-43E0-8125-26C857049AA3}"/>
            </c:ext>
          </c:extLst>
        </c:ser>
        <c:ser>
          <c:idx val="1"/>
          <c:order val="1"/>
          <c:tx>
            <c:strRef>
              <c:f>Workings!$E$3</c:f>
              <c:strCache>
                <c:ptCount val="1"/>
                <c:pt idx="0">
                  <c:v>In Progress</c:v>
                </c:pt>
              </c:strCache>
            </c:strRef>
          </c:tx>
          <c:spPr>
            <a:solidFill>
              <a:srgbClr val="FF7D7D"/>
            </a:solidFill>
            <a:ln w="15875">
              <a:solidFill>
                <a:srgbClr val="FF7D7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Workings!$F$3</c:f>
              <c:numCache>
                <c:formatCode>General</c:formatCode>
                <c:ptCount val="1"/>
                <c:pt idx="0">
                  <c:v>33</c:v>
                </c:pt>
              </c:numCache>
            </c:numRef>
          </c:val>
          <c:extLst>
            <c:ext xmlns:c16="http://schemas.microsoft.com/office/drawing/2014/chart" uri="{C3380CC4-5D6E-409C-BE32-E72D297353CC}">
              <c16:uniqueId val="{00000001-B9CD-43E0-8125-26C857049AA3}"/>
            </c:ext>
          </c:extLst>
        </c:ser>
        <c:ser>
          <c:idx val="2"/>
          <c:order val="2"/>
          <c:tx>
            <c:strRef>
              <c:f>Workings!$E$4</c:f>
              <c:strCache>
                <c:ptCount val="1"/>
                <c:pt idx="0">
                  <c:v>Completed</c:v>
                </c:pt>
              </c:strCache>
            </c:strRef>
          </c:tx>
          <c:spPr>
            <a:solidFill>
              <a:schemeClr val="accent2">
                <a:lumMod val="60000"/>
                <a:lumOff val="40000"/>
              </a:schemeClr>
            </a:solidFill>
            <a:ln w="15875">
              <a:solidFill>
                <a:schemeClr val="accent2">
                  <a:lumMod val="60000"/>
                  <a:lumOff val="40000"/>
                </a:schemeClr>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V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Workings!$F$4</c:f>
              <c:numCache>
                <c:formatCode>General</c:formatCode>
                <c:ptCount val="1"/>
                <c:pt idx="0">
                  <c:v>3</c:v>
                </c:pt>
              </c:numCache>
            </c:numRef>
          </c:val>
          <c:extLst>
            <c:ext xmlns:c16="http://schemas.microsoft.com/office/drawing/2014/chart" uri="{C3380CC4-5D6E-409C-BE32-E72D297353CC}">
              <c16:uniqueId val="{00000002-B9CD-43E0-8125-26C857049AA3}"/>
            </c:ext>
          </c:extLst>
        </c:ser>
        <c:dLbls>
          <c:dLblPos val="ctr"/>
          <c:showLegendKey val="0"/>
          <c:showVal val="1"/>
          <c:showCatName val="0"/>
          <c:showSerName val="0"/>
          <c:showPercent val="0"/>
          <c:showBubbleSize val="0"/>
        </c:dLbls>
        <c:gapWidth val="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3184683043888474"/>
          <c:w val="0.73805683450224535"/>
          <c:h val="0.22613235528421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1590909251872"/>
          <c:y val="0.38497187851518555"/>
          <c:w val="0.50735689380788573"/>
          <c:h val="0.5372013498312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1-E6BB-4A60-8AE5-B5D8FD709D8D}"/>
              </c:ext>
            </c:extLst>
          </c:dPt>
          <c:dPt>
            <c:idx val="1"/>
            <c:bubble3D val="0"/>
            <c:spPr>
              <a:solidFill>
                <a:srgbClr val="FF7D7D"/>
              </a:solidFill>
              <a:ln w="19050">
                <a:solidFill>
                  <a:schemeClr val="bg1"/>
                </a:solidFill>
              </a:ln>
              <a:effectLst/>
            </c:spPr>
            <c:extLst>
              <c:ext xmlns:c16="http://schemas.microsoft.com/office/drawing/2014/chart" uri="{C3380CC4-5D6E-409C-BE32-E72D297353CC}">
                <c16:uniqueId val="{00000003-E6BB-4A60-8AE5-B5D8FD709D8D}"/>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E6BB-4A60-8AE5-B5D8FD709D8D}"/>
            </c:ext>
          </c:extLst>
        </c:ser>
        <c:dLbls>
          <c:showLegendKey val="0"/>
          <c:showVal val="0"/>
          <c:showCatName val="0"/>
          <c:showSerName val="0"/>
          <c:showPercent val="0"/>
          <c:showBubbleSize val="0"/>
          <c:showLeaderLines val="0"/>
        </c:dLbls>
        <c:firstSliceAng val="0"/>
        <c:holeSize val="58"/>
      </c:doughnutChart>
      <c:spPr>
        <a:noFill/>
        <a:ln>
          <a:noFill/>
        </a:ln>
        <a:effectLst/>
      </c:spPr>
    </c:plotArea>
    <c:legend>
      <c:legendPos val="t"/>
      <c:layout>
        <c:manualLayout>
          <c:xMode val="edge"/>
          <c:yMode val="edge"/>
          <c:x val="1.9206184374227778E-2"/>
          <c:y val="1.9047619047619049E-2"/>
          <c:w val="0.92560781731413377"/>
          <c:h val="0.3071451068616423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V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V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Workings!$P$2" horiz="1" max="30"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hyperlink" Target="https://youtu.be/5qtSioTE2wY" TargetMode="External"/><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29.svg"/></Relationships>
</file>

<file path=xl/drawings/_rels/drawing4.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32.png"/><Relationship Id="rId7" Type="http://schemas.openxmlformats.org/officeDocument/2006/relationships/image" Target="../media/image36.png"/><Relationship Id="rId2" Type="http://schemas.openxmlformats.org/officeDocument/2006/relationships/image" Target="../media/image31.png"/><Relationship Id="rId1" Type="http://schemas.openxmlformats.org/officeDocument/2006/relationships/image" Target="../media/image30.png"/><Relationship Id="rId6" Type="http://schemas.openxmlformats.org/officeDocument/2006/relationships/image" Target="../media/image35.png"/><Relationship Id="rId11" Type="http://schemas.openxmlformats.org/officeDocument/2006/relationships/image" Target="../media/image39.png"/><Relationship Id="rId5" Type="http://schemas.openxmlformats.org/officeDocument/2006/relationships/image" Target="../media/image34.png"/><Relationship Id="rId10" Type="http://schemas.openxmlformats.org/officeDocument/2006/relationships/hyperlink" Target="https://www.myonlinetraininghub.com/" TargetMode="External"/><Relationship Id="rId4" Type="http://schemas.openxmlformats.org/officeDocument/2006/relationships/image" Target="../media/image33.png"/><Relationship Id="rId9"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5</xdr:col>
      <xdr:colOff>161924</xdr:colOff>
      <xdr:row>1</xdr:row>
      <xdr:rowOff>95250</xdr:rowOff>
    </xdr:from>
    <xdr:to>
      <xdr:col>9</xdr:col>
      <xdr:colOff>550875</xdr:colOff>
      <xdr:row>3</xdr:row>
      <xdr:rowOff>190800</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629024" y="523875"/>
              <a:ext cx="3456001"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xdr:row>
      <xdr:rowOff>95250</xdr:rowOff>
    </xdr:from>
    <xdr:to>
      <xdr:col>5</xdr:col>
      <xdr:colOff>114966</xdr:colOff>
      <xdr:row>3</xdr:row>
      <xdr:rowOff>190800</xdr:rowOff>
    </xdr:to>
    <mc:AlternateContent xmlns:mc="http://schemas.openxmlformats.org/markup-compatibility/2006" xmlns:a14="http://schemas.microsoft.com/office/drawing/2010/main">
      <mc:Choice Requires="a14">
        <xdr:graphicFrame macro="">
          <xdr:nvGraphicFramePr>
            <xdr:cNvPr id="3" name="Projec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33350" y="523875"/>
              <a:ext cx="3448716"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281268</xdr:colOff>
      <xdr:row>0</xdr:row>
      <xdr:rowOff>0</xdr:rowOff>
    </xdr:from>
    <xdr:to>
      <xdr:col>20</xdr:col>
      <xdr:colOff>395568</xdr:colOff>
      <xdr:row>4</xdr:row>
      <xdr:rowOff>38100</xdr:rowOff>
    </xdr:to>
    <xdr:graphicFrame macro="">
      <xdr:nvGraphicFramePr>
        <xdr:cNvPr id="14" name="Chart 10">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409573</xdr:colOff>
      <xdr:row>0</xdr:row>
      <xdr:rowOff>0</xdr:rowOff>
    </xdr:from>
    <xdr:to>
      <xdr:col>24</xdr:col>
      <xdr:colOff>190500</xdr:colOff>
      <xdr:row>4</xdr:row>
      <xdr:rowOff>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542925</xdr:colOff>
          <xdr:row>0</xdr:row>
          <xdr:rowOff>95250</xdr:rowOff>
        </xdr:from>
        <xdr:to>
          <xdr:col>9</xdr:col>
          <xdr:colOff>647700</xdr:colOff>
          <xdr:row>0</xdr:row>
          <xdr:rowOff>333375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295836</xdr:colOff>
      <xdr:row>0</xdr:row>
      <xdr:rowOff>0</xdr:rowOff>
    </xdr:from>
    <xdr:to>
      <xdr:col>19</xdr:col>
      <xdr:colOff>276225</xdr:colOff>
      <xdr:row>3</xdr:row>
      <xdr:rowOff>246529</xdr:rowOff>
    </xdr:to>
    <xdr:graphicFrame macro="">
      <xdr:nvGraphicFramePr>
        <xdr:cNvPr id="19" name="Chart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673474</xdr:colOff>
      <xdr:row>0</xdr:row>
      <xdr:rowOff>1</xdr:rowOff>
    </xdr:from>
    <xdr:to>
      <xdr:col>12</xdr:col>
      <xdr:colOff>425823</xdr:colOff>
      <xdr:row>4</xdr:row>
      <xdr:rowOff>22413</xdr:rowOff>
    </xdr:to>
    <xdr:graphicFrame macro="">
      <xdr:nvGraphicFramePr>
        <xdr:cNvPr id="20" name="Chart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419100</xdr:colOff>
      <xdr:row>2</xdr:row>
      <xdr:rowOff>19050</xdr:rowOff>
    </xdr:from>
    <xdr:to>
      <xdr:col>11</xdr:col>
      <xdr:colOff>428625</xdr:colOff>
      <xdr:row>3</xdr:row>
      <xdr:rowOff>19050</xdr:rowOff>
    </xdr:to>
    <xdr:sp macro="" textlink="Workings!M3">
      <xdr:nvSpPr>
        <xdr:cNvPr id="11" name="TextBox 10">
          <a:extLst>
            <a:ext uri="{FF2B5EF4-FFF2-40B4-BE49-F238E27FC236}">
              <a16:creationId xmlns:a16="http://schemas.microsoft.com/office/drawing/2014/main" id="{00000000-0008-0000-0100-00000B000000}"/>
            </a:ext>
          </a:extLst>
        </xdr:cNvPr>
        <xdr:cNvSpPr txBox="1"/>
      </xdr:nvSpPr>
      <xdr:spPr>
        <a:xfrm>
          <a:off x="7667625" y="723900"/>
          <a:ext cx="4762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4513E5-C66C-4C25-B310-9E0EB8799828}" type="TxLink">
            <a:rPr lang="en-US" sz="1200" b="0" i="0" u="none" strike="noStrike">
              <a:solidFill>
                <a:srgbClr val="000000"/>
              </a:solidFill>
              <a:latin typeface="Calibri"/>
              <a:cs typeface="Calibri"/>
            </a:rPr>
            <a:pPr algn="ctr"/>
            <a:t>42%</a:t>
          </a:fld>
          <a:endParaRPr lang="en-AU" sz="1200">
            <a:latin typeface="Segoe UI" panose="020B0502040204020203" pitchFamily="34" charset="0"/>
            <a:cs typeface="Segoe UI" panose="020B0502040204020203"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0.2327</cdr:x>
      <cdr:y>7.12889E-7</cdr:y>
    </cdr:from>
    <cdr:to>
      <cdr:x>0.79874</cdr:x>
      <cdr:y>0.31235</cdr:y>
    </cdr:to>
    <cdr:sp macro="" textlink="">
      <cdr:nvSpPr>
        <cdr:cNvPr id="2" name="Rectangle 1">
          <a:extLst xmlns:a="http://schemas.openxmlformats.org/drawingml/2006/main">
            <a:ext uri="{FF2B5EF4-FFF2-40B4-BE49-F238E27FC236}">
              <a16:creationId xmlns:a16="http://schemas.microsoft.com/office/drawing/2014/main" id="{0236C271-2FD1-4FE5-9685-D512BBDF9E6D}"/>
            </a:ext>
          </a:extLst>
        </cdr:cNvPr>
        <cdr:cNvSpPr/>
      </cdr:nvSpPr>
      <cdr:spPr>
        <a:xfrm xmlns:a="http://schemas.openxmlformats.org/drawingml/2006/main">
          <a:off x="352419" y="1"/>
          <a:ext cx="857253" cy="4381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AU" sz="1000">
              <a:solidFill>
                <a:schemeClr val="bg1"/>
              </a:solidFill>
              <a:latin typeface="Segoe UI" panose="020B0502040204020203" pitchFamily="34" charset="0"/>
              <a:cs typeface="Segoe UI" panose="020B0502040204020203" pitchFamily="34" charset="0"/>
            </a:rPr>
            <a:t>BUDGET</a:t>
          </a:r>
          <a:r>
            <a:rPr lang="en-AU" sz="1000" baseline="0">
              <a:solidFill>
                <a:schemeClr val="bg1"/>
              </a:solidFill>
              <a:latin typeface="Segoe UI" panose="020B0502040204020203" pitchFamily="34" charset="0"/>
              <a:cs typeface="Segoe UI" panose="020B0502040204020203" pitchFamily="34" charset="0"/>
            </a:rPr>
            <a:t> SPENT</a:t>
          </a:r>
          <a:endParaRPr lang="en-AU" sz="1000">
            <a:solidFill>
              <a:schemeClr val="bg1"/>
            </a:solidFill>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0.33543</cdr:x>
      <cdr:y>0.53369</cdr:y>
    </cdr:from>
    <cdr:to>
      <cdr:x>0.71464</cdr:x>
      <cdr:y>0.77507</cdr:y>
    </cdr:to>
    <cdr:sp macro="" textlink="Workings!$B$4">
      <cdr:nvSpPr>
        <cdr:cNvPr id="4" name="TextBox 1">
          <a:extLst xmlns:a="http://schemas.openxmlformats.org/drawingml/2006/main">
            <a:ext uri="{FF2B5EF4-FFF2-40B4-BE49-F238E27FC236}">
              <a16:creationId xmlns:a16="http://schemas.microsoft.com/office/drawing/2014/main" id="{978FF532-749A-4D49-80B0-B1F7584EF411}"/>
            </a:ext>
          </a:extLst>
        </cdr:cNvPr>
        <cdr:cNvSpPr txBox="1"/>
      </cdr:nvSpPr>
      <cdr:spPr>
        <a:xfrm xmlns:a="http://schemas.openxmlformats.org/drawingml/2006/main">
          <a:off x="508000" y="748631"/>
          <a:ext cx="574304" cy="338594"/>
        </a:xfrm>
        <a:prstGeom xmlns:a="http://schemas.openxmlformats.org/drawingml/2006/main" prst="rect">
          <a:avLst/>
        </a:prstGeom>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C6529388-5AB0-43D8-878F-2361F924F183}" type="TxLink">
            <a:rPr lang="en-US" sz="1200" b="0" i="0" u="none" strike="noStrike">
              <a:solidFill>
                <a:srgbClr val="000000"/>
              </a:solidFill>
              <a:latin typeface="Calibri"/>
              <a:cs typeface="Calibri"/>
            </a:rPr>
            <a:pPr algn="ctr"/>
            <a:t>42%</a:t>
          </a:fld>
          <a:endParaRPr lang="en-AU" sz="14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xdr:col>
      <xdr:colOff>76200</xdr:colOff>
      <xdr:row>6</xdr:row>
      <xdr:rowOff>133350</xdr:rowOff>
    </xdr:from>
    <xdr:to>
      <xdr:col>6</xdr:col>
      <xdr:colOff>294867</xdr:colOff>
      <xdr:row>35</xdr:row>
      <xdr:rowOff>132590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685800" y="1504950"/>
          <a:ext cx="3266667" cy="6076190"/>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266700</xdr:colOff>
      <xdr:row>62</xdr:row>
      <xdr:rowOff>38100</xdr:rowOff>
    </xdr:from>
    <xdr:to>
      <xdr:col>16</xdr:col>
      <xdr:colOff>371081</xdr:colOff>
      <xdr:row>66</xdr:row>
      <xdr:rowOff>1632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972300" y="12934950"/>
          <a:ext cx="3152381" cy="8000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409575</xdr:colOff>
      <xdr:row>71</xdr:row>
      <xdr:rowOff>200025</xdr:rowOff>
    </xdr:from>
    <xdr:to>
      <xdr:col>12</xdr:col>
      <xdr:colOff>104775</xdr:colOff>
      <xdr:row>80</xdr:row>
      <xdr:rowOff>161925</xdr:rowOff>
    </xdr:to>
    <xdr:pic>
      <xdr:nvPicPr>
        <xdr:cNvPr id="7" name="Picture 6">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57575" y="15192375"/>
          <a:ext cx="3962400" cy="18478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72</xdr:row>
      <xdr:rowOff>0</xdr:rowOff>
    </xdr:from>
    <xdr:to>
      <xdr:col>5</xdr:col>
      <xdr:colOff>218761</xdr:colOff>
      <xdr:row>79</xdr:row>
      <xdr:rowOff>1549</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4"/>
        <a:stretch>
          <a:fillRect/>
        </a:stretch>
      </xdr:blipFill>
      <xdr:spPr>
        <a:xfrm>
          <a:off x="752475" y="8077200"/>
          <a:ext cx="2514286" cy="14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12</xdr:col>
      <xdr:colOff>266700</xdr:colOff>
      <xdr:row>72</xdr:row>
      <xdr:rowOff>76200</xdr:rowOff>
    </xdr:from>
    <xdr:to>
      <xdr:col>17</xdr:col>
      <xdr:colOff>399652</xdr:colOff>
      <xdr:row>79</xdr:row>
      <xdr:rowOff>9350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7581900" y="15278100"/>
          <a:ext cx="3180952" cy="1400000"/>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0</xdr:colOff>
      <xdr:row>51</xdr:row>
      <xdr:rowOff>0</xdr:rowOff>
    </xdr:from>
    <xdr:to>
      <xdr:col>5</xdr:col>
      <xdr:colOff>466362</xdr:colOff>
      <xdr:row>57</xdr:row>
      <xdr:rowOff>114129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stretch>
          <a:fillRect/>
        </a:stretch>
      </xdr:blipFill>
      <xdr:spPr>
        <a:xfrm>
          <a:off x="609600" y="10591800"/>
          <a:ext cx="2904762" cy="1371429"/>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62</xdr:row>
      <xdr:rowOff>0</xdr:rowOff>
    </xdr:from>
    <xdr:to>
      <xdr:col>2</xdr:col>
      <xdr:colOff>457074</xdr:colOff>
      <xdr:row>68</xdr:row>
      <xdr:rowOff>199843</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7"/>
        <a:stretch>
          <a:fillRect/>
        </a:stretch>
      </xdr:blipFill>
      <xdr:spPr>
        <a:xfrm>
          <a:off x="666750" y="16040100"/>
          <a:ext cx="1009524" cy="14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0</xdr:colOff>
      <xdr:row>62</xdr:row>
      <xdr:rowOff>0</xdr:rowOff>
    </xdr:from>
    <xdr:to>
      <xdr:col>10</xdr:col>
      <xdr:colOff>580419</xdr:colOff>
      <xdr:row>67</xdr:row>
      <xdr:rowOff>47488</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8"/>
        <a:stretch>
          <a:fillRect/>
        </a:stretch>
      </xdr:blipFill>
      <xdr:spPr>
        <a:xfrm>
          <a:off x="1828800" y="12896850"/>
          <a:ext cx="4847619" cy="10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85</xdr:row>
      <xdr:rowOff>85725</xdr:rowOff>
    </xdr:from>
    <xdr:to>
      <xdr:col>6</xdr:col>
      <xdr:colOff>599626</xdr:colOff>
      <xdr:row>98</xdr:row>
      <xdr:rowOff>18718</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666750" y="15078075"/>
          <a:ext cx="3590476" cy="2657143"/>
        </a:xfrm>
        <a:prstGeom prst="rect">
          <a:avLst/>
        </a:prstGeom>
        <a:effectLst>
          <a:outerShdw blurRad="63500" sx="102000" sy="102000" algn="ctr" rotWithShape="0">
            <a:prstClr val="black">
              <a:alpha val="40000"/>
            </a:prstClr>
          </a:outerShdw>
        </a:effectLst>
      </xdr:spPr>
    </xdr:pic>
    <xdr:clientData/>
  </xdr:twoCellAnchor>
  <xdr:twoCellAnchor editAs="oneCell">
    <xdr:from>
      <xdr:col>8</xdr:col>
      <xdr:colOff>0</xdr:colOff>
      <xdr:row>85</xdr:row>
      <xdr:rowOff>85725</xdr:rowOff>
    </xdr:from>
    <xdr:to>
      <xdr:col>13</xdr:col>
      <xdr:colOff>523429</xdr:colOff>
      <xdr:row>98</xdr:row>
      <xdr:rowOff>56813</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4876800" y="15078075"/>
          <a:ext cx="3571429" cy="26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152400</xdr:colOff>
      <xdr:row>104</xdr:row>
      <xdr:rowOff>133350</xdr:rowOff>
    </xdr:from>
    <xdr:to>
      <xdr:col>7</xdr:col>
      <xdr:colOff>370990</xdr:colOff>
      <xdr:row>119</xdr:row>
      <xdr:rowOff>56767</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1"/>
        <a:stretch>
          <a:fillRect/>
        </a:stretch>
      </xdr:blipFill>
      <xdr:spPr>
        <a:xfrm>
          <a:off x="762000" y="18268950"/>
          <a:ext cx="3876190" cy="30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136</xdr:row>
      <xdr:rowOff>38100</xdr:rowOff>
    </xdr:from>
    <xdr:to>
      <xdr:col>10</xdr:col>
      <xdr:colOff>570751</xdr:colOff>
      <xdr:row>149</xdr:row>
      <xdr:rowOff>171093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2"/>
        <a:stretch>
          <a:fillRect/>
        </a:stretch>
      </xdr:blipFill>
      <xdr:spPr>
        <a:xfrm>
          <a:off x="676275" y="255079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600075</xdr:colOff>
      <xdr:row>133</xdr:row>
      <xdr:rowOff>38100</xdr:rowOff>
    </xdr:from>
    <xdr:to>
      <xdr:col>8</xdr:col>
      <xdr:colOff>3158</xdr:colOff>
      <xdr:row>135</xdr:row>
      <xdr:rowOff>57095</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3"/>
        <a:stretch>
          <a:fillRect/>
        </a:stretch>
      </xdr:blipFill>
      <xdr:spPr>
        <a:xfrm>
          <a:off x="2428875" y="24879300"/>
          <a:ext cx="2447619" cy="438095"/>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95250</xdr:colOff>
      <xdr:row>226</xdr:row>
      <xdr:rowOff>152400</xdr:rowOff>
    </xdr:from>
    <xdr:to>
      <xdr:col>10</xdr:col>
      <xdr:colOff>599326</xdr:colOff>
      <xdr:row>240</xdr:row>
      <xdr:rowOff>75844</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4"/>
        <a:stretch>
          <a:fillRect/>
        </a:stretch>
      </xdr:blipFill>
      <xdr:spPr>
        <a:xfrm>
          <a:off x="704850" y="289750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225</xdr:row>
      <xdr:rowOff>180975</xdr:rowOff>
    </xdr:from>
    <xdr:to>
      <xdr:col>17</xdr:col>
      <xdr:colOff>171006</xdr:colOff>
      <xdr:row>242</xdr:row>
      <xdr:rowOff>104338</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5"/>
        <a:stretch>
          <a:fillRect/>
        </a:stretch>
      </xdr:blipFill>
      <xdr:spPr>
        <a:xfrm>
          <a:off x="6981825" y="28794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114300</xdr:colOff>
      <xdr:row>152</xdr:row>
      <xdr:rowOff>171450</xdr:rowOff>
    </xdr:from>
    <xdr:to>
      <xdr:col>11</xdr:col>
      <xdr:colOff>8776</xdr:colOff>
      <xdr:row>166</xdr:row>
      <xdr:rowOff>94892</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6"/>
        <a:stretch>
          <a:fillRect/>
        </a:stretch>
      </xdr:blipFill>
      <xdr:spPr>
        <a:xfrm>
          <a:off x="723900" y="329755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85725</xdr:colOff>
      <xdr:row>171</xdr:row>
      <xdr:rowOff>133350</xdr:rowOff>
    </xdr:from>
    <xdr:to>
      <xdr:col>10</xdr:col>
      <xdr:colOff>589801</xdr:colOff>
      <xdr:row>185</xdr:row>
      <xdr:rowOff>56793</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7"/>
        <a:stretch>
          <a:fillRect/>
        </a:stretch>
      </xdr:blipFill>
      <xdr:spPr>
        <a:xfrm>
          <a:off x="695325" y="367093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47625</xdr:colOff>
      <xdr:row>207</xdr:row>
      <xdr:rowOff>161925</xdr:rowOff>
    </xdr:from>
    <xdr:to>
      <xdr:col>10</xdr:col>
      <xdr:colOff>551701</xdr:colOff>
      <xdr:row>221</xdr:row>
      <xdr:rowOff>85368</xdr:rowOff>
    </xdr:to>
    <xdr:pic>
      <xdr:nvPicPr>
        <xdr:cNvPr id="28" name="Picture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18"/>
        <a:stretch>
          <a:fillRect/>
        </a:stretch>
      </xdr:blipFill>
      <xdr:spPr>
        <a:xfrm>
          <a:off x="657225" y="4050982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189</xdr:row>
      <xdr:rowOff>85725</xdr:rowOff>
    </xdr:from>
    <xdr:to>
      <xdr:col>10</xdr:col>
      <xdr:colOff>570751</xdr:colOff>
      <xdr:row>203</xdr:row>
      <xdr:rowOff>9168</xdr:rowOff>
    </xdr:to>
    <xdr:pic>
      <xdr:nvPicPr>
        <xdr:cNvPr id="30" name="Picture 29">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19"/>
        <a:stretch>
          <a:fillRect/>
        </a:stretch>
      </xdr:blipFill>
      <xdr:spPr>
        <a:xfrm>
          <a:off x="676275" y="4441507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41</xdr:row>
      <xdr:rowOff>133350</xdr:rowOff>
    </xdr:from>
    <xdr:to>
      <xdr:col>6</xdr:col>
      <xdr:colOff>3090</xdr:colOff>
      <xdr:row>47</xdr:row>
      <xdr:rowOff>85574</xdr:rowOff>
    </xdr:to>
    <xdr:pic>
      <xdr:nvPicPr>
        <xdr:cNvPr id="31" name="Picture 30">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20"/>
        <a:stretch>
          <a:fillRect/>
        </a:stretch>
      </xdr:blipFill>
      <xdr:spPr>
        <a:xfrm>
          <a:off x="666750" y="9677400"/>
          <a:ext cx="2990476" cy="1209524"/>
        </a:xfrm>
        <a:prstGeom prst="rect">
          <a:avLst/>
        </a:prstGeom>
      </xdr:spPr>
    </xdr:pic>
    <xdr:clientData/>
  </xdr:twoCellAnchor>
  <xdr:twoCellAnchor editAs="oneCell">
    <xdr:from>
      <xdr:col>6</xdr:col>
      <xdr:colOff>371475</xdr:colOff>
      <xdr:row>50</xdr:row>
      <xdr:rowOff>133350</xdr:rowOff>
    </xdr:from>
    <xdr:to>
      <xdr:col>15</xdr:col>
      <xdr:colOff>361265</xdr:colOff>
      <xdr:row>57</xdr:row>
      <xdr:rowOff>171262</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1"/>
        <a:stretch>
          <a:fillRect/>
        </a:stretch>
      </xdr:blipFill>
      <xdr:spPr>
        <a:xfrm>
          <a:off x="4029075" y="13239750"/>
          <a:ext cx="5476190" cy="1504762"/>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151</xdr:row>
      <xdr:rowOff>123825</xdr:rowOff>
    </xdr:from>
    <xdr:to>
      <xdr:col>17</xdr:col>
      <xdr:colOff>123381</xdr:colOff>
      <xdr:row>168</xdr:row>
      <xdr:rowOff>47189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2"/>
        <a:stretch>
          <a:fillRect/>
        </a:stretch>
      </xdr:blipFill>
      <xdr:spPr>
        <a:xfrm>
          <a:off x="6934200" y="423576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171450</xdr:colOff>
      <xdr:row>133</xdr:row>
      <xdr:rowOff>123825</xdr:rowOff>
    </xdr:from>
    <xdr:to>
      <xdr:col>17</xdr:col>
      <xdr:colOff>66231</xdr:colOff>
      <xdr:row>150</xdr:row>
      <xdr:rowOff>47189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3"/>
        <a:stretch>
          <a:fillRect/>
        </a:stretch>
      </xdr:blipFill>
      <xdr:spPr>
        <a:xfrm>
          <a:off x="6877050" y="27270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6</xdr:col>
      <xdr:colOff>200025</xdr:colOff>
      <xdr:row>127</xdr:row>
      <xdr:rowOff>47625</xdr:rowOff>
    </xdr:from>
    <xdr:to>
      <xdr:col>7</xdr:col>
      <xdr:colOff>399949</xdr:colOff>
      <xdr:row>132</xdr:row>
      <xdr:rowOff>28446</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4"/>
        <a:stretch>
          <a:fillRect/>
        </a:stretch>
      </xdr:blipFill>
      <xdr:spPr>
        <a:xfrm>
          <a:off x="3857625" y="26774775"/>
          <a:ext cx="809524" cy="1028571"/>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170</xdr:row>
      <xdr:rowOff>57150</xdr:rowOff>
    </xdr:from>
    <xdr:to>
      <xdr:col>17</xdr:col>
      <xdr:colOff>123381</xdr:colOff>
      <xdr:row>186</xdr:row>
      <xdr:rowOff>190064</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25"/>
        <a:stretch>
          <a:fillRect/>
        </a:stretch>
      </xdr:blipFill>
      <xdr:spPr>
        <a:xfrm>
          <a:off x="6934200" y="357949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188</xdr:row>
      <xdr:rowOff>57150</xdr:rowOff>
    </xdr:from>
    <xdr:to>
      <xdr:col>17</xdr:col>
      <xdr:colOff>171006</xdr:colOff>
      <xdr:row>204</xdr:row>
      <xdr:rowOff>190064</xdr:rowOff>
    </xdr:to>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6"/>
        <a:stretch>
          <a:fillRect/>
        </a:stretch>
      </xdr:blipFill>
      <xdr:spPr>
        <a:xfrm>
          <a:off x="6981825" y="395668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257175</xdr:colOff>
      <xdr:row>206</xdr:row>
      <xdr:rowOff>66675</xdr:rowOff>
    </xdr:from>
    <xdr:to>
      <xdr:col>17</xdr:col>
      <xdr:colOff>151956</xdr:colOff>
      <xdr:row>222</xdr:row>
      <xdr:rowOff>199589</xdr:rowOff>
    </xdr:to>
    <xdr:pic>
      <xdr:nvPicPr>
        <xdr:cNvPr id="24" name="Picture 2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27"/>
        <a:stretch>
          <a:fillRect/>
        </a:stretch>
      </xdr:blipFill>
      <xdr:spPr>
        <a:xfrm>
          <a:off x="6962775" y="43348275"/>
          <a:ext cx="3552381" cy="3485714"/>
        </a:xfrm>
        <a:prstGeom prst="rect">
          <a:avLst/>
        </a:prstGeom>
        <a:effectLst>
          <a:outerShdw blurRad="63500" sx="102000" sy="102000" algn="ctr" rotWithShape="0">
            <a:prstClr val="black">
              <a:alpha val="40000"/>
            </a:prstClr>
          </a:outerShdw>
        </a:effectLst>
      </xdr:spPr>
    </xdr:pic>
    <xdr:clientData/>
  </xdr:twoCellAnchor>
  <xdr:twoCellAnchor>
    <xdr:from>
      <xdr:col>8</xdr:col>
      <xdr:colOff>485775</xdr:colOff>
      <xdr:row>0</xdr:row>
      <xdr:rowOff>304800</xdr:rowOff>
    </xdr:from>
    <xdr:to>
      <xdr:col>14</xdr:col>
      <xdr:colOff>161925</xdr:colOff>
      <xdr:row>5</xdr:row>
      <xdr:rowOff>57150</xdr:rowOff>
    </xdr:to>
    <xdr:grpSp>
      <xdr:nvGrpSpPr>
        <xdr:cNvPr id="32" name="Group 31">
          <a:extLst>
            <a:ext uri="{FF2B5EF4-FFF2-40B4-BE49-F238E27FC236}">
              <a16:creationId xmlns:a16="http://schemas.microsoft.com/office/drawing/2014/main" id="{00000000-0008-0000-0400-000020000000}"/>
            </a:ext>
          </a:extLst>
        </xdr:cNvPr>
        <xdr:cNvGrpSpPr/>
      </xdr:nvGrpSpPr>
      <xdr:grpSpPr>
        <a:xfrm>
          <a:off x="5362575" y="304800"/>
          <a:ext cx="3333750" cy="914400"/>
          <a:chOff x="5362575" y="304800"/>
          <a:chExt cx="3333750" cy="914400"/>
        </a:xfrm>
      </xdr:grpSpPr>
      <xdr:sp macro="" textlink="">
        <xdr:nvSpPr>
          <xdr:cNvPr id="29" name="Rectangle: Rounded Corners 28">
            <a:hlinkClick xmlns:r="http://schemas.openxmlformats.org/officeDocument/2006/relationships" r:id="rId28"/>
            <a:extLst>
              <a:ext uri="{FF2B5EF4-FFF2-40B4-BE49-F238E27FC236}">
                <a16:creationId xmlns:a16="http://schemas.microsoft.com/office/drawing/2014/main" id="{00000000-0008-0000-0400-00001D000000}"/>
              </a:ext>
            </a:extLst>
          </xdr:cNvPr>
          <xdr:cNvSpPr/>
        </xdr:nvSpPr>
        <xdr:spPr>
          <a:xfrm>
            <a:off x="5362575" y="333375"/>
            <a:ext cx="3333750" cy="857250"/>
          </a:xfrm>
          <a:prstGeom prst="roundRect">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r"/>
            <a:r>
              <a:rPr lang="en-AU" sz="2000"/>
              <a:t>CLICK</a:t>
            </a:r>
            <a:r>
              <a:rPr lang="en-AU" sz="2000" baseline="0"/>
              <a:t> TO </a:t>
            </a:r>
            <a:r>
              <a:rPr lang="en-AU" sz="2000"/>
              <a:t>WATCH THE</a:t>
            </a:r>
          </a:p>
          <a:p>
            <a:pPr algn="r"/>
            <a:r>
              <a:rPr lang="en-AU" sz="2000"/>
              <a:t>VIDEO TUTORIAL</a:t>
            </a:r>
          </a:p>
        </xdr:txBody>
      </xdr:sp>
      <xdr:pic>
        <xdr:nvPicPr>
          <xdr:cNvPr id="27" name="Graphic 26" descr="Video camera">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457825" y="304800"/>
            <a:ext cx="914400" cy="9144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276225</xdr:colOff>
      <xdr:row>20</xdr:row>
      <xdr:rowOff>9525</xdr:rowOff>
    </xdr:from>
    <xdr:to>
      <xdr:col>10</xdr:col>
      <xdr:colOff>47625</xdr:colOff>
      <xdr:row>37</xdr:row>
      <xdr:rowOff>57149</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276225" y="4638675"/>
          <a:ext cx="5943600" cy="3286124"/>
          <a:chOff x="276225" y="4286250"/>
          <a:chExt cx="6629400" cy="3714749"/>
        </a:xfrm>
      </xdr:grpSpPr>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76225" y="4286250"/>
            <a:ext cx="6629400" cy="3714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2. Worksheet Protection - </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You'll find the Worksheet Protection on the Review tab:</a:t>
            </a:r>
          </a:p>
          <a:p>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4" name="Picture 3" descr="C:\Users\Mynda\AppData\Local\Temp\SNAGHTML16e4b49.PNG">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5079326"/>
            <a:ext cx="2600325" cy="2835077"/>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276225</xdr:colOff>
      <xdr:row>1</xdr:row>
      <xdr:rowOff>133349</xdr:rowOff>
    </xdr:from>
    <xdr:to>
      <xdr:col>18</xdr:col>
      <xdr:colOff>447675</xdr:colOff>
      <xdr:row>19</xdr:row>
      <xdr:rowOff>85725</xdr:rowOff>
    </xdr:to>
    <xdr:grpSp>
      <xdr:nvGrpSpPr>
        <xdr:cNvPr id="5" name="Group 4">
          <a:extLst>
            <a:ext uri="{FF2B5EF4-FFF2-40B4-BE49-F238E27FC236}">
              <a16:creationId xmlns:a16="http://schemas.microsoft.com/office/drawing/2014/main" id="{00000000-0008-0000-0600-000005000000}"/>
            </a:ext>
          </a:extLst>
        </xdr:cNvPr>
        <xdr:cNvGrpSpPr/>
      </xdr:nvGrpSpPr>
      <xdr:grpSpPr>
        <a:xfrm>
          <a:off x="276225" y="752474"/>
          <a:ext cx="11220450" cy="3771901"/>
          <a:chOff x="276225" y="676274"/>
          <a:chExt cx="12515850" cy="4067176"/>
        </a:xfrm>
      </xdr:grpSpPr>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76225" y="676274"/>
            <a:ext cx="66294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1. 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prevent users activating the pull handles when using the Slicer by selecting 'Disable resizing and moving' in the Slicer Position and Layout setting (right-click Slicer).</a:t>
            </a:r>
          </a:p>
        </xdr:txBody>
      </xdr:sp>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a:stretch>
            <a:fillRect/>
          </a:stretch>
        </xdr:blipFill>
        <xdr:spPr>
          <a:xfrm>
            <a:off x="2209800" y="2319360"/>
            <a:ext cx="2552381" cy="2123810"/>
          </a:xfrm>
          <a:prstGeom prst="rect">
            <a:avLst/>
          </a:prstGeom>
          <a:effectLst>
            <a:outerShdw blurRad="63500" sx="102000" sy="102000" algn="ctr" rotWithShape="0">
              <a:prstClr val="black">
                <a:alpha val="40000"/>
              </a:prstClr>
            </a:outerShdw>
          </a:effectLst>
        </xdr:spPr>
      </xdr:pic>
      <xdr:pic>
        <xdr:nvPicPr>
          <xdr:cNvPr id="8" name="Picture 7" descr="C:\Users\Mynda\AppData\Local\Temp\SNAGHTML1864985.PNG">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23875" y="1729269"/>
            <a:ext cx="1419048" cy="27809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7000875" y="676274"/>
            <a:ext cx="5791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Or</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a:t>
            </a:r>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Simply</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protect the worksheet containing the Dashboard, but make sure you 'unprotect' Slicers so that they can still be clicked:</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0" name="Picture 9" descr="C:\Users\Mynda\AppData\Local\Temp\SNAGHTML1a10d60.PNG">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5286375" y="1695450"/>
            <a:ext cx="1466667" cy="2828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35242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Before Disabling Resizing</a:t>
            </a:r>
          </a:p>
        </xdr:txBody>
      </xdr:sp>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505777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After Disabling Resizing</a:t>
            </a:r>
          </a:p>
        </xdr:txBody>
      </xdr:sp>
      <xdr:pic>
        <xdr:nvPicPr>
          <xdr:cNvPr id="13" name="Picture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5"/>
          <a:stretch>
            <a:fillRect/>
          </a:stretch>
        </xdr:blipFill>
        <xdr:spPr>
          <a:xfrm>
            <a:off x="8543925" y="1400175"/>
            <a:ext cx="2542857" cy="3057143"/>
          </a:xfrm>
          <a:prstGeom prst="rect">
            <a:avLst/>
          </a:prstGeom>
          <a:effectLst>
            <a:outerShdw blurRad="63500" sx="102000" sy="102000" algn="ctr" rotWithShape="0">
              <a:prstClr val="black">
                <a:alpha val="40000"/>
              </a:prstClr>
            </a:outerShdw>
          </a:effectLst>
        </xdr:spPr>
      </xdr:pic>
    </xdr:grpSp>
    <xdr:clientData/>
  </xdr:twoCellAnchor>
  <xdr:twoCellAnchor>
    <xdr:from>
      <xdr:col>4</xdr:col>
      <xdr:colOff>666750</xdr:colOff>
      <xdr:row>28</xdr:row>
      <xdr:rowOff>66675</xdr:rowOff>
    </xdr:from>
    <xdr:to>
      <xdr:col>9</xdr:col>
      <xdr:colOff>495300</xdr:colOff>
      <xdr:row>36</xdr:row>
      <xdr:rowOff>57150</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3124200" y="6219825"/>
          <a:ext cx="2933700"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If your Dashboard sheet</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contains a PivotTable,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make sure 'Use PivotTable &amp; PivotChart' is  checked so that Slicers work.</a:t>
          </a:r>
        </a:p>
        <a:p>
          <a:endParaRPr lang="en-AU">
            <a:effectLst/>
            <a:latin typeface="Segoe UI" panose="020B0502040204020203" pitchFamily="34" charset="0"/>
            <a:ea typeface="Segoe UI" panose="020B0502040204020203" pitchFamily="34" charset="0"/>
            <a:cs typeface="Segoe UI" panose="020B0502040204020203" pitchFamily="34" charset="0"/>
          </a:endParaRPr>
        </a:p>
        <a:p>
          <a:r>
            <a:rPr lang="en-AU" sz="1100" b="1">
              <a:solidFill>
                <a:schemeClr val="dk1"/>
              </a:solidFill>
              <a:effectLst/>
              <a:latin typeface="Segoe UI" panose="020B0502040204020203" pitchFamily="34" charset="0"/>
              <a:ea typeface="Segoe UI" panose="020B0502040204020203" pitchFamily="34" charset="0"/>
              <a:cs typeface="Segoe UI" panose="020B0502040204020203" pitchFamily="34" charset="0"/>
            </a:rPr>
            <a:t>Note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this will prevent the PivotTables in the entire file from being refreshed,</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so if you're planning on updating your dashboard with new data, then option 3 is preferred.</a:t>
          </a:r>
          <a:endParaRPr lang="en-AU">
            <a:effectLst/>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276225</xdr:colOff>
      <xdr:row>54</xdr:row>
      <xdr:rowOff>90140</xdr:rowOff>
    </xdr:from>
    <xdr:to>
      <xdr:col>10</xdr:col>
      <xdr:colOff>47625</xdr:colOff>
      <xdr:row>72</xdr:row>
      <xdr:rowOff>171451</xdr:rowOff>
    </xdr:to>
    <xdr:grpSp>
      <xdr:nvGrpSpPr>
        <xdr:cNvPr id="15" name="Group 14">
          <a:extLst>
            <a:ext uri="{FF2B5EF4-FFF2-40B4-BE49-F238E27FC236}">
              <a16:creationId xmlns:a16="http://schemas.microsoft.com/office/drawing/2014/main" id="{00000000-0008-0000-0600-00000F000000}"/>
            </a:ext>
          </a:extLst>
        </xdr:cNvPr>
        <xdr:cNvGrpSpPr/>
      </xdr:nvGrpSpPr>
      <xdr:grpSpPr>
        <a:xfrm>
          <a:off x="276225" y="11196290"/>
          <a:ext cx="5943600" cy="3510311"/>
          <a:chOff x="276225" y="12358340"/>
          <a:chExt cx="6629400" cy="3596036"/>
        </a:xfrm>
      </xdr:grpSpPr>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276225" y="12358340"/>
            <a:ext cx="6629400" cy="3596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4. Protect</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Workbook</a:t>
            </a:r>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Once</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you've 'VeryHidden' the sheets containing your workings and data you need to protect your workbook so your users can't unhide them.</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rgbClr val="FF0000"/>
                </a:solidFill>
                <a:latin typeface="Segoe UI" panose="020B0502040204020203" pitchFamily="34" charset="0"/>
                <a:ea typeface="Segoe UI" panose="020B0502040204020203" pitchFamily="34" charset="0"/>
                <a:cs typeface="Segoe UI" panose="020B0502040204020203" pitchFamily="34" charset="0"/>
              </a:rPr>
              <a:t>WARNING</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this protection is not bullet proof. If a user wants to get to your underlying data they can find a way. A Google search will reveal various ways to crack your password, or simply remove the protection. </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Therefore Worksheet Protection should be used to prevent users breaking your report, but don't count on it protecting super sensitive information.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7" name="Picture 16" descr="C:\Users\Mynda\AppData\Local\Temp\SNAGHTML1be30b9.PNG">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62175" y="13351281"/>
            <a:ext cx="2238375" cy="100012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oneCellAnchor>
    <xdr:from>
      <xdr:col>5</xdr:col>
      <xdr:colOff>381000</xdr:colOff>
      <xdr:row>22</xdr:row>
      <xdr:rowOff>76200</xdr:rowOff>
    </xdr:from>
    <xdr:ext cx="1980924" cy="1000000"/>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7"/>
        <a:stretch>
          <a:fillRect/>
        </a:stretch>
      </xdr:blipFill>
      <xdr:spPr>
        <a:xfrm>
          <a:off x="3505200" y="5086350"/>
          <a:ext cx="1980924" cy="1000000"/>
        </a:xfrm>
        <a:prstGeom prst="rect">
          <a:avLst/>
        </a:prstGeom>
      </xdr:spPr>
    </xdr:pic>
    <xdr:clientData/>
  </xdr:oneCellAnchor>
  <xdr:twoCellAnchor>
    <xdr:from>
      <xdr:col>0</xdr:col>
      <xdr:colOff>276225</xdr:colOff>
      <xdr:row>38</xdr:row>
      <xdr:rowOff>28575</xdr:rowOff>
    </xdr:from>
    <xdr:to>
      <xdr:col>10</xdr:col>
      <xdr:colOff>47625</xdr:colOff>
      <xdr:row>53</xdr:row>
      <xdr:rowOff>184231</xdr:rowOff>
    </xdr:to>
    <xdr:grpSp>
      <xdr:nvGrpSpPr>
        <xdr:cNvPr id="19" name="Group 18">
          <a:extLst>
            <a:ext uri="{FF2B5EF4-FFF2-40B4-BE49-F238E27FC236}">
              <a16:creationId xmlns:a16="http://schemas.microsoft.com/office/drawing/2014/main" id="{00000000-0008-0000-0600-000013000000}"/>
            </a:ext>
          </a:extLst>
        </xdr:cNvPr>
        <xdr:cNvGrpSpPr/>
      </xdr:nvGrpSpPr>
      <xdr:grpSpPr>
        <a:xfrm>
          <a:off x="276225" y="8086725"/>
          <a:ext cx="5943600" cy="3013156"/>
          <a:chOff x="276225" y="8820150"/>
          <a:chExt cx="6629400" cy="3441781"/>
        </a:xfrm>
      </xdr:grpSpPr>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276225" y="8820150"/>
            <a:ext cx="6629400" cy="3441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3. Hide Worksheets</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A better solution is to set the property for the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sheets containing your data and workings to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VeryHidden in the VB Editor Alt+F11.</a:t>
            </a:r>
          </a:p>
          <a:p>
            <a:endParaRPr lang="en-AU" sz="80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When you right-click</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the sheet tab there is no</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indication that worksheets are hidden when </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their properties are set to 'xlSheetVeryHidden'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21" name="Picture 20" descr="C:\Users\Mynda\AppData\Local\Temp\SNAGHTML1822ee4.PNG">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8985432"/>
            <a:ext cx="2847975" cy="314038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22" name="Picture 21" descr="C:\Users\Mynda\AppData\Local\Temp\SNAGHTML1c4ed53.PNG">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0100" y="10534650"/>
            <a:ext cx="2066925" cy="1676400"/>
          </a:xfrm>
          <a:prstGeom prst="rect">
            <a:avLst/>
          </a:prstGeom>
          <a:noFill/>
          <a:effectLst>
            <a:outerShdw blurRad="50800" dist="38100" dir="16200000"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oneCellAnchor>
    <xdr:from>
      <xdr:col>15</xdr:col>
      <xdr:colOff>400050</xdr:colOff>
      <xdr:row>0</xdr:row>
      <xdr:rowOff>47625</xdr:rowOff>
    </xdr:from>
    <xdr:ext cx="3230281" cy="533616"/>
    <xdr:pic>
      <xdr:nvPicPr>
        <xdr:cNvPr id="24" name="Picture 23">
          <a:hlinkClick xmlns:r="http://schemas.openxmlformats.org/officeDocument/2006/relationships" r:id="rId10"/>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620250" y="47625"/>
          <a:ext cx="3230281" cy="533616"/>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3906.556064583332" missingItemsLimit="0" createdVersion="6" refreshedVersion="6" minRefreshableVersion="3" recordCount="40" xr:uid="{7F044F22-30D6-49F4-936A-AD04EA158BFF}">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739774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5B9DB-4CE8-497A-978F-D31E4BA07222}" name="Gantt" cacheId="0" applyNumberFormats="0" applyBorderFormats="0" applyFontFormats="0" applyPatternFormats="0" applyAlignmentFormats="0" applyWidthHeightFormats="1" dataCaption="Values" updatedVersion="6" minRefreshableVersion="3" showDrill="0" itemPrintTitles="1" createdVersion="6" indent="0" compact="0" compactData="0" multipleFieldFilters="0" chartFormat="1">
  <location ref="A5:J46"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1"/>
        <item x="2"/>
        <item x="3"/>
        <item x="4"/>
        <item x="5"/>
        <item x="6"/>
        <item x="7"/>
        <item x="8"/>
        <item x="9"/>
      </items>
    </pivotField>
    <pivotField axis="axisRow" compact="0" outline="0" showAll="0" defaultSubtotal="0">
      <items count="5">
        <item x="4"/>
        <item x="1"/>
        <item x="0"/>
        <item x="3"/>
        <item x="2"/>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4"/>
        <item x="0"/>
        <item x="8"/>
        <item x="5"/>
        <item x="6"/>
        <item x="11"/>
        <item x="3"/>
        <item x="9"/>
        <item x="7"/>
        <item x="13"/>
        <item x="14"/>
        <item x="1"/>
        <item x="2"/>
        <item x="10"/>
        <item x="12"/>
      </items>
    </pivotField>
    <pivotField name="Days comp." axis="axisRow" compact="0" numFmtId="3" outline="0" showAll="0" defaultSubtotal="0">
      <items count="8">
        <item x="4"/>
        <item x="3"/>
        <item x="0"/>
        <item x="1"/>
        <item x="2"/>
        <item x="6"/>
        <item x="7"/>
        <item x="5"/>
      </items>
    </pivotField>
    <pivotField axis="axisRow" compact="0" numFmtId="9" outline="0" showAll="0" defaultSubtotal="0">
      <items count="19">
        <item x="4"/>
        <item x="14"/>
        <item x="3"/>
        <item x="18"/>
        <item x="7"/>
        <item x="0"/>
        <item x="1"/>
        <item x="2"/>
        <item x="5"/>
        <item x="6"/>
        <item x="8"/>
        <item x="9"/>
        <item x="10"/>
        <item x="11"/>
        <item x="12"/>
        <item x="13"/>
        <item x="15"/>
        <item x="16"/>
        <item x="1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4"/>
      <x v="9"/>
      <x v="10"/>
      <x v="5"/>
      <x v="3"/>
      <x v="18"/>
    </i>
    <i r="1">
      <x v="1"/>
      <x v="3"/>
      <x v="10"/>
      <x v="14"/>
      <x v="6"/>
      <x v="4"/>
      <x v="10"/>
    </i>
    <i r="1">
      <x v="2"/>
      <x/>
      <x v="3"/>
      <x v="2"/>
      <x v="2"/>
      <x v="3"/>
      <x v="3"/>
    </i>
    <i r="1">
      <x v="3"/>
      <x v="2"/>
      <x v="2"/>
      <x v="1"/>
      <x/>
      <x v="3"/>
      <x v="4"/>
    </i>
    <i r="1">
      <x v="4"/>
      <x v="1"/>
      <x v="4"/>
      <x v="12"/>
      <x v="4"/>
      <x v="3"/>
      <x v="8"/>
    </i>
    <i r="1">
      <x v="5"/>
      <x v="4"/>
      <x v="5"/>
      <x v="7"/>
      <x v="7"/>
      <x v="2"/>
      <x v="1"/>
    </i>
    <i r="1">
      <x v="6"/>
      <x v="3"/>
      <x v="5"/>
      <x v="7"/>
      <x v="7"/>
      <x v="3"/>
      <x v="17"/>
    </i>
    <i r="1">
      <x v="7"/>
      <x/>
      <x v="5"/>
      <x v="2"/>
      <x/>
      <x/>
      <x/>
    </i>
    <i>
      <x v="1"/>
      <x/>
      <x v="2"/>
      <x v="10"/>
      <x v="14"/>
      <x v="6"/>
      <x v="6"/>
      <x v="15"/>
    </i>
    <i r="1">
      <x v="1"/>
      <x v="1"/>
      <x v="10"/>
      <x v="9"/>
      <x v="7"/>
      <x v="2"/>
      <x v="1"/>
    </i>
    <i r="1">
      <x v="2"/>
      <x v="4"/>
      <x/>
      <x/>
      <x v="1"/>
      <x/>
      <x/>
    </i>
    <i r="1">
      <x v="3"/>
      <x v="3"/>
      <x v="2"/>
      <x v="4"/>
      <x v="5"/>
      <x v="5"/>
      <x v="16"/>
    </i>
    <i r="1">
      <x v="4"/>
      <x/>
      <x v="5"/>
      <x v="7"/>
      <x v="7"/>
      <x v="3"/>
      <x v="17"/>
    </i>
    <i r="1">
      <x v="5"/>
      <x v="2"/>
      <x v="6"/>
      <x v="5"/>
      <x v="3"/>
      <x v="3"/>
      <x v="6"/>
    </i>
    <i r="1">
      <x v="6"/>
      <x v="1"/>
      <x v="6"/>
      <x v="4"/>
      <x v="1"/>
      <x v="2"/>
      <x v="6"/>
    </i>
    <i>
      <x v="2"/>
      <x/>
      <x v="2"/>
      <x/>
      <x v="1"/>
      <x v="2"/>
      <x v="2"/>
      <x v="5"/>
    </i>
    <i r="1">
      <x v="1"/>
      <x v="1"/>
      <x/>
      <x v="11"/>
      <x v="3"/>
      <x v="3"/>
      <x v="6"/>
    </i>
    <i r="1">
      <x v="2"/>
      <x v="4"/>
      <x v="1"/>
      <x v="12"/>
      <x v="7"/>
      <x v="4"/>
      <x v="5"/>
    </i>
    <i r="1">
      <x v="3"/>
      <x v="3"/>
      <x v="4"/>
      <x v="6"/>
      <x v="6"/>
      <x v="3"/>
      <x v="7"/>
    </i>
    <i r="1">
      <x v="4"/>
      <x/>
      <x/>
      <x/>
      <x v="1"/>
      <x v="1"/>
      <x v="2"/>
    </i>
    <i r="1">
      <x v="5"/>
      <x v="2"/>
      <x v="3"/>
      <x v="3"/>
      <x v="3"/>
      <x/>
      <x/>
    </i>
    <i r="1">
      <x v="6"/>
      <x v="1"/>
      <x v="3"/>
      <x v="4"/>
      <x v="4"/>
      <x v="3"/>
      <x v="8"/>
    </i>
    <i r="1">
      <x v="7"/>
      <x v="4"/>
      <x v="5"/>
      <x v="4"/>
      <x v="2"/>
      <x v="2"/>
      <x v="5"/>
    </i>
    <i r="1">
      <x v="8"/>
      <x v="3"/>
      <x v="5"/>
      <x v="8"/>
      <x v="6"/>
      <x v="1"/>
      <x v="9"/>
    </i>
    <i r="1">
      <x v="9"/>
      <x/>
      <x v="5"/>
      <x v="12"/>
      <x v="3"/>
      <x v="3"/>
      <x v="6"/>
    </i>
    <i>
      <x v="3"/>
      <x/>
      <x v="2"/>
      <x v="1"/>
      <x v="2"/>
      <x v="4"/>
      <x v="7"/>
      <x v="4"/>
    </i>
    <i r="1">
      <x v="1"/>
      <x v="1"/>
      <x/>
      <x v="3"/>
      <x v="6"/>
      <x v="4"/>
      <x v="10"/>
    </i>
    <i r="1">
      <x v="2"/>
      <x v="4"/>
      <x v="1"/>
      <x v="3"/>
      <x v="5"/>
      <x/>
      <x/>
    </i>
    <i r="1">
      <x v="3"/>
      <x v="3"/>
      <x v="3"/>
      <x v="4"/>
      <x v="4"/>
      <x v="3"/>
      <x v="8"/>
    </i>
    <i r="1">
      <x v="4"/>
      <x/>
      <x v="4"/>
      <x v="2"/>
      <x v="1"/>
      <x v="1"/>
      <x v="2"/>
    </i>
    <i r="1">
      <x v="5"/>
      <x v="2"/>
      <x v="4"/>
      <x v="4"/>
      <x v="3"/>
      <x v="3"/>
      <x v="6"/>
    </i>
    <i r="1">
      <x v="6"/>
      <x v="1"/>
      <x v="5"/>
      <x v="12"/>
      <x v="3"/>
      <x v="5"/>
      <x v="11"/>
    </i>
    <i r="1">
      <x v="7"/>
      <x v="4"/>
      <x v="6"/>
      <x v="4"/>
      <x v="1"/>
      <x v="1"/>
      <x v="2"/>
    </i>
    <i r="1">
      <x v="8"/>
      <x v="3"/>
      <x v="8"/>
      <x v="7"/>
      <x v="4"/>
      <x v="3"/>
      <x v="8"/>
    </i>
    <i r="1">
      <x v="9"/>
      <x/>
      <x/>
      <x v="13"/>
      <x/>
      <x v="3"/>
      <x v="4"/>
    </i>
    <i>
      <x v="4"/>
      <x/>
      <x v="2"/>
      <x/>
      <x v="4"/>
      <x v="7"/>
      <x v="5"/>
      <x v="6"/>
    </i>
    <i r="1">
      <x v="1"/>
      <x v="1"/>
      <x v="4"/>
      <x v="3"/>
      <x v="2"/>
      <x v="4"/>
      <x v="12"/>
    </i>
    <i r="1">
      <x v="2"/>
      <x v="4"/>
      <x v="5"/>
      <x v="5"/>
      <x v="4"/>
      <x v="3"/>
      <x v="8"/>
    </i>
    <i r="1">
      <x v="3"/>
      <x v="3"/>
      <x v="7"/>
      <x v="8"/>
      <x v="4"/>
      <x v="2"/>
      <x v="13"/>
    </i>
    <i r="1">
      <x v="4"/>
      <x/>
      <x v="9"/>
      <x v="5"/>
      <x/>
      <x v="2"/>
      <x v="14"/>
    </i>
    <i t="grand">
      <x/>
    </i>
  </rowItems>
  <colFields count="1">
    <field x="-2"/>
  </colFields>
  <colItems count="2">
    <i>
      <x/>
    </i>
    <i i="1">
      <x v="1"/>
    </i>
  </colItems>
  <dataFields count="2">
    <dataField name="Budget " fld="8" baseField="0" baseItem="1" numFmtId="3"/>
    <dataField name="Actual " fld="9" baseField="0" baseItem="2" numFmtId="3"/>
  </dataFields>
  <formats count="50">
    <format dxfId="55">
      <pivotArea dataOnly="0" labelOnly="1" outline="0" fieldPosition="0">
        <references count="1">
          <reference field="4294967294" count="2">
            <x v="0"/>
            <x v="1"/>
          </reference>
        </references>
      </pivotArea>
    </format>
    <format dxfId="54">
      <pivotArea field="3" type="button" dataOnly="0" labelOnly="1" outline="0" axis="axisRow" fieldPosition="3"/>
    </format>
    <format dxfId="53">
      <pivotArea field="4" type="button" dataOnly="0" labelOnly="1" outline="0" axis="axisRow" fieldPosition="5"/>
    </format>
    <format dxfId="52">
      <pivotArea field="5" type="button" dataOnly="0" labelOnly="1" outline="0" axis="axisRow" fieldPosition="4"/>
    </format>
    <format dxfId="51">
      <pivotArea field="6" type="button" dataOnly="0" labelOnly="1" outline="0" axis="axisRow" fieldPosition="6"/>
    </format>
    <format dxfId="50">
      <pivotArea field="7" type="button" dataOnly="0" labelOnly="1" outline="0" axis="axisRow" fieldPosition="7"/>
    </format>
    <format dxfId="49">
      <pivotArea field="0" type="button" dataOnly="0" labelOnly="1" outline="0" axis="axisRow" fieldPosition="0"/>
    </format>
    <format dxfId="48">
      <pivotArea field="1" type="button" dataOnly="0" labelOnly="1" outline="0" axis="axisRow" fieldPosition="1"/>
    </format>
    <format dxfId="47">
      <pivotArea field="2" type="button" dataOnly="0" labelOnly="1" outline="0" axis="axisRow" fieldPosition="2"/>
    </format>
    <format dxfId="46">
      <pivotArea field="3" type="button" dataOnly="0" labelOnly="1" outline="0" axis="axisRow" fieldPosition="3"/>
    </format>
    <format dxfId="45">
      <pivotArea field="4" type="button" dataOnly="0" labelOnly="1" outline="0" axis="axisRow" fieldPosition="5"/>
    </format>
    <format dxfId="44">
      <pivotArea field="5" type="button" dataOnly="0" labelOnly="1" outline="0" axis="axisRow" fieldPosition="4"/>
    </format>
    <format dxfId="43">
      <pivotArea field="6" type="button" dataOnly="0" labelOnly="1" outline="0" axis="axisRow" fieldPosition="6"/>
    </format>
    <format dxfId="42">
      <pivotArea field="7" type="button" dataOnly="0" labelOnly="1" outline="0" axis="axisRow" fieldPosition="7"/>
    </format>
    <format dxfId="41">
      <pivotArea dataOnly="0" labelOnly="1" outline="0" fieldPosition="0">
        <references count="1">
          <reference field="4294967294" count="2">
            <x v="0"/>
            <x v="1"/>
          </reference>
        </references>
      </pivotArea>
    </format>
    <format dxfId="40">
      <pivotArea field="0" type="button" dataOnly="0" labelOnly="1" outline="0" axis="axisRow" fieldPosition="0"/>
    </format>
    <format dxfId="39">
      <pivotArea field="1" type="button" dataOnly="0" labelOnly="1" outline="0" axis="axisRow" fieldPosition="1"/>
    </format>
    <format dxfId="38">
      <pivotArea field="2" type="button" dataOnly="0" labelOnly="1" outline="0" axis="axisRow" fieldPosition="2"/>
    </format>
    <format dxfId="37">
      <pivotArea field="3" type="button" dataOnly="0" labelOnly="1" outline="0" axis="axisRow" fieldPosition="3"/>
    </format>
    <format dxfId="36">
      <pivotArea field="4" type="button" dataOnly="0" labelOnly="1" outline="0" axis="axisRow" fieldPosition="5"/>
    </format>
    <format dxfId="35">
      <pivotArea field="5" type="button" dataOnly="0" labelOnly="1" outline="0" axis="axisRow" fieldPosition="4"/>
    </format>
    <format dxfId="34">
      <pivotArea field="6" type="button" dataOnly="0" labelOnly="1" outline="0" axis="axisRow" fieldPosition="6"/>
    </format>
    <format dxfId="33">
      <pivotArea field="7" type="button" dataOnly="0" labelOnly="1" outline="0" axis="axisRow" fieldPosition="7"/>
    </format>
    <format dxfId="32">
      <pivotArea dataOnly="0" labelOnly="1" outline="0" fieldPosition="0">
        <references count="1">
          <reference field="4294967294" count="2">
            <x v="0"/>
            <x v="1"/>
          </reference>
        </references>
      </pivotArea>
    </format>
    <format dxfId="31">
      <pivotArea field="0" type="button" dataOnly="0" labelOnly="1" outline="0" axis="axisRow" fieldPosition="0"/>
    </format>
    <format dxfId="30">
      <pivotArea field="1" type="button" dataOnly="0" labelOnly="1" outline="0" axis="axisRow" fieldPosition="1"/>
    </format>
    <format dxfId="29">
      <pivotArea field="2" type="button" dataOnly="0" labelOnly="1" outline="0" axis="axisRow" fieldPosition="2"/>
    </format>
    <format dxfId="28">
      <pivotArea field="3" type="button" dataOnly="0" labelOnly="1" outline="0" axis="axisRow" fieldPosition="3"/>
    </format>
    <format dxfId="27">
      <pivotArea field="4" type="button" dataOnly="0" labelOnly="1" outline="0" axis="axisRow" fieldPosition="5"/>
    </format>
    <format dxfId="26">
      <pivotArea field="5" type="button" dataOnly="0" labelOnly="1" outline="0" axis="axisRow" fieldPosition="4"/>
    </format>
    <format dxfId="25">
      <pivotArea field="6" type="button" dataOnly="0" labelOnly="1" outline="0" axis="axisRow" fieldPosition="6"/>
    </format>
    <format dxfId="24">
      <pivotArea field="7" type="button" dataOnly="0" labelOnly="1" outline="0" axis="axisRow" fieldPosition="7"/>
    </format>
    <format dxfId="23">
      <pivotArea dataOnly="0" labelOnly="1" outline="0" fieldPosition="0">
        <references count="1">
          <reference field="4294967294" count="2">
            <x v="0"/>
            <x v="1"/>
          </reference>
        </references>
      </pivotArea>
    </format>
    <format dxfId="22">
      <pivotArea field="0" type="button" dataOnly="0" labelOnly="1" outline="0" axis="axisRow" fieldPosition="0"/>
    </format>
    <format dxfId="21">
      <pivotArea field="1" type="button" dataOnly="0" labelOnly="1" outline="0" axis="axisRow" fieldPosition="1"/>
    </format>
    <format dxfId="20">
      <pivotArea field="2" type="button" dataOnly="0" labelOnly="1" outline="0" axis="axisRow" fieldPosition="2"/>
    </format>
    <format dxfId="19">
      <pivotArea field="3" type="button" dataOnly="0" labelOnly="1" outline="0" axis="axisRow" fieldPosition="3"/>
    </format>
    <format dxfId="18">
      <pivotArea field="4" type="button" dataOnly="0" labelOnly="1" outline="0" axis="axisRow" fieldPosition="5"/>
    </format>
    <format dxfId="17">
      <pivotArea field="5" type="button" dataOnly="0" labelOnly="1" outline="0" axis="axisRow" fieldPosition="4"/>
    </format>
    <format dxfId="16">
      <pivotArea field="6" type="button" dataOnly="0" labelOnly="1" outline="0" axis="axisRow" fieldPosition="6"/>
    </format>
    <format dxfId="15">
      <pivotArea field="7" type="button" dataOnly="0" labelOnly="1" outline="0" axis="axisRow" fieldPosition="7"/>
    </format>
    <format dxfId="14">
      <pivotArea dataOnly="0" labelOnly="1" outline="0" fieldPosition="0">
        <references count="1">
          <reference field="4294967294" count="2">
            <x v="0"/>
            <x v="1"/>
          </reference>
        </references>
      </pivotArea>
    </format>
    <format dxfId="13">
      <pivotArea field="4" type="button" dataOnly="0" labelOnly="1" outline="0" axis="axisRow" fieldPosition="5"/>
    </format>
    <format dxfId="12">
      <pivotArea field="6" type="button" dataOnly="0" labelOnly="1" outline="0" axis="axisRow" fieldPosition="6"/>
    </format>
    <format dxfId="11">
      <pivotArea field="7" type="button" dataOnly="0" labelOnly="1" outline="0" axis="axisRow" fieldPosition="7"/>
    </format>
    <format dxfId="10">
      <pivotArea dataOnly="0" labelOnly="1" grandRow="1" outline="0" fieldPosition="0"/>
    </format>
    <format dxfId="9">
      <pivotArea dataOnly="0" labelOnly="1" outline="0" fieldPosition="0">
        <references count="8">
          <reference field="0" count="1" selected="0">
            <x v="1"/>
          </reference>
          <reference field="1" count="1" selected="0">
            <x v="3"/>
          </reference>
          <reference field="2" count="1" selected="0">
            <x v="3"/>
          </reference>
          <reference field="3" count="1" selected="0">
            <x v="2"/>
          </reference>
          <reference field="4" count="1" selected="0">
            <x v="5"/>
          </reference>
          <reference field="5" count="1" selected="0">
            <x v="2"/>
          </reference>
          <reference field="6" count="1" selected="0">
            <x v="5"/>
          </reference>
          <reference field="7" count="1">
            <x v="3"/>
          </reference>
        </references>
      </pivotArea>
    </format>
    <format dxfId="8">
      <pivotArea dataOnly="0" labelOnly="1" outline="0" fieldPosition="0">
        <references count="8">
          <reference field="0" count="1" selected="0">
            <x v="2"/>
          </reference>
          <reference field="1" count="1" selected="0">
            <x v="4"/>
          </reference>
          <reference field="2" count="1" selected="0">
            <x v="0"/>
          </reference>
          <reference field="3" count="1" selected="0">
            <x v="0"/>
          </reference>
          <reference field="4" count="1" selected="0">
            <x v="1"/>
          </reference>
          <reference field="5" count="1" selected="0">
            <x v="0"/>
          </reference>
          <reference field="6" count="1" selected="0">
            <x v="1"/>
          </reference>
          <reference field="7" count="1">
            <x v="2"/>
          </reference>
        </references>
      </pivotArea>
    </format>
    <format dxfId="7">
      <pivotArea dataOnly="0" labelOnly="1" outline="0" fieldPosition="0">
        <references count="1">
          <reference field="6" count="0"/>
        </references>
      </pivotArea>
    </format>
    <format dxfId="6">
      <pivotArea dataOnly="0" labelOnly="1" outline="0" fieldPosition="0">
        <references count="1">
          <reference field="4"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BCFFF3-195F-4C92-8A2E-C048CA24D4C9}" name="Days_Completed" cacheId="0"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I2:J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Days completed " fld="6" baseField="0" baseItem="0"/>
    <dataField name="Duration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DFB2C1-F4B8-49AF-A1F4-4361E5203E0E}" name="Budget_v_Actual"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4">
  <location ref="B2:C3"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6"/>
    <dataField name="Budget " fld="8" baseField="0" baseItem="1" numFmtId="166"/>
  </dataFields>
  <chartFormats count="7">
    <chartFormat chart="15" format="5" series="1">
      <pivotArea type="data" outline="0" fieldPosition="0">
        <references count="1">
          <reference field="4294967294" count="1" selected="0">
            <x v="0"/>
          </reference>
        </references>
      </pivotArea>
    </chartFormat>
    <chartFormat chart="15" format="6">
      <pivotArea type="data" outline="0" fieldPosition="0">
        <references count="1">
          <reference field="4294967294" count="1" selected="0">
            <x v="0"/>
          </reference>
        </references>
      </pivotArea>
    </chartFormat>
    <chartFormat chart="15" format="7">
      <pivotArea type="data" outline="0" fieldPosition="0">
        <references count="1">
          <reference field="4294967294" count="1" selected="0">
            <x v="1"/>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1"/>
          </reference>
        </references>
      </pivotArea>
    </chartFormat>
    <chartFormat chart="21" format="1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67259FD2-1E7C-4EC4-8B26-4EAF663DF469}" sourceName="Project">
  <pivotTables>
    <pivotTable tabId="3" name="Gantt"/>
    <pivotTable tabId="4" name="Days_Completed"/>
    <pivotTable tabId="4" name="Budget_v_Actual"/>
  </pivotTables>
  <data>
    <tabular pivotCacheId="739774749">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5541149-F8D2-44DB-8264-99EA277BA395}" sourceName="Manager">
  <pivotTables>
    <pivotTable tabId="3" name="Gantt"/>
    <pivotTable tabId="4" name="Budget_v_Actual"/>
    <pivotTable tabId="4" name="Days_Completed"/>
  </pivotTables>
  <data>
    <tabular pivotCacheId="7397747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CF1C5EB0-B233-40B5-9BA2-807F513929C5}" cache="Slicer_Project" caption="Project" columnCount="5" style="SlicerStyleLight2" rowHeight="252000"/>
  <slicer name="Manager" xr10:uid="{569AF20E-71BB-43BA-9D6A-4142E89561C6}" cache="Slicer_Manager" caption="Manager" columnCount="5" style="SlicerStyleLight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5"/>
    <tableColumn id="5" xr3:uid="{A5BEB9B6-A13C-4735-8C93-943512962E1A}" name="Duration"/>
    <tableColumn id="9" xr3:uid="{9A8390CA-408A-41FE-A909-4D1F9E77E3F2}" name="End Date" dataDxfId="4">
      <calculatedColumnFormula>WORKDAY.INTL(Table1[[#This Row],[Start Date]]-1,Table1[[#This Row],[Duration]],1)</calculatedColumnFormula>
    </tableColumn>
    <tableColumn id="10" xr3:uid="{06B5F73C-C916-4EC2-88F2-098623EC6F35}" name="Days completed" dataDxfId="3"/>
    <tableColumn id="6" xr3:uid="{704AC253-E86F-4A7F-BD63-4569C494A728}" name="Progress" dataDxfId="2" dataCellStyle="Percent">
      <calculatedColumnFormula>Table1[[#This Row],[Days completed]]/Table1[[#This Row],[Duration]]</calculatedColumnFormula>
    </tableColumn>
    <tableColumn id="7" xr3:uid="{459C1C51-A35C-450A-B0F0-EA7E00C33AA1}" name="Budget" dataDxfId="1"/>
    <tableColumn id="8" xr3:uid="{CC94112E-5637-4797-9BDD-BFCC8197D1AB}" name="Actual"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A622-392D-4C11-8CA1-FC8F5D8F121A}">
  <sheetPr codeName="Sheet1">
    <pageSetUpPr fitToPage="1"/>
  </sheetPr>
  <dimension ref="A1:BA85"/>
  <sheetViews>
    <sheetView showGridLines="0" tabSelected="1" zoomScale="85" zoomScaleNormal="85" workbookViewId="0">
      <pane ySplit="5" topLeftCell="A6" activePane="bottomLeft" state="frozen"/>
      <selection pane="bottomLeft" activeCell="AK27" sqref="AK27"/>
    </sheetView>
  </sheetViews>
  <sheetFormatPr defaultRowHeight="15" x14ac:dyDescent="0.25"/>
  <cols>
    <col min="1" max="1" width="10" customWidth="1"/>
    <col min="2" max="2" width="7.7109375" bestFit="1" customWidth="1"/>
    <col min="3" max="3" width="10.7109375" customWidth="1"/>
    <col min="4" max="4" width="12.140625" style="8" customWidth="1"/>
    <col min="5" max="5" width="11.42578125" style="7" bestFit="1" customWidth="1"/>
    <col min="6" max="6" width="11" style="8" bestFit="1" customWidth="1"/>
    <col min="7" max="7" width="13.28515625" style="7" bestFit="1" customWidth="1"/>
    <col min="8" max="8" width="10.85546875" style="20" bestFit="1" customWidth="1"/>
    <col min="9" max="9" width="10.85546875" style="3" bestFit="1" customWidth="1"/>
    <col min="10" max="10" width="10.7109375" style="3" bestFit="1" customWidth="1"/>
    <col min="11" max="28" width="7" bestFit="1" customWidth="1"/>
    <col min="29" max="36" width="7.140625" bestFit="1" customWidth="1"/>
  </cols>
  <sheetData>
    <row r="1" spans="1:53" ht="33.75" customHeight="1" x14ac:dyDescent="0.25">
      <c r="A1" s="37" t="s">
        <v>30</v>
      </c>
      <c r="B1" s="30"/>
      <c r="C1" s="30"/>
      <c r="D1" s="31"/>
      <c r="E1" s="32"/>
      <c r="F1" s="36" t="str">
        <f>TEXT(MIN(D6:D51),"d-mmm-yy")&amp;" to "&amp;TEXT(MAX(E6:E51),"d-mmm-yy")</f>
        <v>17-Feb-20 to 13-Mar-20</v>
      </c>
      <c r="G1" s="33"/>
      <c r="H1" s="33"/>
      <c r="I1" s="34"/>
      <c r="J1" s="35"/>
      <c r="K1" s="30"/>
      <c r="L1" s="30"/>
      <c r="M1" s="30"/>
      <c r="N1" s="30"/>
      <c r="O1" s="30"/>
      <c r="P1" s="30"/>
      <c r="Q1" s="41"/>
      <c r="R1" s="30"/>
      <c r="S1" s="41"/>
      <c r="T1" s="30"/>
      <c r="U1" s="30"/>
      <c r="V1" s="30"/>
      <c r="W1" s="30"/>
      <c r="X1" s="30"/>
      <c r="Y1" s="30"/>
      <c r="Z1" s="30"/>
      <c r="AA1" s="30"/>
      <c r="AB1" s="30"/>
      <c r="AC1" s="30"/>
      <c r="AD1" s="30"/>
      <c r="AE1" s="30"/>
      <c r="AF1" s="30"/>
      <c r="AG1" s="30"/>
      <c r="AH1" s="30"/>
      <c r="AI1" s="30"/>
      <c r="AJ1" s="30"/>
    </row>
    <row r="2" spans="1:53" ht="21.75" customHeight="1" x14ac:dyDescent="0.25"/>
    <row r="3" spans="1:53" ht="21.75" customHeight="1" x14ac:dyDescent="0.25">
      <c r="D3"/>
    </row>
    <row r="4" spans="1:53" ht="25.5" customHeight="1" x14ac:dyDescent="0.25">
      <c r="B4" s="26"/>
      <c r="F4" s="7"/>
      <c r="G4" s="20"/>
    </row>
    <row r="5" spans="1:53" s="10" customFormat="1" ht="21" customHeight="1" x14ac:dyDescent="0.25">
      <c r="A5" s="22" t="s">
        <v>0</v>
      </c>
      <c r="B5" s="22" t="s">
        <v>1</v>
      </c>
      <c r="C5" s="22" t="s">
        <v>23</v>
      </c>
      <c r="D5" s="23" t="s">
        <v>2</v>
      </c>
      <c r="E5" s="23" t="s">
        <v>24</v>
      </c>
      <c r="F5" s="23" t="s">
        <v>22</v>
      </c>
      <c r="G5" s="23" t="s">
        <v>27</v>
      </c>
      <c r="H5" s="22" t="s">
        <v>3</v>
      </c>
      <c r="I5" s="24" t="s">
        <v>28</v>
      </c>
      <c r="J5" s="24" t="s">
        <v>29</v>
      </c>
      <c r="K5" s="28">
        <f>MIN(D6:D50)+Workings!P2</f>
        <v>43878</v>
      </c>
      <c r="L5" s="28">
        <f>+K5+1</f>
        <v>43879</v>
      </c>
      <c r="M5" s="28">
        <f t="shared" ref="M5:AJ5" si="0">+L5+1</f>
        <v>43880</v>
      </c>
      <c r="N5" s="28">
        <f t="shared" si="0"/>
        <v>43881</v>
      </c>
      <c r="O5" s="28">
        <f t="shared" si="0"/>
        <v>43882</v>
      </c>
      <c r="P5" s="28">
        <f t="shared" si="0"/>
        <v>43883</v>
      </c>
      <c r="Q5" s="28">
        <f t="shared" si="0"/>
        <v>43884</v>
      </c>
      <c r="R5" s="28">
        <f t="shared" si="0"/>
        <v>43885</v>
      </c>
      <c r="S5" s="28">
        <f t="shared" si="0"/>
        <v>43886</v>
      </c>
      <c r="T5" s="28">
        <f t="shared" si="0"/>
        <v>43887</v>
      </c>
      <c r="U5" s="28">
        <f t="shared" si="0"/>
        <v>43888</v>
      </c>
      <c r="V5" s="28">
        <f t="shared" si="0"/>
        <v>43889</v>
      </c>
      <c r="W5" s="28">
        <f t="shared" si="0"/>
        <v>43890</v>
      </c>
      <c r="X5" s="28">
        <f t="shared" si="0"/>
        <v>43891</v>
      </c>
      <c r="Y5" s="28">
        <f t="shared" si="0"/>
        <v>43892</v>
      </c>
      <c r="Z5" s="28">
        <f t="shared" si="0"/>
        <v>43893</v>
      </c>
      <c r="AA5" s="28">
        <f t="shared" si="0"/>
        <v>43894</v>
      </c>
      <c r="AB5" s="28">
        <f t="shared" si="0"/>
        <v>43895</v>
      </c>
      <c r="AC5" s="28">
        <f t="shared" si="0"/>
        <v>43896</v>
      </c>
      <c r="AD5" s="28">
        <f t="shared" si="0"/>
        <v>43897</v>
      </c>
      <c r="AE5" s="28">
        <f t="shared" si="0"/>
        <v>43898</v>
      </c>
      <c r="AF5" s="28">
        <f t="shared" si="0"/>
        <v>43899</v>
      </c>
      <c r="AG5" s="28">
        <f t="shared" si="0"/>
        <v>43900</v>
      </c>
      <c r="AH5" s="28">
        <f t="shared" si="0"/>
        <v>43901</v>
      </c>
      <c r="AI5" s="28">
        <f t="shared" si="0"/>
        <v>43902</v>
      </c>
      <c r="AJ5" s="28">
        <f t="shared" si="0"/>
        <v>43903</v>
      </c>
      <c r="AK5" s="19"/>
      <c r="AL5" s="19"/>
      <c r="AM5" s="19"/>
      <c r="AN5" s="19"/>
      <c r="AO5" s="19"/>
      <c r="AP5" s="19"/>
      <c r="AQ5" s="19"/>
      <c r="AR5" s="19"/>
      <c r="AS5" s="19"/>
      <c r="AT5" s="19"/>
      <c r="AU5" s="19"/>
      <c r="AV5" s="19"/>
      <c r="AW5" s="9"/>
      <c r="AX5" s="9"/>
      <c r="AY5" s="9"/>
      <c r="AZ5" s="9"/>
      <c r="BA5" s="9"/>
    </row>
    <row r="6" spans="1:53" s="15" customFormat="1" x14ac:dyDescent="0.25">
      <c r="A6" t="s">
        <v>19</v>
      </c>
      <c r="B6" t="s">
        <v>4</v>
      </c>
      <c r="C6" t="s">
        <v>37</v>
      </c>
      <c r="D6" s="1">
        <v>43889</v>
      </c>
      <c r="E6" s="1">
        <v>43900</v>
      </c>
      <c r="F6" s="7">
        <v>8</v>
      </c>
      <c r="G6" s="12">
        <v>3</v>
      </c>
      <c r="H6" s="11">
        <v>0.375</v>
      </c>
      <c r="I6" s="3">
        <v>96000</v>
      </c>
      <c r="J6" s="3">
        <v>32256</v>
      </c>
    </row>
    <row r="7" spans="1:53" s="15" customFormat="1" x14ac:dyDescent="0.25">
      <c r="A7"/>
      <c r="B7" t="s">
        <v>5</v>
      </c>
      <c r="C7" t="s">
        <v>36</v>
      </c>
      <c r="D7" s="1">
        <v>43892</v>
      </c>
      <c r="E7" s="1">
        <v>43902</v>
      </c>
      <c r="F7" s="7">
        <v>9</v>
      </c>
      <c r="G7" s="12">
        <v>4</v>
      </c>
      <c r="H7" s="11">
        <v>0.44444444444444442</v>
      </c>
      <c r="I7" s="3">
        <v>513000</v>
      </c>
      <c r="J7" s="3">
        <v>226233</v>
      </c>
    </row>
    <row r="8" spans="1:53" s="15" customFormat="1" x14ac:dyDescent="0.25">
      <c r="A8"/>
      <c r="B8" t="s">
        <v>6</v>
      </c>
      <c r="C8" t="s">
        <v>21</v>
      </c>
      <c r="D8" s="1">
        <v>43881</v>
      </c>
      <c r="E8" s="1">
        <v>43887</v>
      </c>
      <c r="F8" s="7">
        <v>5</v>
      </c>
      <c r="G8" s="12">
        <v>3</v>
      </c>
      <c r="H8" s="11">
        <v>0.6</v>
      </c>
      <c r="I8" s="3">
        <v>616000</v>
      </c>
      <c r="J8" s="3">
        <v>401579</v>
      </c>
    </row>
    <row r="9" spans="1:53" s="15" customFormat="1" x14ac:dyDescent="0.25">
      <c r="A9"/>
      <c r="B9" t="s">
        <v>7</v>
      </c>
      <c r="C9" t="s">
        <v>35</v>
      </c>
      <c r="D9" s="1">
        <v>43880</v>
      </c>
      <c r="E9" s="1">
        <v>43882</v>
      </c>
      <c r="F9" s="7">
        <v>3</v>
      </c>
      <c r="G9" s="12">
        <v>3</v>
      </c>
      <c r="H9" s="11">
        <v>1</v>
      </c>
      <c r="I9" s="3">
        <v>817000</v>
      </c>
      <c r="J9" s="3">
        <v>807069</v>
      </c>
    </row>
    <row r="10" spans="1:53" s="15" customFormat="1" x14ac:dyDescent="0.25">
      <c r="A10"/>
      <c r="B10" t="s">
        <v>8</v>
      </c>
      <c r="C10" t="s">
        <v>20</v>
      </c>
      <c r="D10" s="1">
        <v>43882</v>
      </c>
      <c r="E10" s="1">
        <v>43892</v>
      </c>
      <c r="F10" s="7">
        <v>7</v>
      </c>
      <c r="G10" s="12">
        <v>3</v>
      </c>
      <c r="H10" s="11">
        <v>0.42857142857142855</v>
      </c>
      <c r="I10" s="3">
        <v>372000</v>
      </c>
      <c r="J10" s="3">
        <v>173166</v>
      </c>
    </row>
    <row r="11" spans="1:53" s="15" customFormat="1" x14ac:dyDescent="0.25">
      <c r="A11"/>
      <c r="B11" t="s">
        <v>9</v>
      </c>
      <c r="C11" t="s">
        <v>37</v>
      </c>
      <c r="D11" s="1">
        <v>43885</v>
      </c>
      <c r="E11" s="1">
        <v>43896</v>
      </c>
      <c r="F11" s="7">
        <v>10</v>
      </c>
      <c r="G11" s="12">
        <v>2</v>
      </c>
      <c r="H11" s="11">
        <v>0.2</v>
      </c>
      <c r="I11" s="3">
        <v>50000</v>
      </c>
      <c r="J11" s="3">
        <v>8400</v>
      </c>
    </row>
    <row r="12" spans="1:53" s="15" customFormat="1" x14ac:dyDescent="0.25">
      <c r="A12"/>
      <c r="B12" t="s">
        <v>10</v>
      </c>
      <c r="C12" t="s">
        <v>36</v>
      </c>
      <c r="D12" s="1">
        <v>43885</v>
      </c>
      <c r="E12" s="1">
        <v>43896</v>
      </c>
      <c r="F12" s="7">
        <v>10</v>
      </c>
      <c r="G12" s="12">
        <v>3</v>
      </c>
      <c r="H12" s="11">
        <v>0.3</v>
      </c>
      <c r="I12" s="3">
        <v>807000</v>
      </c>
      <c r="J12" s="3">
        <v>262679</v>
      </c>
    </row>
    <row r="13" spans="1:53" s="15" customFormat="1" x14ac:dyDescent="0.25">
      <c r="A13"/>
      <c r="B13" t="s">
        <v>11</v>
      </c>
      <c r="C13" t="s">
        <v>21</v>
      </c>
      <c r="D13" s="1">
        <v>43885</v>
      </c>
      <c r="E13" s="1">
        <v>43887</v>
      </c>
      <c r="F13" s="7">
        <v>3</v>
      </c>
      <c r="G13" s="12">
        <v>0</v>
      </c>
      <c r="H13" s="11">
        <v>0</v>
      </c>
      <c r="I13" s="3">
        <v>691000</v>
      </c>
      <c r="J13" s="3">
        <v>0</v>
      </c>
    </row>
    <row r="14" spans="1:53" s="15" customFormat="1" x14ac:dyDescent="0.25">
      <c r="A14" t="s">
        <v>18</v>
      </c>
      <c r="B14" t="s">
        <v>4</v>
      </c>
      <c r="C14" t="s">
        <v>35</v>
      </c>
      <c r="D14" s="1">
        <v>43892</v>
      </c>
      <c r="E14" s="1">
        <v>43902</v>
      </c>
      <c r="F14" s="7">
        <v>9</v>
      </c>
      <c r="G14" s="12">
        <v>8</v>
      </c>
      <c r="H14" s="11">
        <v>0.88888888888888884</v>
      </c>
      <c r="I14" s="3">
        <v>787000</v>
      </c>
      <c r="J14" s="3">
        <v>727188</v>
      </c>
    </row>
    <row r="15" spans="1:53" s="15" customFormat="1" x14ac:dyDescent="0.25">
      <c r="A15"/>
      <c r="B15" t="s">
        <v>5</v>
      </c>
      <c r="C15" t="s">
        <v>20</v>
      </c>
      <c r="D15" s="1">
        <v>43892</v>
      </c>
      <c r="E15" s="1">
        <v>43903</v>
      </c>
      <c r="F15" s="7">
        <v>10</v>
      </c>
      <c r="G15" s="12">
        <v>2</v>
      </c>
      <c r="H15" s="11">
        <v>0.2</v>
      </c>
      <c r="I15" s="3">
        <v>228000</v>
      </c>
      <c r="J15" s="3">
        <v>47880</v>
      </c>
      <c r="K15"/>
      <c r="L15"/>
      <c r="M15"/>
      <c r="N15"/>
      <c r="O15"/>
      <c r="R15"/>
      <c r="S15"/>
      <c r="T15"/>
      <c r="U15"/>
      <c r="V15"/>
    </row>
    <row r="16" spans="1:53" s="15" customFormat="1" x14ac:dyDescent="0.25">
      <c r="A16"/>
      <c r="B16" t="s">
        <v>6</v>
      </c>
      <c r="C16" t="s">
        <v>37</v>
      </c>
      <c r="D16" s="1">
        <v>43878</v>
      </c>
      <c r="E16" s="1">
        <v>43881</v>
      </c>
      <c r="F16" s="7">
        <v>4</v>
      </c>
      <c r="G16" s="12">
        <v>0</v>
      </c>
      <c r="H16" s="11">
        <v>0</v>
      </c>
      <c r="I16" s="3">
        <v>147000</v>
      </c>
      <c r="J16" s="3">
        <v>0</v>
      </c>
      <c r="K16"/>
      <c r="L16"/>
      <c r="M16"/>
      <c r="N16"/>
      <c r="O16"/>
      <c r="R16"/>
      <c r="S16"/>
      <c r="T16"/>
      <c r="U16"/>
      <c r="V16"/>
    </row>
    <row r="17" spans="1:22" s="15" customFormat="1" x14ac:dyDescent="0.25">
      <c r="A17"/>
      <c r="B17" t="s">
        <v>7</v>
      </c>
      <c r="C17" t="s">
        <v>36</v>
      </c>
      <c r="D17" s="1">
        <v>43880</v>
      </c>
      <c r="E17" s="1">
        <v>43889</v>
      </c>
      <c r="F17" s="7">
        <v>8</v>
      </c>
      <c r="G17" s="12">
        <v>5</v>
      </c>
      <c r="H17" s="11">
        <v>0.625</v>
      </c>
      <c r="I17" s="3">
        <v>338000</v>
      </c>
      <c r="J17" s="3">
        <v>205123</v>
      </c>
      <c r="K17"/>
      <c r="L17"/>
      <c r="M17"/>
      <c r="N17"/>
      <c r="O17"/>
      <c r="R17"/>
      <c r="S17"/>
      <c r="T17"/>
      <c r="U17"/>
      <c r="V17"/>
    </row>
    <row r="18" spans="1:22" s="15" customFormat="1" x14ac:dyDescent="0.25">
      <c r="A18"/>
      <c r="B18" t="s">
        <v>8</v>
      </c>
      <c r="C18" t="s">
        <v>21</v>
      </c>
      <c r="D18" s="1">
        <v>43885</v>
      </c>
      <c r="E18" s="1">
        <v>43896</v>
      </c>
      <c r="F18" s="7">
        <v>10</v>
      </c>
      <c r="G18" s="12">
        <v>3</v>
      </c>
      <c r="H18" s="11">
        <v>0.3</v>
      </c>
      <c r="I18" s="3">
        <v>857000</v>
      </c>
      <c r="J18" s="3">
        <v>305949</v>
      </c>
      <c r="K18"/>
      <c r="L18"/>
      <c r="M18"/>
      <c r="N18"/>
      <c r="O18"/>
      <c r="R18"/>
      <c r="S18"/>
      <c r="T18"/>
      <c r="U18"/>
      <c r="V18"/>
    </row>
    <row r="19" spans="1:22" s="15" customFormat="1" x14ac:dyDescent="0.25">
      <c r="A19"/>
      <c r="B19" t="s">
        <v>9</v>
      </c>
      <c r="C19" t="s">
        <v>35</v>
      </c>
      <c r="D19" s="1">
        <v>43886</v>
      </c>
      <c r="E19" s="1">
        <v>43893</v>
      </c>
      <c r="F19" s="7">
        <v>6</v>
      </c>
      <c r="G19" s="12">
        <v>3</v>
      </c>
      <c r="H19" s="11">
        <v>0.5</v>
      </c>
      <c r="I19" s="3">
        <v>602000</v>
      </c>
      <c r="J19" s="3">
        <v>322371</v>
      </c>
      <c r="K19"/>
      <c r="L19"/>
      <c r="M19"/>
      <c r="N19"/>
      <c r="O19"/>
      <c r="R19"/>
      <c r="S19"/>
      <c r="T19"/>
      <c r="U19"/>
      <c r="V19"/>
    </row>
    <row r="20" spans="1:22" s="15" customFormat="1" x14ac:dyDescent="0.25">
      <c r="A20"/>
      <c r="B20" t="s">
        <v>10</v>
      </c>
      <c r="C20" t="s">
        <v>20</v>
      </c>
      <c r="D20" s="1">
        <v>43886</v>
      </c>
      <c r="E20" s="1">
        <v>43889</v>
      </c>
      <c r="F20" s="7">
        <v>4</v>
      </c>
      <c r="G20" s="12">
        <v>2</v>
      </c>
      <c r="H20" s="11">
        <v>0.5</v>
      </c>
      <c r="I20" s="3">
        <v>990000</v>
      </c>
      <c r="J20" s="3">
        <v>451440</v>
      </c>
      <c r="L20"/>
      <c r="M20"/>
      <c r="N20"/>
      <c r="O20"/>
      <c r="R20"/>
      <c r="S20"/>
      <c r="T20"/>
      <c r="U20"/>
      <c r="V20"/>
    </row>
    <row r="21" spans="1:22" s="15" customFormat="1" x14ac:dyDescent="0.25">
      <c r="A21" t="s">
        <v>15</v>
      </c>
      <c r="B21" t="s">
        <v>4</v>
      </c>
      <c r="C21" t="s">
        <v>35</v>
      </c>
      <c r="D21" s="1">
        <v>43878</v>
      </c>
      <c r="E21" s="1">
        <v>43882</v>
      </c>
      <c r="F21" s="7">
        <v>5</v>
      </c>
      <c r="G21" s="12">
        <v>2</v>
      </c>
      <c r="H21" s="11">
        <v>0.4</v>
      </c>
      <c r="I21" s="3">
        <v>218000</v>
      </c>
      <c r="J21" s="3">
        <v>97337</v>
      </c>
      <c r="R21"/>
      <c r="S21"/>
      <c r="T21"/>
      <c r="U21"/>
      <c r="V21"/>
    </row>
    <row r="22" spans="1:22" s="15" customFormat="1" x14ac:dyDescent="0.25">
      <c r="A22"/>
      <c r="B22" t="s">
        <v>5</v>
      </c>
      <c r="C22" t="s">
        <v>20</v>
      </c>
      <c r="D22" s="1">
        <v>43878</v>
      </c>
      <c r="E22" s="1">
        <v>43885</v>
      </c>
      <c r="F22" s="7">
        <v>6</v>
      </c>
      <c r="G22" s="12">
        <v>3</v>
      </c>
      <c r="H22" s="11">
        <v>0.5</v>
      </c>
      <c r="I22" s="3">
        <v>393000</v>
      </c>
      <c r="J22" s="3">
        <v>177440</v>
      </c>
      <c r="R22"/>
      <c r="S22"/>
      <c r="T22"/>
      <c r="U22"/>
      <c r="V22"/>
    </row>
    <row r="23" spans="1:22" s="15" customFormat="1" x14ac:dyDescent="0.25">
      <c r="A23"/>
      <c r="B23" t="s">
        <v>6</v>
      </c>
      <c r="C23" t="s">
        <v>37</v>
      </c>
      <c r="D23" s="1">
        <v>43879</v>
      </c>
      <c r="E23" s="1">
        <v>43892</v>
      </c>
      <c r="F23" s="7">
        <v>10</v>
      </c>
      <c r="G23" s="12">
        <v>4</v>
      </c>
      <c r="H23" s="11">
        <v>0.4</v>
      </c>
      <c r="I23" s="3">
        <v>86000</v>
      </c>
      <c r="J23" s="3">
        <v>31046</v>
      </c>
    </row>
    <row r="24" spans="1:22" s="15" customFormat="1" x14ac:dyDescent="0.25">
      <c r="A24"/>
      <c r="B24" t="s">
        <v>7</v>
      </c>
      <c r="C24" t="s">
        <v>36</v>
      </c>
      <c r="D24" s="1">
        <v>43882</v>
      </c>
      <c r="E24" s="1">
        <v>43894</v>
      </c>
      <c r="F24" s="7">
        <v>9</v>
      </c>
      <c r="G24" s="12">
        <v>3</v>
      </c>
      <c r="H24" s="11">
        <v>0.33333333333333331</v>
      </c>
      <c r="I24" s="3">
        <v>732000</v>
      </c>
      <c r="J24" s="3">
        <v>261324</v>
      </c>
    </row>
    <row r="25" spans="1:22" s="15" customFormat="1" x14ac:dyDescent="0.25">
      <c r="A25"/>
      <c r="B25" t="s">
        <v>8</v>
      </c>
      <c r="C25" t="s">
        <v>21</v>
      </c>
      <c r="D25" s="1">
        <v>43878</v>
      </c>
      <c r="E25" s="1">
        <v>43881</v>
      </c>
      <c r="F25" s="7">
        <v>4</v>
      </c>
      <c r="G25" s="12">
        <v>1</v>
      </c>
      <c r="H25" s="14">
        <v>0.25</v>
      </c>
      <c r="I25" s="3">
        <v>492000</v>
      </c>
      <c r="J25" s="3">
        <v>116850</v>
      </c>
    </row>
    <row r="26" spans="1:22" s="15" customFormat="1" x14ac:dyDescent="0.25">
      <c r="A26"/>
      <c r="B26" t="s">
        <v>9</v>
      </c>
      <c r="C26" t="s">
        <v>35</v>
      </c>
      <c r="D26" s="1">
        <v>43881</v>
      </c>
      <c r="E26" s="1">
        <v>43888</v>
      </c>
      <c r="F26" s="7">
        <v>6</v>
      </c>
      <c r="G26" s="12">
        <v>0</v>
      </c>
      <c r="H26" s="11">
        <v>0</v>
      </c>
      <c r="I26" s="3">
        <v>188000</v>
      </c>
      <c r="J26" s="3">
        <v>0</v>
      </c>
    </row>
    <row r="27" spans="1:22" s="15" customFormat="1" x14ac:dyDescent="0.25">
      <c r="A27"/>
      <c r="B27" t="s">
        <v>10</v>
      </c>
      <c r="C27" t="s">
        <v>20</v>
      </c>
      <c r="D27" s="1">
        <v>43881</v>
      </c>
      <c r="E27" s="1">
        <v>43889</v>
      </c>
      <c r="F27" s="7">
        <v>7</v>
      </c>
      <c r="G27" s="12">
        <v>3</v>
      </c>
      <c r="H27" s="11">
        <v>0.42857142857142855</v>
      </c>
      <c r="I27" s="3">
        <v>180000</v>
      </c>
      <c r="J27" s="3">
        <v>79380</v>
      </c>
    </row>
    <row r="28" spans="1:22" s="15" customFormat="1" x14ac:dyDescent="0.25">
      <c r="A28"/>
      <c r="B28" t="s">
        <v>11</v>
      </c>
      <c r="C28" t="s">
        <v>37</v>
      </c>
      <c r="D28" s="1">
        <v>43885</v>
      </c>
      <c r="E28" s="1">
        <v>43889</v>
      </c>
      <c r="F28" s="7">
        <v>5</v>
      </c>
      <c r="G28" s="12">
        <v>2</v>
      </c>
      <c r="H28" s="11">
        <v>0.4</v>
      </c>
      <c r="I28" s="3">
        <v>582000</v>
      </c>
      <c r="J28" s="3">
        <v>195231</v>
      </c>
    </row>
    <row r="29" spans="1:22" s="15" customFormat="1" x14ac:dyDescent="0.25">
      <c r="A29"/>
      <c r="B29" t="s">
        <v>12</v>
      </c>
      <c r="C29" t="s">
        <v>36</v>
      </c>
      <c r="D29" s="1">
        <v>43885</v>
      </c>
      <c r="E29" s="1">
        <v>43895</v>
      </c>
      <c r="F29" s="7">
        <v>9</v>
      </c>
      <c r="G29" s="12">
        <v>1</v>
      </c>
      <c r="H29" s="11">
        <v>0.1111111111111111</v>
      </c>
      <c r="I29" s="3">
        <v>562000</v>
      </c>
      <c r="J29" s="3">
        <v>74746</v>
      </c>
    </row>
    <row r="30" spans="1:22" s="15" customFormat="1" x14ac:dyDescent="0.25">
      <c r="A30"/>
      <c r="B30" t="s">
        <v>97</v>
      </c>
      <c r="C30" t="s">
        <v>21</v>
      </c>
      <c r="D30" s="1">
        <v>43885</v>
      </c>
      <c r="E30" s="1">
        <v>43892</v>
      </c>
      <c r="F30" s="7">
        <v>6</v>
      </c>
      <c r="G30" s="12">
        <v>3</v>
      </c>
      <c r="H30" s="11">
        <v>0.5</v>
      </c>
      <c r="I30" s="3">
        <v>416000</v>
      </c>
      <c r="J30" s="3">
        <v>175015</v>
      </c>
    </row>
    <row r="31" spans="1:22" s="15" customFormat="1" x14ac:dyDescent="0.25">
      <c r="A31" t="s">
        <v>16</v>
      </c>
      <c r="B31" t="s">
        <v>4</v>
      </c>
      <c r="C31" t="s">
        <v>35</v>
      </c>
      <c r="D31" s="1">
        <v>43879</v>
      </c>
      <c r="E31" s="1">
        <v>43887</v>
      </c>
      <c r="F31" s="7">
        <v>7</v>
      </c>
      <c r="G31" s="12">
        <v>7</v>
      </c>
      <c r="H31" s="11">
        <v>1</v>
      </c>
      <c r="I31" s="3">
        <v>293000</v>
      </c>
      <c r="J31" s="3">
        <v>273001</v>
      </c>
    </row>
    <row r="32" spans="1:22" s="15" customFormat="1" x14ac:dyDescent="0.25">
      <c r="A32"/>
      <c r="B32" t="s">
        <v>5</v>
      </c>
      <c r="C32" t="s">
        <v>20</v>
      </c>
      <c r="D32" s="1">
        <v>43878</v>
      </c>
      <c r="E32" s="1">
        <v>43888</v>
      </c>
      <c r="F32" s="7">
        <v>9</v>
      </c>
      <c r="G32" s="12">
        <v>4</v>
      </c>
      <c r="H32" s="11">
        <v>0.44444444444444442</v>
      </c>
      <c r="I32" s="3">
        <v>224000</v>
      </c>
      <c r="J32" s="3">
        <v>57910</v>
      </c>
    </row>
    <row r="33" spans="1:10" s="15" customFormat="1" x14ac:dyDescent="0.25">
      <c r="A33"/>
      <c r="B33" t="s">
        <v>6</v>
      </c>
      <c r="C33" t="s">
        <v>37</v>
      </c>
      <c r="D33" s="1">
        <v>43879</v>
      </c>
      <c r="E33" s="1">
        <v>43888</v>
      </c>
      <c r="F33" s="7">
        <v>8</v>
      </c>
      <c r="G33" s="12">
        <v>0</v>
      </c>
      <c r="H33" s="11">
        <v>0</v>
      </c>
      <c r="I33" s="3">
        <v>978000</v>
      </c>
      <c r="J33" s="3">
        <v>0</v>
      </c>
    </row>
    <row r="34" spans="1:10" s="15" customFormat="1" x14ac:dyDescent="0.25">
      <c r="A34"/>
      <c r="B34" t="s">
        <v>7</v>
      </c>
      <c r="C34" t="s">
        <v>36</v>
      </c>
      <c r="D34" s="1">
        <v>43881</v>
      </c>
      <c r="E34" s="1">
        <v>43889</v>
      </c>
      <c r="F34" s="7">
        <v>7</v>
      </c>
      <c r="G34" s="12">
        <v>3</v>
      </c>
      <c r="H34" s="11">
        <v>0.42857142857142855</v>
      </c>
      <c r="I34" s="3">
        <v>932000</v>
      </c>
      <c r="J34" s="3">
        <v>379157</v>
      </c>
    </row>
    <row r="35" spans="1:10" s="15" customFormat="1" x14ac:dyDescent="0.25">
      <c r="A35"/>
      <c r="B35" t="s">
        <v>8</v>
      </c>
      <c r="C35" t="s">
        <v>21</v>
      </c>
      <c r="D35" s="1">
        <v>43882</v>
      </c>
      <c r="E35" s="1">
        <v>43887</v>
      </c>
      <c r="F35" s="7">
        <v>4</v>
      </c>
      <c r="G35" s="12">
        <v>1</v>
      </c>
      <c r="H35" s="11">
        <v>0.25</v>
      </c>
      <c r="I35" s="3">
        <v>854000</v>
      </c>
      <c r="J35" s="3">
        <v>322812</v>
      </c>
    </row>
    <row r="36" spans="1:10" s="15" customFormat="1" x14ac:dyDescent="0.25">
      <c r="A36"/>
      <c r="B36" t="s">
        <v>9</v>
      </c>
      <c r="C36" t="s">
        <v>35</v>
      </c>
      <c r="D36" s="1">
        <v>43882</v>
      </c>
      <c r="E36" s="1">
        <v>43889</v>
      </c>
      <c r="F36" s="7">
        <v>6</v>
      </c>
      <c r="G36" s="12">
        <v>3</v>
      </c>
      <c r="H36" s="11">
        <v>0.5</v>
      </c>
      <c r="I36" s="3">
        <v>81000</v>
      </c>
      <c r="J36" s="3">
        <v>38461</v>
      </c>
    </row>
    <row r="37" spans="1:10" s="15" customFormat="1" x14ac:dyDescent="0.25">
      <c r="A37"/>
      <c r="B37" t="s">
        <v>10</v>
      </c>
      <c r="C37" t="s">
        <v>20</v>
      </c>
      <c r="D37" s="1">
        <v>43885</v>
      </c>
      <c r="E37" s="1">
        <v>43892</v>
      </c>
      <c r="F37" s="7">
        <v>6</v>
      </c>
      <c r="G37" s="12">
        <v>5</v>
      </c>
      <c r="H37" s="11">
        <v>0.83333333333333337</v>
      </c>
      <c r="I37" s="3">
        <v>169000</v>
      </c>
      <c r="J37" s="3">
        <v>136468</v>
      </c>
    </row>
    <row r="38" spans="1:10" s="15" customFormat="1" x14ac:dyDescent="0.25">
      <c r="A38"/>
      <c r="B38" t="s">
        <v>11</v>
      </c>
      <c r="C38" t="s">
        <v>37</v>
      </c>
      <c r="D38" s="1">
        <v>43886</v>
      </c>
      <c r="E38" s="1">
        <v>43889</v>
      </c>
      <c r="F38" s="7">
        <v>4</v>
      </c>
      <c r="G38" s="12">
        <v>1</v>
      </c>
      <c r="H38" s="11">
        <v>0.25</v>
      </c>
      <c r="I38" s="3">
        <v>61000</v>
      </c>
      <c r="J38" s="3">
        <v>12078</v>
      </c>
    </row>
    <row r="39" spans="1:10" s="15" customFormat="1" x14ac:dyDescent="0.25">
      <c r="A39"/>
      <c r="B39" t="s">
        <v>12</v>
      </c>
      <c r="C39" t="s">
        <v>36</v>
      </c>
      <c r="D39" s="1">
        <v>43888</v>
      </c>
      <c r="E39" s="1">
        <v>43896</v>
      </c>
      <c r="F39" s="7">
        <v>7</v>
      </c>
      <c r="G39" s="12">
        <v>3</v>
      </c>
      <c r="H39" s="11">
        <v>0.42857142857142855</v>
      </c>
      <c r="I39" s="3">
        <v>645000</v>
      </c>
      <c r="J39" s="3">
        <v>273048</v>
      </c>
    </row>
    <row r="40" spans="1:10" s="15" customFormat="1" x14ac:dyDescent="0.25">
      <c r="A40"/>
      <c r="B40" t="s">
        <v>97</v>
      </c>
      <c r="C40" t="s">
        <v>21</v>
      </c>
      <c r="D40" s="1">
        <v>43878</v>
      </c>
      <c r="E40" s="1">
        <v>43880</v>
      </c>
      <c r="F40" s="7">
        <v>3</v>
      </c>
      <c r="G40" s="12">
        <v>3</v>
      </c>
      <c r="H40" s="11">
        <v>1</v>
      </c>
      <c r="I40" s="3">
        <v>68000</v>
      </c>
      <c r="J40" s="3">
        <v>64987</v>
      </c>
    </row>
    <row r="41" spans="1:10" s="15" customFormat="1" x14ac:dyDescent="0.25">
      <c r="A41" t="s">
        <v>17</v>
      </c>
      <c r="B41" t="s">
        <v>4</v>
      </c>
      <c r="C41" t="s">
        <v>35</v>
      </c>
      <c r="D41" s="1">
        <v>43878</v>
      </c>
      <c r="E41" s="1">
        <v>43889</v>
      </c>
      <c r="F41" s="7">
        <v>10</v>
      </c>
      <c r="G41" s="12">
        <v>5</v>
      </c>
      <c r="H41" s="11">
        <v>0.5</v>
      </c>
      <c r="I41" s="3">
        <v>839000</v>
      </c>
      <c r="J41" s="3">
        <v>406974</v>
      </c>
    </row>
    <row r="42" spans="1:10" s="15" customFormat="1" x14ac:dyDescent="0.25">
      <c r="A42"/>
      <c r="B42" t="s">
        <v>5</v>
      </c>
      <c r="C42" t="s">
        <v>20</v>
      </c>
      <c r="D42" s="1">
        <v>43882</v>
      </c>
      <c r="E42" s="1">
        <v>43888</v>
      </c>
      <c r="F42" s="7">
        <v>5</v>
      </c>
      <c r="G42" s="12">
        <v>4</v>
      </c>
      <c r="H42" s="11">
        <v>0.8</v>
      </c>
      <c r="I42" s="3">
        <v>729000</v>
      </c>
      <c r="J42" s="3">
        <v>487139</v>
      </c>
    </row>
    <row r="43" spans="1:10" s="15" customFormat="1" x14ac:dyDescent="0.25">
      <c r="A43"/>
      <c r="B43" t="s">
        <v>6</v>
      </c>
      <c r="C43" t="s">
        <v>37</v>
      </c>
      <c r="D43" s="1">
        <v>43885</v>
      </c>
      <c r="E43" s="1">
        <v>43893</v>
      </c>
      <c r="F43" s="7">
        <v>7</v>
      </c>
      <c r="G43" s="12">
        <v>3</v>
      </c>
      <c r="H43" s="11">
        <v>0.42857142857142855</v>
      </c>
      <c r="I43" s="3">
        <v>826000</v>
      </c>
      <c r="J43" s="3">
        <v>298186</v>
      </c>
    </row>
    <row r="44" spans="1:10" s="15" customFormat="1" x14ac:dyDescent="0.25">
      <c r="A44"/>
      <c r="B44" t="s">
        <v>7</v>
      </c>
      <c r="C44" t="s">
        <v>36</v>
      </c>
      <c r="D44" s="1">
        <v>43887</v>
      </c>
      <c r="E44" s="1">
        <v>43895</v>
      </c>
      <c r="F44" s="7">
        <v>7</v>
      </c>
      <c r="G44" s="12">
        <v>2</v>
      </c>
      <c r="H44" s="11">
        <v>0.2857142857142857</v>
      </c>
      <c r="I44" s="3">
        <v>895000</v>
      </c>
      <c r="J44" s="3">
        <v>280583</v>
      </c>
    </row>
    <row r="45" spans="1:10" s="15" customFormat="1" x14ac:dyDescent="0.25">
      <c r="A45"/>
      <c r="B45" t="s">
        <v>8</v>
      </c>
      <c r="C45" t="s">
        <v>21</v>
      </c>
      <c r="D45" s="1">
        <v>43889</v>
      </c>
      <c r="E45" s="1">
        <v>43893</v>
      </c>
      <c r="F45" s="7">
        <v>3</v>
      </c>
      <c r="G45" s="12">
        <v>2</v>
      </c>
      <c r="H45" s="11">
        <v>0.66666666666666663</v>
      </c>
      <c r="I45" s="3">
        <v>341000</v>
      </c>
      <c r="J45" s="3">
        <v>129785</v>
      </c>
    </row>
    <row r="46" spans="1:10" s="15" customFormat="1" x14ac:dyDescent="0.25">
      <c r="A46" s="13" t="s">
        <v>26</v>
      </c>
      <c r="B46" s="13"/>
      <c r="C46" s="13"/>
      <c r="D46" s="13"/>
      <c r="E46" s="13"/>
      <c r="F46" s="13"/>
      <c r="G46" s="13"/>
      <c r="H46" s="13"/>
      <c r="I46" s="3">
        <v>19695000</v>
      </c>
      <c r="J46" s="3">
        <v>8340291</v>
      </c>
    </row>
    <row r="47" spans="1:10" s="15" customFormat="1" x14ac:dyDescent="0.25">
      <c r="D47" s="16"/>
      <c r="E47" s="17"/>
      <c r="F47" s="16"/>
      <c r="G47" s="17"/>
      <c r="H47" s="21"/>
      <c r="I47" s="18"/>
      <c r="J47" s="18"/>
    </row>
    <row r="48" spans="1:10" s="15" customFormat="1" x14ac:dyDescent="0.25">
      <c r="D48" s="16"/>
      <c r="E48" s="17"/>
      <c r="F48" s="16"/>
      <c r="G48" s="17"/>
      <c r="H48" s="21"/>
      <c r="I48" s="18"/>
      <c r="J48" s="18"/>
    </row>
    <row r="49" spans="4:10" s="15" customFormat="1" x14ac:dyDescent="0.25">
      <c r="D49" s="16"/>
      <c r="E49" s="17"/>
      <c r="F49" s="16"/>
      <c r="G49" s="17"/>
      <c r="H49" s="21"/>
      <c r="I49" s="18"/>
      <c r="J49" s="18"/>
    </row>
    <row r="50" spans="4:10" s="15" customFormat="1" x14ac:dyDescent="0.25">
      <c r="D50" s="16"/>
      <c r="E50" s="17"/>
      <c r="F50" s="16"/>
      <c r="G50" s="17"/>
      <c r="H50" s="21"/>
      <c r="I50" s="18"/>
      <c r="J50" s="18"/>
    </row>
    <row r="51" spans="4:10" s="15" customFormat="1" x14ac:dyDescent="0.25">
      <c r="D51" s="16"/>
      <c r="E51" s="17"/>
      <c r="F51" s="16"/>
      <c r="G51" s="17"/>
      <c r="H51" s="21"/>
      <c r="I51" s="18"/>
      <c r="J51" s="18"/>
    </row>
    <row r="52" spans="4:10" s="15" customFormat="1" x14ac:dyDescent="0.25">
      <c r="D52" s="16"/>
      <c r="E52" s="17"/>
      <c r="F52" s="16"/>
      <c r="G52" s="17"/>
      <c r="H52" s="21"/>
      <c r="I52" s="18"/>
      <c r="J52" s="18"/>
    </row>
    <row r="53" spans="4:10" s="15" customFormat="1" x14ac:dyDescent="0.25">
      <c r="D53" s="16"/>
      <c r="E53" s="17"/>
      <c r="F53" s="16"/>
      <c r="G53" s="17"/>
      <c r="H53" s="21"/>
      <c r="I53" s="18"/>
      <c r="J53" s="18"/>
    </row>
    <row r="54" spans="4:10" s="15" customFormat="1" x14ac:dyDescent="0.25">
      <c r="D54" s="16"/>
      <c r="E54" s="17"/>
      <c r="F54" s="16"/>
      <c r="G54" s="17"/>
      <c r="H54" s="21"/>
      <c r="I54" s="18"/>
      <c r="J54" s="18"/>
    </row>
    <row r="55" spans="4:10" s="15" customFormat="1" x14ac:dyDescent="0.25">
      <c r="D55" s="16"/>
      <c r="E55" s="17"/>
      <c r="F55" s="16"/>
      <c r="G55" s="17"/>
      <c r="H55" s="21"/>
      <c r="I55" s="18"/>
      <c r="J55" s="18"/>
    </row>
    <row r="56" spans="4:10" s="15" customFormat="1" x14ac:dyDescent="0.25">
      <c r="D56" s="16"/>
      <c r="E56" s="17"/>
      <c r="F56" s="16"/>
      <c r="G56" s="17"/>
      <c r="H56" s="21"/>
      <c r="I56" s="18"/>
      <c r="J56" s="18"/>
    </row>
    <row r="57" spans="4:10" s="15" customFormat="1" x14ac:dyDescent="0.25">
      <c r="D57" s="16"/>
      <c r="E57" s="17"/>
      <c r="F57" s="16"/>
      <c r="G57" s="17"/>
      <c r="H57" s="21"/>
      <c r="I57" s="18"/>
      <c r="J57" s="18"/>
    </row>
    <row r="58" spans="4:10" s="15" customFormat="1" x14ac:dyDescent="0.25">
      <c r="D58" s="16"/>
      <c r="E58" s="17"/>
      <c r="F58" s="16"/>
      <c r="G58" s="17"/>
      <c r="H58" s="21"/>
      <c r="I58" s="18"/>
      <c r="J58" s="18"/>
    </row>
    <row r="59" spans="4:10" s="15" customFormat="1" x14ac:dyDescent="0.25">
      <c r="D59" s="16"/>
      <c r="E59" s="17"/>
      <c r="F59" s="16"/>
      <c r="G59" s="17"/>
      <c r="H59" s="21"/>
      <c r="I59" s="18"/>
      <c r="J59" s="18"/>
    </row>
    <row r="60" spans="4:10" s="15" customFormat="1" x14ac:dyDescent="0.25">
      <c r="D60" s="16"/>
      <c r="E60" s="17"/>
      <c r="F60" s="16"/>
      <c r="G60" s="17"/>
      <c r="H60" s="21"/>
      <c r="I60" s="18"/>
      <c r="J60" s="18"/>
    </row>
    <row r="61" spans="4:10" s="15" customFormat="1" x14ac:dyDescent="0.25">
      <c r="D61" s="16"/>
      <c r="E61" s="17"/>
      <c r="F61" s="16"/>
      <c r="G61" s="17"/>
      <c r="H61" s="21"/>
      <c r="I61" s="18"/>
      <c r="J61" s="18"/>
    </row>
    <row r="62" spans="4:10" s="15" customFormat="1" x14ac:dyDescent="0.25">
      <c r="D62" s="16"/>
      <c r="E62" s="17"/>
      <c r="F62" s="16"/>
      <c r="G62" s="17"/>
      <c r="H62" s="21"/>
      <c r="I62" s="18"/>
      <c r="J62" s="18"/>
    </row>
    <row r="63" spans="4:10" s="15" customFormat="1" x14ac:dyDescent="0.25">
      <c r="D63" s="16"/>
      <c r="E63" s="17"/>
      <c r="F63" s="16"/>
      <c r="G63" s="17"/>
      <c r="H63" s="21"/>
      <c r="I63" s="18"/>
      <c r="J63" s="18"/>
    </row>
    <row r="64" spans="4:10" s="15" customFormat="1" x14ac:dyDescent="0.25">
      <c r="D64" s="16"/>
      <c r="E64" s="17"/>
      <c r="F64" s="16"/>
      <c r="G64" s="17"/>
      <c r="H64" s="21"/>
      <c r="I64" s="18"/>
      <c r="J64" s="18"/>
    </row>
    <row r="65" spans="4:10" s="15" customFormat="1" x14ac:dyDescent="0.25">
      <c r="D65" s="16"/>
      <c r="E65" s="17"/>
      <c r="F65" s="16"/>
      <c r="G65" s="17"/>
      <c r="H65" s="21"/>
      <c r="I65" s="18"/>
      <c r="J65" s="18"/>
    </row>
    <row r="66" spans="4:10" s="15" customFormat="1" x14ac:dyDescent="0.25">
      <c r="D66" s="16"/>
      <c r="E66" s="17"/>
      <c r="F66" s="16"/>
      <c r="G66" s="17"/>
      <c r="H66" s="21"/>
      <c r="I66" s="18"/>
      <c r="J66" s="18"/>
    </row>
    <row r="67" spans="4:10" s="15" customFormat="1" x14ac:dyDescent="0.25">
      <c r="D67" s="16"/>
      <c r="E67" s="17"/>
      <c r="F67" s="16"/>
      <c r="G67" s="17"/>
      <c r="H67" s="21"/>
      <c r="I67" s="18"/>
      <c r="J67" s="18"/>
    </row>
    <row r="68" spans="4:10" s="15" customFormat="1" x14ac:dyDescent="0.25">
      <c r="D68" s="16"/>
      <c r="E68" s="17"/>
      <c r="F68" s="16"/>
      <c r="G68" s="17"/>
      <c r="H68" s="21"/>
      <c r="I68" s="18"/>
      <c r="J68" s="18"/>
    </row>
    <row r="69" spans="4:10" s="15" customFormat="1" x14ac:dyDescent="0.25">
      <c r="D69" s="16"/>
      <c r="E69" s="17"/>
      <c r="F69" s="16"/>
      <c r="G69" s="17"/>
      <c r="H69" s="21"/>
      <c r="I69" s="18"/>
      <c r="J69" s="18"/>
    </row>
    <row r="70" spans="4:10" s="15" customFormat="1" x14ac:dyDescent="0.25">
      <c r="D70" s="16"/>
      <c r="E70" s="17"/>
      <c r="F70" s="16"/>
      <c r="G70" s="17"/>
      <c r="H70" s="21"/>
      <c r="I70" s="18"/>
      <c r="J70" s="18"/>
    </row>
    <row r="71" spans="4:10" s="15" customFormat="1" x14ac:dyDescent="0.25">
      <c r="D71" s="16"/>
      <c r="E71" s="17"/>
      <c r="F71" s="16"/>
      <c r="G71" s="17"/>
      <c r="H71" s="21"/>
      <c r="I71" s="18"/>
      <c r="J71" s="18"/>
    </row>
    <row r="72" spans="4:10" s="15" customFormat="1" x14ac:dyDescent="0.25">
      <c r="D72" s="16"/>
      <c r="E72" s="17"/>
      <c r="F72" s="16"/>
      <c r="G72" s="17"/>
      <c r="H72" s="21"/>
      <c r="I72" s="18"/>
      <c r="J72" s="18"/>
    </row>
    <row r="73" spans="4:10" s="15" customFormat="1" x14ac:dyDescent="0.25">
      <c r="D73" s="16"/>
      <c r="E73" s="17"/>
      <c r="F73" s="16"/>
      <c r="G73" s="17"/>
      <c r="H73" s="21"/>
      <c r="I73" s="18"/>
      <c r="J73" s="18"/>
    </row>
    <row r="74" spans="4:10" s="15" customFormat="1" x14ac:dyDescent="0.25">
      <c r="D74" s="16"/>
      <c r="E74" s="17"/>
      <c r="F74" s="16"/>
      <c r="G74" s="17"/>
      <c r="H74" s="21"/>
      <c r="I74" s="18"/>
      <c r="J74" s="18"/>
    </row>
    <row r="75" spans="4:10" s="15" customFormat="1" x14ac:dyDescent="0.25">
      <c r="D75" s="16"/>
      <c r="E75" s="17"/>
      <c r="F75" s="16"/>
      <c r="G75" s="17"/>
      <c r="H75" s="21"/>
      <c r="I75" s="18"/>
      <c r="J75" s="18"/>
    </row>
    <row r="76" spans="4:10" s="15" customFormat="1" x14ac:dyDescent="0.25">
      <c r="D76" s="16"/>
      <c r="E76" s="17"/>
      <c r="F76" s="16"/>
      <c r="G76" s="17"/>
      <c r="H76" s="21"/>
      <c r="I76" s="18"/>
      <c r="J76" s="18"/>
    </row>
    <row r="77" spans="4:10" s="15" customFormat="1" x14ac:dyDescent="0.25">
      <c r="D77" s="16"/>
      <c r="E77" s="17"/>
      <c r="F77" s="16"/>
      <c r="G77" s="17"/>
      <c r="H77" s="21"/>
      <c r="I77" s="18"/>
      <c r="J77" s="18"/>
    </row>
    <row r="78" spans="4:10" s="15" customFormat="1" x14ac:dyDescent="0.25">
      <c r="D78" s="16"/>
      <c r="E78" s="17"/>
      <c r="F78" s="16"/>
      <c r="G78" s="17"/>
      <c r="H78" s="21"/>
      <c r="I78" s="18"/>
      <c r="J78" s="18"/>
    </row>
    <row r="79" spans="4:10" s="15" customFormat="1" x14ac:dyDescent="0.25">
      <c r="D79" s="16"/>
      <c r="E79" s="17"/>
      <c r="F79" s="16"/>
      <c r="G79" s="17"/>
      <c r="H79" s="21"/>
      <c r="I79" s="18"/>
      <c r="J79" s="18"/>
    </row>
    <row r="80" spans="4:10" s="15" customFormat="1" x14ac:dyDescent="0.25">
      <c r="D80" s="16"/>
      <c r="E80" s="17"/>
      <c r="F80" s="16"/>
      <c r="G80" s="17"/>
      <c r="H80" s="21"/>
      <c r="I80" s="18"/>
      <c r="J80" s="18"/>
    </row>
    <row r="81" spans="4:10" s="15" customFormat="1" x14ac:dyDescent="0.25">
      <c r="D81" s="16"/>
      <c r="E81" s="17"/>
      <c r="F81" s="16"/>
      <c r="G81" s="17"/>
      <c r="H81" s="21"/>
      <c r="I81" s="18"/>
      <c r="J81" s="18"/>
    </row>
    <row r="82" spans="4:10" s="15" customFormat="1" x14ac:dyDescent="0.25">
      <c r="D82" s="16"/>
      <c r="E82" s="17"/>
      <c r="F82" s="16"/>
      <c r="G82" s="17"/>
      <c r="H82" s="21"/>
      <c r="I82" s="18"/>
      <c r="J82" s="18"/>
    </row>
    <row r="83" spans="4:10" s="15" customFormat="1" x14ac:dyDescent="0.25">
      <c r="D83" s="16"/>
      <c r="E83" s="17"/>
      <c r="F83" s="16"/>
      <c r="G83" s="17"/>
      <c r="H83" s="21"/>
      <c r="I83" s="18"/>
      <c r="J83" s="18"/>
    </row>
    <row r="84" spans="4:10" s="15" customFormat="1" x14ac:dyDescent="0.25">
      <c r="D84" s="16"/>
      <c r="E84" s="17"/>
      <c r="F84" s="16"/>
      <c r="G84" s="17"/>
      <c r="H84" s="21"/>
      <c r="I84" s="18"/>
      <c r="J84" s="18"/>
    </row>
    <row r="85" spans="4:10" s="15" customFormat="1" x14ac:dyDescent="0.25">
      <c r="D85" s="16"/>
      <c r="E85" s="17"/>
      <c r="F85" s="16"/>
      <c r="G85" s="17"/>
      <c r="H85" s="21"/>
      <c r="I85" s="18"/>
      <c r="J85" s="18"/>
    </row>
  </sheetData>
  <conditionalFormatting sqref="K5:AQ5">
    <cfRule type="expression" dxfId="61" priority="7">
      <formula>K$5&lt;&gt;""</formula>
    </cfRule>
  </conditionalFormatting>
  <conditionalFormatting sqref="H6:H51">
    <cfRule type="dataBar" priority="4">
      <dataBar>
        <cfvo type="min"/>
        <cfvo type="max"/>
        <color theme="5" tint="0.39997558519241921"/>
      </dataBar>
      <extLst>
        <ext xmlns:x14="http://schemas.microsoft.com/office/spreadsheetml/2009/9/main" uri="{B025F937-C7B1-47D3-B67F-A62EFF666E3E}">
          <x14:id>{00000000-000E-0000-0000-000002000000}</x14:id>
        </ext>
      </extLst>
    </cfRule>
  </conditionalFormatting>
  <conditionalFormatting sqref="K6:AJ51">
    <cfRule type="expression" dxfId="60" priority="1" stopIfTrue="1">
      <formula>$A6="Grand Total"</formula>
    </cfRule>
    <cfRule type="expression" dxfId="59" priority="2" stopIfTrue="1">
      <formula>AND(WEEKDAY(K$5,2)&gt;5,$B6&lt;&gt;"")</formula>
    </cfRule>
    <cfRule type="expression" dxfId="58" priority="3">
      <formula>AND(K$5&gt;=$D6,WORKDAY.INTL($D6,$G6,1)-1&gt;=K$5)</formula>
    </cfRule>
    <cfRule type="expression" dxfId="57" priority="5" stopIfTrue="1">
      <formula>AND(K$5&gt;=WORKDAY.INTL($D6,$G6,1),$H6=0,K$5&lt;=$E6)</formula>
    </cfRule>
    <cfRule type="expression" dxfId="56" priority="6">
      <formula>AND(K$5&gt;=WORKDAY.INTL($D6,$G6,1),$H6&lt;&gt;1,K$5&lt;=$E6)</formula>
    </cfRule>
  </conditionalFormatting>
  <pageMargins left="0.14000000000000001" right="0.12" top="0.3" bottom="0.12" header="0.3" footer="0.3"/>
  <pageSetup paperSize="9" scale="70"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7</xdr:col>
                    <xdr:colOff>542925</xdr:colOff>
                    <xdr:row>0</xdr:row>
                    <xdr:rowOff>95250</xdr:rowOff>
                  </from>
                  <to>
                    <xdr:col>9</xdr:col>
                    <xdr:colOff>647700</xdr:colOff>
                    <xdr:row>0</xdr:row>
                    <xdr:rowOff>333375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0000000-000E-0000-0000-000002000000}">
            <x14:dataBar minLength="0" maxLength="100" gradient="0">
              <x14:cfvo type="autoMin"/>
              <x14:cfvo type="autoMax"/>
              <x14:negativeFillColor rgb="FFFF0000"/>
              <x14:axisColor rgb="FF000000"/>
            </x14:dataBar>
          </x14:cfRule>
          <xm:sqref>H6:H51</xm:sqref>
        </x14:conditionalFormatting>
      </x14:conditionalFormatting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1747-95AA-4C14-943A-F1A16A30FB5B}">
  <sheetPr codeName="Sheet2"/>
  <dimension ref="A1:P11"/>
  <sheetViews>
    <sheetView topLeftCell="E1" workbookViewId="0">
      <selection activeCell="I13" sqref="I13"/>
    </sheetView>
  </sheetViews>
  <sheetFormatPr defaultRowHeight="15" x14ac:dyDescent="0.25"/>
  <cols>
    <col min="1" max="1" width="13.85546875" bestFit="1" customWidth="1"/>
    <col min="2" max="3" width="10.5703125" customWidth="1"/>
    <col min="4" max="4" width="7.5703125" customWidth="1"/>
    <col min="5" max="5" width="11.140625" bestFit="1" customWidth="1"/>
    <col min="7" max="7" width="59.5703125" bestFit="1" customWidth="1"/>
    <col min="8" max="8" width="5.7109375" customWidth="1"/>
    <col min="9" max="9" width="22.140625" bestFit="1" customWidth="1"/>
    <col min="10" max="10" width="8.28515625" customWidth="1"/>
    <col min="11" max="11" width="2" customWidth="1"/>
    <col min="12" max="12" width="15.5703125" bestFit="1" customWidth="1"/>
    <col min="14" max="14" width="11.5703125" customWidth="1"/>
    <col min="15" max="15" width="8.42578125" customWidth="1"/>
    <col min="16" max="16" width="17" bestFit="1" customWidth="1"/>
  </cols>
  <sheetData>
    <row r="1" spans="1:16" s="10" customFormat="1" ht="21" customHeight="1" x14ac:dyDescent="0.25">
      <c r="A1" s="47" t="s">
        <v>51</v>
      </c>
      <c r="B1" s="40"/>
      <c r="C1" s="40"/>
      <c r="E1" s="47" t="s">
        <v>50</v>
      </c>
      <c r="F1" s="40"/>
      <c r="G1" s="40"/>
      <c r="I1" s="47" t="s">
        <v>52</v>
      </c>
      <c r="J1" s="40"/>
      <c r="K1" s="40"/>
      <c r="L1" s="40"/>
      <c r="M1" s="40"/>
      <c r="N1" s="40"/>
      <c r="P1" s="48" t="s">
        <v>39</v>
      </c>
    </row>
    <row r="2" spans="1:16" x14ac:dyDescent="0.25">
      <c r="B2" t="s">
        <v>29</v>
      </c>
      <c r="C2" t="s">
        <v>28</v>
      </c>
      <c r="E2" s="5" t="s">
        <v>38</v>
      </c>
      <c r="F2" s="17">
        <f>COUNTIF(Dashboard!H6:H51,"="&amp;0)</f>
        <v>4</v>
      </c>
      <c r="G2" s="5" t="str">
        <f ca="1">_xlfn.FORMULATEXT(F2)</f>
        <v>=COUNTIF(Dashboard!H6:H51,"="&amp;0)</v>
      </c>
      <c r="I2" s="4" t="s">
        <v>31</v>
      </c>
      <c r="L2" s="25" t="s">
        <v>56</v>
      </c>
      <c r="M2" s="43" t="s">
        <v>46</v>
      </c>
      <c r="N2" s="44" t="s">
        <v>47</v>
      </c>
      <c r="P2">
        <v>0</v>
      </c>
    </row>
    <row r="3" spans="1:16" x14ac:dyDescent="0.25">
      <c r="A3" t="s">
        <v>57</v>
      </c>
      <c r="B3" s="29">
        <v>8340291</v>
      </c>
      <c r="C3" s="29">
        <v>19695000</v>
      </c>
      <c r="E3" s="5" t="s">
        <v>33</v>
      </c>
      <c r="F3" s="7">
        <f>COUNTIFS(Dashboard!H6:H51,"&lt;&gt;"&amp;0,Dashboard!H6:H51,"&lt;"&amp;1)</f>
        <v>33</v>
      </c>
      <c r="G3" s="5" t="str">
        <f ca="1">_xlfn.FORMULATEXT(F3)</f>
        <v>=COUNTIFS(Dashboard!H6:H51,"&lt;&gt;"&amp;0,Dashboard!H6:H51,"&lt;"&amp;1)</v>
      </c>
      <c r="I3" s="5" t="s">
        <v>49</v>
      </c>
      <c r="J3" s="6">
        <v>112</v>
      </c>
      <c r="K3" s="6"/>
      <c r="L3" t="s">
        <v>55</v>
      </c>
      <c r="M3" s="42">
        <f>J3/$J$4</f>
        <v>0.42105263157894735</v>
      </c>
      <c r="N3" s="2" t="str">
        <f ca="1">_xlfn.FORMULATEXT(M3)</f>
        <v>=J3/$J$4</v>
      </c>
    </row>
    <row r="4" spans="1:16" x14ac:dyDescent="0.25">
      <c r="A4" t="s">
        <v>58</v>
      </c>
      <c r="B4" s="2">
        <f>GETPIVOTDATA("Actual ",$B$2)/GETPIVOTDATA("Budget ",$B$2)</f>
        <v>0.42347250571210965</v>
      </c>
      <c r="C4" s="2">
        <f>1-B4</f>
        <v>0.57652749428789041</v>
      </c>
      <c r="E4" s="13" t="s">
        <v>34</v>
      </c>
      <c r="F4" s="17">
        <f>COUNTIF(Dashboard!H6:H51,"="&amp;1)</f>
        <v>3</v>
      </c>
      <c r="G4" s="5" t="str">
        <f ca="1">_xlfn.FORMULATEXT(F4)</f>
        <v>=COUNTIF(Dashboard!H6:H51,"="&amp;1)</v>
      </c>
      <c r="I4" s="5" t="s">
        <v>54</v>
      </c>
      <c r="J4" s="6">
        <v>266</v>
      </c>
      <c r="K4" s="6"/>
      <c r="L4" t="s">
        <v>53</v>
      </c>
      <c r="M4" s="42">
        <f>1-M3</f>
        <v>0.57894736842105265</v>
      </c>
      <c r="N4" s="2" t="str">
        <f ca="1">_xlfn.FORMULATEXT(M4)</f>
        <v>=1-M3</v>
      </c>
    </row>
    <row r="5" spans="1:16" x14ac:dyDescent="0.25">
      <c r="C5" t="str">
        <f ca="1">_xlfn.FORMULATEXT(C4)</f>
        <v>=1-B4</v>
      </c>
      <c r="D5" s="2"/>
      <c r="E5" s="13" t="s">
        <v>48</v>
      </c>
      <c r="F5" s="39">
        <f>F3+F2</f>
        <v>37</v>
      </c>
      <c r="G5" s="5" t="str">
        <f ca="1">_xlfn.FORMULATEXT(F5)</f>
        <v>=F3+F2</v>
      </c>
      <c r="L5" s="2"/>
      <c r="M5" s="2"/>
      <c r="N5" s="2"/>
    </row>
    <row r="6" spans="1:16" x14ac:dyDescent="0.25">
      <c r="E6" s="13" t="s">
        <v>32</v>
      </c>
      <c r="F6" s="7">
        <f>COUNTA(Dashboard!B6:B50)</f>
        <v>40</v>
      </c>
      <c r="G6" s="5" t="str">
        <f ca="1">_xlfn.FORMULATEXT(F6)</f>
        <v>=COUNTA(Dashboard!B6:B50)</v>
      </c>
    </row>
    <row r="11" spans="1:16" x14ac:dyDescent="0.25">
      <c r="E11" s="4"/>
      <c r="F11" s="4"/>
      <c r="G11" s="4"/>
      <c r="L11" s="4"/>
      <c r="M11" s="4"/>
      <c r="N1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A24D6-D9CA-49D9-9F28-D1AC1AB12854}">
  <sheetPr codeName="Sheet5"/>
  <dimension ref="A1:D244"/>
  <sheetViews>
    <sheetView showGridLines="0" topLeftCell="A25" zoomScaleNormal="100" workbookViewId="0">
      <selection activeCell="J9" sqref="J9"/>
    </sheetView>
  </sheetViews>
  <sheetFormatPr defaultRowHeight="16.5" x14ac:dyDescent="0.3"/>
  <cols>
    <col min="1" max="1" width="9.140625" style="50"/>
    <col min="2" max="16384" width="9.140625" style="38"/>
  </cols>
  <sheetData>
    <row r="1" spans="1:2" ht="25.5" x14ac:dyDescent="0.5">
      <c r="A1" s="49" t="s">
        <v>40</v>
      </c>
    </row>
    <row r="3" spans="1:2" x14ac:dyDescent="0.3">
      <c r="A3" s="50" t="s">
        <v>41</v>
      </c>
      <c r="B3" s="38" t="s">
        <v>87</v>
      </c>
    </row>
    <row r="5" spans="1:2" x14ac:dyDescent="0.3">
      <c r="A5" s="50" t="s">
        <v>42</v>
      </c>
      <c r="B5" s="38" t="s">
        <v>81</v>
      </c>
    </row>
    <row r="6" spans="1:2" x14ac:dyDescent="0.3">
      <c r="A6" s="50">
        <v>2.0099999999999998</v>
      </c>
      <c r="B6" s="38" t="s">
        <v>59</v>
      </c>
    </row>
    <row r="38" spans="1:2" x14ac:dyDescent="0.3">
      <c r="A38" s="50">
        <v>2.02</v>
      </c>
      <c r="B38" s="38" t="s">
        <v>84</v>
      </c>
    </row>
    <row r="39" spans="1:2" x14ac:dyDescent="0.3">
      <c r="A39" s="50">
        <v>2.0299999999999998</v>
      </c>
      <c r="B39" s="38" t="s">
        <v>82</v>
      </c>
    </row>
    <row r="40" spans="1:2" x14ac:dyDescent="0.3">
      <c r="A40" s="50">
        <v>2.04</v>
      </c>
      <c r="B40" s="38" t="s">
        <v>83</v>
      </c>
    </row>
    <row r="41" spans="1:2" x14ac:dyDescent="0.3">
      <c r="A41" s="50">
        <v>2.0499999999999998</v>
      </c>
      <c r="B41" s="38" t="s">
        <v>79</v>
      </c>
    </row>
    <row r="50" spans="1:2" x14ac:dyDescent="0.3">
      <c r="A50" s="50" t="s">
        <v>43</v>
      </c>
      <c r="B50" s="38" t="s">
        <v>60</v>
      </c>
    </row>
    <row r="51" spans="1:2" x14ac:dyDescent="0.3">
      <c r="B51"/>
    </row>
    <row r="59" spans="1:2" x14ac:dyDescent="0.3">
      <c r="B59" s="38" t="s">
        <v>90</v>
      </c>
    </row>
    <row r="61" spans="1:2" x14ac:dyDescent="0.3">
      <c r="A61" s="50" t="s">
        <v>44</v>
      </c>
      <c r="B61" s="38" t="s">
        <v>45</v>
      </c>
    </row>
    <row r="64" spans="1:2" x14ac:dyDescent="0.3">
      <c r="A64" s="38"/>
    </row>
    <row r="69" spans="1:4" x14ac:dyDescent="0.3">
      <c r="D69" s="38" t="s">
        <v>88</v>
      </c>
    </row>
    <row r="71" spans="1:4" x14ac:dyDescent="0.3">
      <c r="A71" s="50" t="s">
        <v>62</v>
      </c>
      <c r="B71" s="38" t="s">
        <v>61</v>
      </c>
    </row>
    <row r="75" spans="1:4" x14ac:dyDescent="0.3">
      <c r="A75" s="38"/>
    </row>
    <row r="81" spans="1:2" x14ac:dyDescent="0.3">
      <c r="B81" s="38" t="s">
        <v>85</v>
      </c>
    </row>
    <row r="82" spans="1:2" x14ac:dyDescent="0.3">
      <c r="B82" s="38" t="s">
        <v>89</v>
      </c>
    </row>
    <row r="83" spans="1:2" x14ac:dyDescent="0.3">
      <c r="B83" s="38" t="s">
        <v>94</v>
      </c>
    </row>
    <row r="85" spans="1:2" x14ac:dyDescent="0.3">
      <c r="A85" s="50" t="s">
        <v>63</v>
      </c>
      <c r="B85" s="38" t="s">
        <v>95</v>
      </c>
    </row>
    <row r="100" spans="1:2" x14ac:dyDescent="0.3">
      <c r="A100" s="50" t="s">
        <v>64</v>
      </c>
      <c r="B100" s="38" t="s">
        <v>70</v>
      </c>
    </row>
    <row r="102" spans="1:2" x14ac:dyDescent="0.3">
      <c r="B102" s="45" t="s">
        <v>96</v>
      </c>
    </row>
    <row r="104" spans="1:2" x14ac:dyDescent="0.3">
      <c r="A104" s="50" t="s">
        <v>67</v>
      </c>
      <c r="B104" s="38" t="s">
        <v>69</v>
      </c>
    </row>
    <row r="121" spans="1:2" x14ac:dyDescent="0.3">
      <c r="A121" s="50" t="s">
        <v>68</v>
      </c>
      <c r="B121" s="38" t="s">
        <v>65</v>
      </c>
    </row>
    <row r="122" spans="1:2" x14ac:dyDescent="0.3">
      <c r="B122" s="46" t="s">
        <v>66</v>
      </c>
    </row>
    <row r="124" spans="1:2" x14ac:dyDescent="0.3">
      <c r="B124" s="45" t="s">
        <v>93</v>
      </c>
    </row>
    <row r="126" spans="1:2" x14ac:dyDescent="0.3">
      <c r="A126" s="50" t="s">
        <v>71</v>
      </c>
      <c r="B126" s="38" t="s">
        <v>92</v>
      </c>
    </row>
    <row r="128" spans="1:2" x14ac:dyDescent="0.3">
      <c r="A128" s="50">
        <v>10.1</v>
      </c>
      <c r="B128" s="38" t="s">
        <v>72</v>
      </c>
    </row>
    <row r="134" spans="1:2" x14ac:dyDescent="0.3">
      <c r="A134" s="50">
        <v>10.199999999999999</v>
      </c>
      <c r="B134" s="38" t="s">
        <v>73</v>
      </c>
    </row>
    <row r="152" spans="1:2" x14ac:dyDescent="0.3">
      <c r="A152" s="50">
        <v>10.3</v>
      </c>
      <c r="B152" s="38" t="s">
        <v>75</v>
      </c>
    </row>
    <row r="171" spans="1:2" x14ac:dyDescent="0.3">
      <c r="A171" s="50">
        <v>10.4</v>
      </c>
      <c r="B171" s="38" t="s">
        <v>76</v>
      </c>
    </row>
    <row r="189" spans="1:2" x14ac:dyDescent="0.3">
      <c r="A189" s="50">
        <v>10.5</v>
      </c>
      <c r="B189" s="38" t="s">
        <v>77</v>
      </c>
    </row>
    <row r="207" spans="1:2" x14ac:dyDescent="0.3">
      <c r="A207" s="50">
        <v>10.6</v>
      </c>
      <c r="B207" s="38" t="s">
        <v>78</v>
      </c>
    </row>
    <row r="226" spans="1:2" x14ac:dyDescent="0.3">
      <c r="A226" s="50">
        <v>10.7</v>
      </c>
      <c r="B226" s="38" t="s">
        <v>74</v>
      </c>
    </row>
    <row r="244" spans="1:2" x14ac:dyDescent="0.3">
      <c r="A244" s="50" t="s">
        <v>80</v>
      </c>
      <c r="B244" s="38" t="s">
        <v>86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35BC8-842E-409C-8DB7-81E4CBB62C43}">
  <sheetPr codeName="Sheet7"/>
  <dimension ref="A1:U18"/>
  <sheetViews>
    <sheetView showGridLines="0" topLeftCell="A31" workbookViewId="0">
      <selection activeCell="B103" sqref="B103"/>
    </sheetView>
  </sheetViews>
  <sheetFormatPr defaultRowHeight="15" x14ac:dyDescent="0.25"/>
  <cols>
    <col min="1" max="1" width="10.28515625" customWidth="1"/>
  </cols>
  <sheetData>
    <row r="1" spans="1:21" ht="48.75" customHeight="1" x14ac:dyDescent="0.25">
      <c r="A1" s="51" t="s">
        <v>91</v>
      </c>
      <c r="B1" s="51"/>
      <c r="C1" s="51"/>
      <c r="D1" s="51"/>
      <c r="E1" s="51"/>
      <c r="F1" s="51"/>
      <c r="G1" s="51"/>
      <c r="H1" s="51"/>
      <c r="I1" s="51"/>
      <c r="J1" s="51"/>
      <c r="K1" s="51"/>
      <c r="L1" s="51"/>
      <c r="M1" s="51"/>
      <c r="N1" s="51"/>
      <c r="O1" s="51"/>
      <c r="P1" s="51"/>
      <c r="Q1" s="51"/>
      <c r="R1" s="51"/>
      <c r="S1" s="51"/>
      <c r="T1" s="51"/>
      <c r="U1" s="51"/>
    </row>
    <row r="2" spans="1:21" ht="22.5" customHeight="1" x14ac:dyDescent="0.25"/>
    <row r="3" spans="1:21" x14ac:dyDescent="0.25">
      <c r="C3" s="53"/>
    </row>
    <row r="7" spans="1:21" ht="18.75" x14ac:dyDescent="0.3">
      <c r="N7" s="52"/>
    </row>
    <row r="9" spans="1:21" x14ac:dyDescent="0.25">
      <c r="N9" s="54"/>
    </row>
    <row r="18" ht="34.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1"/>
  <sheetViews>
    <sheetView workbookViewId="0">
      <selection activeCell="A42" sqref="A42:J43"/>
    </sheetView>
  </sheetViews>
  <sheetFormatPr defaultRowHeight="15" x14ac:dyDescent="0.25"/>
  <cols>
    <col min="1" max="1" width="10" customWidth="1"/>
    <col min="2" max="2" width="11.5703125" customWidth="1"/>
    <col min="3" max="3" width="13.140625" customWidth="1"/>
    <col min="4" max="4" width="12" style="27" bestFit="1" customWidth="1"/>
    <col min="5" max="5" width="11.7109375" customWidth="1"/>
    <col min="6" max="6" width="11.140625" style="1" bestFit="1" customWidth="1"/>
    <col min="7" max="7" width="17.5703125" style="3" bestFit="1" customWidth="1"/>
    <col min="8" max="8" width="11.140625" customWidth="1"/>
    <col min="9" max="10" width="10.28515625" customWidth="1"/>
    <col min="12" max="12" width="23.5703125" bestFit="1" customWidth="1"/>
  </cols>
  <sheetData>
    <row r="1" spans="1:12" x14ac:dyDescent="0.25">
      <c r="A1" t="s">
        <v>0</v>
      </c>
      <c r="B1" t="s">
        <v>1</v>
      </c>
      <c r="C1" t="s">
        <v>23</v>
      </c>
      <c r="D1" s="27" t="s">
        <v>2</v>
      </c>
      <c r="E1" t="s">
        <v>22</v>
      </c>
      <c r="F1" s="1" t="s">
        <v>24</v>
      </c>
      <c r="G1" s="3" t="s">
        <v>25</v>
      </c>
      <c r="H1" t="s">
        <v>3</v>
      </c>
      <c r="I1" t="s">
        <v>13</v>
      </c>
      <c r="J1" t="s">
        <v>14</v>
      </c>
    </row>
    <row r="2" spans="1:12" x14ac:dyDescent="0.25">
      <c r="A2" t="s">
        <v>15</v>
      </c>
      <c r="B2" t="s">
        <v>4</v>
      </c>
      <c r="C2" t="s">
        <v>35</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25">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25">
      <c r="A4" t="s">
        <v>15</v>
      </c>
      <c r="B4" t="s">
        <v>6</v>
      </c>
      <c r="C4" t="s">
        <v>37</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25">
      <c r="A5" t="s">
        <v>15</v>
      </c>
      <c r="B5" t="s">
        <v>7</v>
      </c>
      <c r="C5" t="s">
        <v>36</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25">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25">
      <c r="A7" t="s">
        <v>15</v>
      </c>
      <c r="B7" t="s">
        <v>9</v>
      </c>
      <c r="C7" t="s">
        <v>35</v>
      </c>
      <c r="D7" s="1">
        <v>43881</v>
      </c>
      <c r="E7">
        <v>6</v>
      </c>
      <c r="F7" s="1">
        <f>WORKDAY.INTL(Table1[[#This Row],[Start Date]]-1,Table1[[#This Row],[Duration]],1)</f>
        <v>43888</v>
      </c>
      <c r="G7" s="3">
        <v>0</v>
      </c>
      <c r="H7" s="2">
        <f>Table1[[#This Row],[Days completed]]/Table1[[#This Row],[Duration]]</f>
        <v>0</v>
      </c>
      <c r="I7" s="3">
        <v>188000</v>
      </c>
      <c r="J7" s="3">
        <v>0</v>
      </c>
      <c r="L7" s="2"/>
    </row>
    <row r="8" spans="1:12" x14ac:dyDescent="0.25">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25">
      <c r="A9" t="s">
        <v>15</v>
      </c>
      <c r="B9" t="s">
        <v>11</v>
      </c>
      <c r="C9" t="s">
        <v>37</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25">
      <c r="A10" t="s">
        <v>15</v>
      </c>
      <c r="B10" t="s">
        <v>12</v>
      </c>
      <c r="C10" t="s">
        <v>36</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25">
      <c r="A11" t="s">
        <v>15</v>
      </c>
      <c r="B11" t="s">
        <v>97</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25">
      <c r="A12" t="s">
        <v>16</v>
      </c>
      <c r="B12" t="s">
        <v>4</v>
      </c>
      <c r="C12" t="s">
        <v>35</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25">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25">
      <c r="A14" t="s">
        <v>16</v>
      </c>
      <c r="B14" t="s">
        <v>6</v>
      </c>
      <c r="C14" t="s">
        <v>37</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25">
      <c r="A15" t="s">
        <v>16</v>
      </c>
      <c r="B15" t="s">
        <v>7</v>
      </c>
      <c r="C15" t="s">
        <v>36</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25">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25">
      <c r="A17" t="s">
        <v>16</v>
      </c>
      <c r="B17" t="s">
        <v>9</v>
      </c>
      <c r="C17" t="s">
        <v>35</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25">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25">
      <c r="A19" t="s">
        <v>16</v>
      </c>
      <c r="B19" t="s">
        <v>11</v>
      </c>
      <c r="C19" t="s">
        <v>37</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25">
      <c r="A20" t="s">
        <v>16</v>
      </c>
      <c r="B20" t="s">
        <v>12</v>
      </c>
      <c r="C20" t="s">
        <v>36</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25">
      <c r="A21" t="s">
        <v>16</v>
      </c>
      <c r="B21" t="s">
        <v>97</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25">
      <c r="A22" t="s">
        <v>17</v>
      </c>
      <c r="B22" t="s">
        <v>4</v>
      </c>
      <c r="C22" t="s">
        <v>35</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25">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25">
      <c r="A24" t="s">
        <v>17</v>
      </c>
      <c r="B24" t="s">
        <v>6</v>
      </c>
      <c r="C24" t="s">
        <v>37</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25">
      <c r="A25" t="s">
        <v>17</v>
      </c>
      <c r="B25" t="s">
        <v>7</v>
      </c>
      <c r="C25" t="s">
        <v>36</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25">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25">
      <c r="A27" t="s">
        <v>18</v>
      </c>
      <c r="B27" t="s">
        <v>4</v>
      </c>
      <c r="C27" t="s">
        <v>35</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25">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25">
      <c r="A29" t="s">
        <v>18</v>
      </c>
      <c r="B29" t="s">
        <v>6</v>
      </c>
      <c r="C29" t="s">
        <v>37</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25">
      <c r="A30" t="s">
        <v>18</v>
      </c>
      <c r="B30" t="s">
        <v>7</v>
      </c>
      <c r="C30" t="s">
        <v>36</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25">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25">
      <c r="A32" t="s">
        <v>18</v>
      </c>
      <c r="B32" t="s">
        <v>9</v>
      </c>
      <c r="C32" t="s">
        <v>35</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25">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25">
      <c r="A34" t="s">
        <v>19</v>
      </c>
      <c r="B34" t="s">
        <v>4</v>
      </c>
      <c r="C34" t="s">
        <v>37</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25">
      <c r="A35" t="s">
        <v>19</v>
      </c>
      <c r="B35" t="s">
        <v>5</v>
      </c>
      <c r="C35" t="s">
        <v>36</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25">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25">
      <c r="A37" t="s">
        <v>19</v>
      </c>
      <c r="B37" t="s">
        <v>7</v>
      </c>
      <c r="C37" t="s">
        <v>35</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25">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25">
      <c r="A39" t="s">
        <v>19</v>
      </c>
      <c r="B39" t="s">
        <v>9</v>
      </c>
      <c r="C39" t="s">
        <v>37</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25">
      <c r="A40" t="s">
        <v>19</v>
      </c>
      <c r="B40" t="s">
        <v>10</v>
      </c>
      <c r="C40" t="s">
        <v>36</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25">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Workings</vt:lpstr>
      <vt:lpstr>Instructions</vt:lpstr>
      <vt:lpstr>Dashboard Protection</vt:lpstr>
      <vt:lpstr>Data</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Khwaja Walid Sharaar</dc:creator>
  <cp:lastModifiedBy>Khwaja Walid Sharaar</cp:lastModifiedBy>
  <cp:lastPrinted>2020-03-13T06:15:47Z</cp:lastPrinted>
  <dcterms:created xsi:type="dcterms:W3CDTF">2019-08-20T08:51:45Z</dcterms:created>
  <dcterms:modified xsi:type="dcterms:W3CDTF">2022-06-14T23:16:10Z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