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<sst xmlns="http://schemas.openxmlformats.org/spreadsheetml/2006/main" count="3011" uniqueCount="487">
  <si>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</si>
  <si>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</si>
  <si>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</si>
  <si>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</si>
  <si>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</si>
  <si>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</si>
  <si>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</si>
  <si>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</si>
  <si>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</si>
  <si>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ANV</t>
  </si>
  <si>
    <t>Tempo TBO</t>
  </si>
  <si>
    <t>3000:00:00</t>
  </si>
  <si>
    <t>7 ETA</t>
  </si>
  <si>
    <t>2027 _____11077h</t>
  </si>
  <si>
    <t>PCE-PC1860</t>
  </si>
  <si>
    <t>Atualizar coluna de esforço</t>
  </si>
  <si>
    <t>Tempo HSI</t>
  </si>
  <si>
    <t>SERIAL</t>
  </si>
  <si>
    <t>Descrição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</si>
  <si>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</si>
  <si>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</si>
  <si>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</si>
  <si>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</si>
  <si>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</si>
  <si>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</si>
  <si>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</si>
  <si>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</si>
  <si>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</si>
  <si>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</si>
  <si>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</si>
  <si>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PCE-PC1211</t>
  </si>
  <si>
    <t>MAIO</t>
  </si>
  <si>
    <t>JUN</t>
  </si>
  <si>
    <t>OM</t>
  </si>
  <si>
    <t>JUL</t>
  </si>
  <si>
    <t>PROJETO</t>
  </si>
  <si>
    <t>PN</t>
  </si>
  <si>
    <t>TIPO</t>
  </si>
  <si>
    <t>FABRICANTE</t>
  </si>
  <si>
    <t>MntNívelParque</t>
  </si>
  <si>
    <t>AGO</t>
  </si>
  <si>
    <t>EstoqueUtilizá</t>
  </si>
  <si>
    <t>EstoqueReparáv</t>
  </si>
  <si>
    <t xml:space="preserve">SET </t>
  </si>
  <si>
    <t>CONTROLE</t>
  </si>
  <si>
    <t>Parcial(TSO)</t>
  </si>
  <si>
    <t>Totais(TSN)</t>
  </si>
  <si>
    <t>OUT</t>
  </si>
  <si>
    <t>%TBOVoada</t>
  </si>
  <si>
    <t>Matr.ANV</t>
  </si>
  <si>
    <t xml:space="preserve">NOV </t>
  </si>
  <si>
    <t>PCE-PC2360</t>
  </si>
  <si>
    <t>TBO</t>
  </si>
  <si>
    <t>DATA</t>
  </si>
  <si>
    <t>DEZ</t>
  </si>
  <si>
    <t xml:space="preserve"> EMP 01/05 GAV</t>
  </si>
  <si>
    <t>Recolhimento</t>
  </si>
  <si>
    <t>definitivo rumba</t>
  </si>
  <si>
    <t>CLA</t>
  </si>
  <si>
    <t>COND</t>
  </si>
  <si>
    <t>NºDoc</t>
  </si>
  <si>
    <t>Motv.</t>
  </si>
  <si>
    <t>PCE-PC2223</t>
  </si>
  <si>
    <t>DACTA II</t>
  </si>
  <si>
    <t>PCE-PC0743</t>
  </si>
  <si>
    <t>dacta = baco</t>
  </si>
  <si>
    <t>Observações</t>
  </si>
  <si>
    <t>PCE-PC1832</t>
  </si>
  <si>
    <t>PC-E17377</t>
  </si>
  <si>
    <t>PAMASP</t>
  </si>
  <si>
    <t>U8-C-98</t>
  </si>
  <si>
    <t>3104100-01</t>
  </si>
  <si>
    <t>PT6A-114</t>
  </si>
  <si>
    <t>00198-PRATT &amp; WHITNEY CANADA CORP</t>
  </si>
  <si>
    <t>PCE-PC2050</t>
  </si>
  <si>
    <t>PC-E17371</t>
  </si>
  <si>
    <t>H - Horas de Vôo</t>
  </si>
  <si>
    <t>OS</t>
  </si>
  <si>
    <t>PAMALS</t>
  </si>
  <si>
    <t>PCE-PC1868</t>
  </si>
  <si>
    <t>1/5 GAV</t>
  </si>
  <si>
    <t>1 ETA</t>
  </si>
  <si>
    <t>PCE-PC1666</t>
  </si>
  <si>
    <t>APL</t>
  </si>
  <si>
    <t>PCE-PC0797</t>
  </si>
  <si>
    <t>2 ETA</t>
  </si>
  <si>
    <t>PT6A-114A</t>
  </si>
  <si>
    <t>PC-EPC0431</t>
  </si>
  <si>
    <t>PCE-PC2047</t>
  </si>
  <si>
    <t>1/15 GAV</t>
  </si>
  <si>
    <t>PCE-PC1002</t>
  </si>
  <si>
    <t>X</t>
  </si>
  <si>
    <t>PCE-PC0499</t>
  </si>
  <si>
    <t>sem motor</t>
  </si>
  <si>
    <t>anv acidentada</t>
  </si>
  <si>
    <t>NÃO HÁ AT</t>
  </si>
  <si>
    <t>PCE-PC2290</t>
  </si>
  <si>
    <t>6 eta</t>
  </si>
  <si>
    <t>ATÉ DEZ/26 NO 6 ETA</t>
  </si>
  <si>
    <t>PCE-PC0764</t>
  </si>
  <si>
    <t>REPARA</t>
  </si>
  <si>
    <t>381/201900011201</t>
  </si>
  <si>
    <t>SIGADAER OPERADOR: DATA ESTIMADA DO VENCIMENTO TBO 12/10/2025</t>
  </si>
  <si>
    <t>AT 313000000695 O MOTOR EM QUESTÃO PODE OPERAR ATÉ O TSO DE 4.450:00 FH, ANTES DE REALIZAR A PRÓXIMA REVISÃO GERAL</t>
  </si>
  <si>
    <t>PCE-PC2055</t>
  </si>
  <si>
    <t>PCE-PC0776</t>
  </si>
  <si>
    <t>5 ETA</t>
  </si>
  <si>
    <t>PCE-PC2232</t>
  </si>
  <si>
    <t>6 ETA</t>
  </si>
  <si>
    <t>PCE-PC2257</t>
  </si>
  <si>
    <t>PCE-PC0790</t>
  </si>
  <si>
    <t>708/202200008802</t>
  </si>
  <si>
    <t>PCE-PC2261</t>
  </si>
  <si>
    <t>HÁ AT</t>
  </si>
  <si>
    <t>PCE-PC2358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</si>
  <si>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</si>
  <si>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</si>
  <si>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</si>
  <si>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PCE-PC0863</t>
  </si>
  <si>
    <t>PCE-PC2115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</si>
  <si>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</si>
  <si>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</si>
  <si>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</si>
  <si>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</si>
  <si>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</si>
  <si>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</si>
  <si>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</si>
  <si>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</si>
  <si>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</si>
  <si>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SIGADAER OPERADOR: DATA ESTIMADA DO VENCIMENTO TBO 02/2027</t>
  </si>
  <si>
    <t>ENGINE PT6A-114A</t>
  </si>
  <si>
    <t>PCE-PC1659</t>
  </si>
  <si>
    <t>1ETA</t>
  </si>
  <si>
    <t>ENGINE PT6A-114</t>
  </si>
  <si>
    <t>2ETA</t>
  </si>
  <si>
    <t>PCE-PC1734</t>
  </si>
  <si>
    <t>5ETA</t>
  </si>
  <si>
    <t>SIGADAER OPERADOR: DATA ESTIMADA DO VENCIMENTO HSI 08/26 e TBO 12/2026</t>
  </si>
  <si>
    <t>BACG</t>
  </si>
  <si>
    <t>AT 386000001002 AUTORIZA-SE A PRORROGAÇÃO EM ATÉ 500H DA REVISÃO GERAL</t>
  </si>
  <si>
    <t>PCE-PC1783</t>
  </si>
  <si>
    <t>6ETA</t>
  </si>
  <si>
    <t>RECOLH</t>
  </si>
  <si>
    <t>7ETA</t>
  </si>
  <si>
    <t>PCE-PC1801</t>
  </si>
  <si>
    <t>PCE-PC1835</t>
  </si>
  <si>
    <t>SIGADAER OPERADOR: DATA ESTIMADA DO VENCIMENTO TBO 11/2026</t>
  </si>
  <si>
    <t xml:space="preserve">
sem at de tbo</t>
  </si>
  <si>
    <t>PCE-PC1850</t>
  </si>
  <si>
    <t>REMOV</t>
  </si>
  <si>
    <t>1/15</t>
  </si>
  <si>
    <t>TOTAL</t>
  </si>
  <si>
    <t>PCE-PC2042</t>
  </si>
  <si>
    <t>media de voo =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</si>
  <si>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</si>
  <si>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</si>
  <si>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</si>
  <si>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</si>
  <si>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PCE-PC2081</t>
  </si>
  <si>
    <t>AT 685000001498   /  2.439:15 HORAS DE MOTOR COM 707:05 HORAS DISPONÍVEIS PARA HSI.OU SEJA 3146:20 E  AT 685000002002</t>
  </si>
  <si>
    <t>OBS: O cálculo considera o mês atual no 1º dia</t>
  </si>
  <si>
    <t>PCE-PC2224</t>
  </si>
  <si>
    <t>381/201900204351</t>
  </si>
  <si>
    <t>SIGADAER OPERADOR: DATA ESTIMADA DO VENCIMENTO HSI 06/29</t>
  </si>
  <si>
    <t xml:space="preserve"> segundo operador (placon) hsi em 2903,08 e tbo em 4000h</t>
  </si>
  <si>
    <t>PCE-PC2289</t>
  </si>
  <si>
    <t>Projeto C-98 
Última Atualização 13/07/2026 12:19:44
Há demanda(s) no projeto com Status Aguardando Solução.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</si>
  <si>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</si>
  <si>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</si>
  <si>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</si>
  <si>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</si>
  <si>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</si>
  <si>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</si>
  <si>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</si>
  <si>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</si>
  <si>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</si>
  <si>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</si>
  <si>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</si>
  <si>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</si>
  <si>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</si>
  <si>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OS OPR</t>
  </si>
  <si>
    <t>Esforço Anual</t>
  </si>
  <si>
    <t>Voadas Anual</t>
  </si>
  <si>
    <t>MOTOR EM HSI NO OPERADOR, 17/07/2026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</si>
  <si>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</si>
  <si>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</si>
  <si>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</si>
  <si>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</si>
  <si>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</si>
  <si>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</si>
  <si>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</si>
  <si>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</si>
  <si>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</si>
  <si>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</si>
  <si>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</si>
  <si>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</si>
  <si>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</si>
  <si>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</si>
  <si>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</si>
  <si>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</si>
  <si>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HSI 10/26 e TBO 12/2026</t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</si>
  <si>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</si>
  <si>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</si>
  <si>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</si>
  <si>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</si>
  <si>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</si>
  <si>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</si>
  <si>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</si>
  <si>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TBO 12/2026</t>
  </si>
  <si>
    <t xml:space="preserve">
SEM AT TBO</t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</si>
  <si>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</si>
  <si>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</si>
  <si>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</si>
  <si>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06/29; HSI 02/27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</si>
  <si>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</si>
  <si>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</si>
  <si>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</si>
  <si>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</si>
  <si>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</si>
  <si>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</si>
  <si>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</si>
  <si>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AT 685000001498   /  2.439:15 HORAS DE MOTOR COM 707:05 HORAS DISPONÍVEIS PARA HSI.OU SEJA 3146:20 E  AT 685000002002. FEITO HSI COM 2832:50 EM 07/2026</t>
  </si>
  <si>
    <t>ATUALIZAndo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</si>
  <si>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</si>
  <si>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</si>
  <si>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</si>
  <si>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</si>
  <si>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Motores disp: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</si>
  <si>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</si>
  <si>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</si>
  <si>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</si>
  <si>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</si>
  <si>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HSI, FEITO EM 13/05</t>
  </si>
  <si>
    <t>EEAR</t>
  </si>
  <si>
    <t>ATÉ DEZ/26</t>
  </si>
  <si>
    <t>EPCAR</t>
  </si>
  <si>
    <t>pamals</t>
  </si>
  <si>
    <t xml:space="preserve">ATÉ DEZ/26 </t>
  </si>
  <si>
    <t>AT 690000000540 200H</t>
  </si>
  <si>
    <t>Rachadura na CT DISK, vai recolher</t>
  </si>
  <si>
    <t>acumulativo</t>
  </si>
  <si>
    <t>PCE-PC1428</t>
  </si>
  <si>
    <t>PCE-PC1656</t>
  </si>
  <si>
    <t>SIGADAER OPERADOR: DATA ESTIMADA DO VENCIMENTO HSI 1/28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</si>
  <si>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</si>
  <si>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</si>
  <si>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</si>
  <si>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</si>
  <si>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</si>
  <si>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</si>
  <si>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</si>
  <si>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</si>
  <si>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</si>
  <si>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</si>
  <si>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</si>
  <si>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</si>
  <si>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</si>
  <si>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</si>
  <si>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</si>
  <si>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</si>
  <si>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</si>
  <si>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</si>
  <si>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</si>
  <si>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</si>
  <si>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</si>
  <si>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</si>
  <si>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</si>
  <si>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</si>
  <si>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</si>
  <si>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</si>
  <si>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</si>
  <si>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</si>
  <si>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</si>
  <si>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</si>
  <si>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</si>
  <si>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</si>
  <si>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</si>
  <si>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</si>
  <si>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</si>
  <si>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</si>
  <si>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</si>
  <si>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</si>
  <si>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</si>
  <si>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</si>
  <si>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</si>
  <si>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</si>
  <si>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</si>
  <si>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</si>
  <si>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</si>
  <si>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</si>
  <si>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</si>
  <si>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</si>
  <si>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</si>
  <si>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</si>
  <si>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</si>
  <si>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</si>
  <si>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</si>
  <si>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</si>
  <si>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</si>
  <si>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</si>
  <si>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</si>
  <si>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</si>
  <si>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</si>
  <si>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</si>
  <si>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</si>
  <si>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</si>
  <si>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</si>
  <si>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</si>
  <si>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</si>
  <si>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</si>
  <si>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</si>
  <si>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</si>
  <si>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</si>
  <si>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</si>
  <si>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</si>
  <si>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</si>
  <si>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</si>
  <si>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</si>
  <si>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</si>
  <si>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</si>
  <si>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</si>
  <si>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</si>
  <si>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</si>
  <si>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</si>
  <si>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</si>
  <si>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</si>
  <si>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</si>
  <si>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</si>
  <si>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</si>
  <si>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</si>
  <si>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</si>
  <si>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</si>
  <si>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</si>
  <si>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</si>
  <si>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</si>
  <si>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</si>
  <si>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</si>
  <si>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</si>
  <si>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</si>
  <si>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</si>
  <si>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</si>
  <si>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</si>
  <si>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</si>
  <si>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</si>
  <si>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</si>
  <si>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</si>
  <si>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</si>
  <si>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</si>
  <si>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</si>
  <si>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</si>
  <si>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</si>
  <si>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</si>
  <si>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</si>
  <si>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Planilha final com a soma dos dois 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</si>
  <si>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</si>
  <si>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</si>
  <si>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</si>
  <si>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</si>
  <si>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</si>
  <si>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</si>
  <si>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</si>
  <si>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</si>
  <si>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</si>
  <si>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</si>
  <si>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</si>
  <si>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</si>
  <si>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</si>
  <si>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</si>
  <si>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</si>
  <si>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</si>
  <si>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</si>
  <si>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</si>
  <si>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</si>
  <si>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</si>
  <si>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</si>
  <si>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</si>
  <si>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</si>
  <si>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</si>
  <si>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</si>
  <si>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</si>
  <si>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</si>
  <si>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</si>
  <si>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</si>
  <si>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</si>
  <si>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</si>
  <si>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</si>
  <si>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</si>
  <si>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</si>
  <si>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</si>
  <si>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</si>
  <si>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</si>
  <si>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</si>
  <si>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</si>
  <si>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</si>
  <si>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</si>
  <si>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</si>
  <si>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</si>
  <si>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</si>
  <si>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</si>
  <si>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</si>
  <si>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</si>
  <si>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</si>
  <si>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</si>
  <si>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</si>
  <si>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</si>
  <si>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</si>
  <si>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</si>
  <si>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</si>
  <si>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</si>
  <si>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</si>
  <si>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</si>
  <si>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</si>
  <si>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</si>
  <si>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</si>
  <si>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</si>
  <si>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</si>
  <si>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</si>
  <si>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</si>
  <si>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</si>
  <si>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</si>
  <si>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</si>
  <si>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</si>
  <si>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</si>
  <si>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</si>
  <si>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</si>
  <si>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</si>
  <si>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</si>
  <si>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</si>
  <si>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</si>
  <si>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</si>
  <si>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</si>
  <si>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</si>
  <si>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</si>
  <si>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</si>
  <si>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</si>
  <si>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</si>
  <si>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</si>
  <si>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</si>
  <si>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</si>
  <si>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</si>
  <si>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</si>
  <si>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</si>
  <si>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jan</t>
  </si>
  <si>
    <t>PWC (CTT 006)</t>
  </si>
  <si>
    <t>Media geral</t>
  </si>
  <si>
    <t>Média/anv</t>
  </si>
  <si>
    <t>fev</t>
  </si>
  <si>
    <t>HSI - OPERADOR</t>
  </si>
  <si>
    <t>mar</t>
  </si>
  <si>
    <t>TMOT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</si>
  <si>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</si>
  <si>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</si>
  <si>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</si>
  <si>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</si>
  <si>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</si>
  <si>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</si>
  <si>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</si>
  <si>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</si>
  <si>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FEP/EXCHANGE</t>
  </si>
  <si>
    <t>MESES</t>
  </si>
  <si>
    <t>ATÉ DEZ</t>
  </si>
  <si>
    <t>TOTAL S/ AJUSTE</t>
  </si>
  <si>
    <t>AJUSTE / TDA</t>
  </si>
  <si>
    <t>TOTAL C/ AJUSTE</t>
  </si>
  <si>
    <t>TOTAL PLANEJADO</t>
  </si>
  <si>
    <t>TSO em 01/abr</t>
  </si>
  <si>
    <t>TOTAL C/ AJUSTE / TDA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</si>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</sst>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theme="1"/>
      <name val="Arial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3" fontId="1" numFmtId="0" xfId="0" applyAlignment="1" applyFill="1" applyFont="1">
      <alignment horizontal="center" readingOrder="0" vertical="bottom"/>
    </xf>
    <xf borderId="1" fillId="4" fontId="2" numFmtId="164" xfId="0" applyAlignment="1" applyBorder="1" applyFill="1" applyFont="1" applyNumberFormat="1">
      <alignment horizontal="center" readingOrder="0" shrinkToFit="0" vertical="center" wrapText="1"/>
    </xf>
    <xf borderId="2" fillId="5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0" fontId="5" numFmtId="0" xfId="0" applyAlignment="1" applyFont="1">
      <alignment horizontal="center" readingOrder="0"/>
    </xf>
    <xf borderId="0" fillId="3" fontId="2" numFmtId="0" xfId="0" applyAlignment="1" applyFont="1">
      <alignment horizontal="center" readingOrder="0" shrinkToFit="0" vertical="center" wrapText="1"/>
    </xf>
    <xf borderId="2" fillId="5" fontId="6" numFmtId="0" xfId="0" applyAlignment="1" applyBorder="1" applyFont="1">
      <alignment horizontal="center" vertical="center"/>
    </xf>
    <xf borderId="0" fillId="3" fontId="2" numFmtId="4" xfId="0" applyAlignment="1" applyFont="1" applyNumberFormat="1">
      <alignment horizontal="center" readingOrder="0" shrinkToFit="0" vertical="center" wrapText="1"/>
    </xf>
    <xf borderId="2" fillId="5" fontId="6" numFmtId="49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4" fillId="5" fontId="6" numFmtId="165" xfId="0" applyAlignment="1" applyBorder="1" applyFont="1" applyNumberFormat="1">
      <alignment horizontal="center" readingOrder="0" vertical="center"/>
    </xf>
    <xf borderId="4" fillId="5" fontId="6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6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6" numFmtId="49" xfId="0" applyAlignment="1" applyFont="1" applyNumberForma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5" fillId="0" fontId="4" numFmtId="0" xfId="0" applyBorder="1" applyFont="1"/>
    <xf borderId="0" fillId="0" fontId="6" numFmtId="0" xfId="0" applyAlignment="1" applyFont="1">
      <alignment horizontal="center" readingOrder="0" vertical="center"/>
    </xf>
    <xf borderId="6" fillId="0" fontId="4" numFmtId="0" xfId="0" applyBorder="1" applyFont="1"/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0" fillId="3" fontId="2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7" fillId="0" fontId="4" numFmtId="0" xfId="0" applyBorder="1" applyFont="1"/>
    <xf borderId="4" fillId="5" fontId="6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4" fillId="5" fontId="6" numFmtId="0" xfId="0" applyAlignment="1" applyBorder="1" applyFont="1">
      <alignment horizontal="center" vertical="center"/>
    </xf>
    <xf borderId="4" fillId="5" fontId="6" numFmtId="49" xfId="0" applyAlignment="1" applyBorder="1" applyFont="1" applyNumberFormat="1">
      <alignment horizontal="center" vertical="center"/>
    </xf>
    <xf borderId="4" fillId="5" fontId="6" numFmtId="0" xfId="0" applyAlignment="1" applyBorder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9" fontId="5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0" fillId="11" fontId="7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0" fillId="11" fontId="8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5" fontId="6" numFmtId="165" xfId="0" applyAlignment="1" applyBorder="1" applyFont="1" applyNumberFormat="1">
      <alignment horizontal="center" vertical="center"/>
    </xf>
    <xf borderId="4" fillId="11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1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11" fontId="5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/>
    </xf>
    <xf borderId="4" fillId="11" fontId="2" numFmtId="4" xfId="0" applyAlignment="1" applyBorder="1" applyFont="1" applyNumberForma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8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0" fillId="16" fontId="7" numFmtId="0" xfId="0" applyAlignment="1" applyFill="1" applyFon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0" fillId="16" fontId="5" numFmtId="0" xfId="0" applyAlignment="1" applyFont="1">
      <alignment horizontal="center" readingOrder="0"/>
    </xf>
    <xf borderId="0" fillId="9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2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4" fontId="2" numFmtId="165" xfId="0" applyAlignment="1" applyBorder="1" applyFont="1" applyNumberFormat="1">
      <alignment horizontal="center" readingOrder="0" vertical="center"/>
    </xf>
    <xf borderId="4" fillId="4" fontId="2" numFmtId="4" xfId="0" applyAlignment="1" applyBorder="1" applyFont="1" applyNumberFormat="1">
      <alignment horizontal="center" readingOrder="0" vertical="center"/>
    </xf>
    <xf borderId="4" fillId="4" fontId="2" numFmtId="168" xfId="0" applyAlignment="1" applyBorder="1" applyFont="1" applyNumberFormat="1">
      <alignment horizontal="center" readingOrder="0" vertical="center"/>
    </xf>
    <xf borderId="4" fillId="5" fontId="17" numFmtId="0" xfId="0" applyAlignment="1" applyBorder="1" applyFont="1">
      <alignment horizontal="center" readingOrder="0" vertical="center"/>
    </xf>
    <xf borderId="4" fillId="5" fontId="17" numFmtId="0" xfId="0" applyAlignment="1" applyBorder="1" applyFont="1">
      <alignment horizontal="center" vertical="center"/>
    </xf>
    <xf borderId="4" fillId="5" fontId="17" numFmtId="49" xfId="0" applyAlignment="1" applyBorder="1" applyFont="1" applyNumberFormat="1">
      <alignment horizontal="center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5" fontId="17" numFmtId="165" xfId="0" applyAlignment="1" applyBorder="1" applyFont="1" applyNumberFormat="1">
      <alignment horizontal="center" vertical="center"/>
    </xf>
    <xf borderId="0" fillId="5" fontId="17" numFmtId="0" xfId="0" applyAlignment="1" applyFont="1">
      <alignment horizontal="center" vertical="center"/>
    </xf>
    <xf borderId="0" fillId="6" fontId="5" numFmtId="0" xfId="0" applyAlignment="1" applyFont="1">
      <alignment horizontal="center" readingOrder="0"/>
    </xf>
    <xf borderId="4" fillId="5" fontId="17" numFmtId="0" xfId="0" applyAlignment="1" applyBorder="1" applyFon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0" fontId="19" numFmtId="0" xfId="0" applyAlignment="1" applyBorder="1" applyFont="1">
      <alignment horizontal="center" vertical="bottom"/>
    </xf>
    <xf borderId="0" fillId="0" fontId="18" numFmtId="0" xfId="0" applyAlignment="1" applyFont="1">
      <alignment horizontal="center" vertical="center"/>
    </xf>
    <xf borderId="4" fillId="0" fontId="19" numFmtId="2" xfId="0" applyAlignment="1" applyBorder="1" applyFont="1" applyNumberForma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8" fontId="7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12" fontId="5" numFmtId="0" xfId="0" applyAlignment="1" applyBorder="1" applyFont="1">
      <alignment horizontal="left" readingOrder="0"/>
    </xf>
    <xf borderId="4" fillId="8" fontId="5" numFmtId="0" xfId="0" applyAlignment="1" applyBorder="1" applyFont="1">
      <alignment horizontal="left" readingOrder="0"/>
    </xf>
    <xf borderId="8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/>
    </xf>
    <xf borderId="4" fillId="2" fontId="5" numFmtId="0" xfId="0" applyAlignment="1" applyBorder="1" applyFont="1">
      <alignment horizontal="center" readingOrder="0"/>
    </xf>
    <xf borderId="0" fillId="15" fontId="2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2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12" fontId="1" numFmtId="2" xfId="0" applyAlignment="1" applyFont="1" applyNumberFormat="1">
      <alignment vertical="bottom"/>
    </xf>
    <xf borderId="4" fillId="10" fontId="2" numFmtId="165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8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14" fontId="5" numFmtId="0" xfId="0" applyBorder="1" applyFont="1"/>
    <xf borderId="0" fillId="8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18" fontId="2" numFmtId="0" xfId="0" applyAlignment="1" applyBorder="1" applyFont="1">
      <alignment horizontal="center" readingOrder="0" shrinkToFit="0" vertical="center" wrapText="1"/>
    </xf>
    <xf borderId="4" fillId="2" fontId="6" numFmtId="0" xfId="0" applyAlignment="1" applyBorder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4" fillId="2" fontId="6" numFmtId="49" xfId="0" applyAlignment="1" applyBorder="1" applyFont="1" applyNumberFormat="1">
      <alignment horizontal="center" vertical="center"/>
    </xf>
    <xf borderId="4" fillId="2" fontId="6" numFmtId="165" xfId="0" applyAlignment="1" applyBorder="1" applyFont="1" applyNumberFormat="1">
      <alignment horizontal="center" vertical="center"/>
    </xf>
    <xf borderId="8" fillId="14" fontId="7" numFmtId="0" xfId="0" applyAlignment="1" applyBorder="1" applyFont="1">
      <alignment horizontal="center" readingOrder="0"/>
    </xf>
    <xf borderId="0" fillId="2" fontId="6" numFmtId="0" xfId="0" applyAlignment="1" applyFont="1">
      <alignment horizontal="center" vertical="center"/>
    </xf>
    <xf borderId="9" fillId="0" fontId="4" numFmtId="0" xfId="0" applyBorder="1" applyFont="1"/>
    <xf borderId="4" fillId="2" fontId="6" numFmtId="0" xfId="0" applyAlignment="1" applyBorder="1" applyFont="1">
      <alignment horizontal="center" vertical="center"/>
    </xf>
    <xf borderId="10" fillId="0" fontId="4" numFmtId="0" xfId="0" applyBorder="1" applyFont="1"/>
    <xf borderId="0" fillId="2" fontId="5" numFmtId="0" xfId="0" applyAlignment="1" applyFont="1">
      <alignment horizontal="center" readingOrder="0"/>
    </xf>
    <xf borderId="4" fillId="14" fontId="5" numFmtId="0" xfId="0" applyAlignment="1" applyBorder="1" applyFont="1">
      <alignment horizontal="center" readingOrder="0"/>
    </xf>
    <xf borderId="0" fillId="2" fontId="5" numFmtId="0" xfId="0" applyAlignment="1" applyFont="1">
      <alignment horizontal="center"/>
    </xf>
    <xf borderId="4" fillId="0" fontId="5" numFmtId="0" xfId="0" applyAlignment="1" applyBorder="1" applyFont="1">
      <alignment horizontal="center"/>
    </xf>
    <xf borderId="1" fillId="3" fontId="2" numFmtId="0" xfId="0" applyAlignment="1" applyBorder="1" applyFont="1">
      <alignment horizontal="center" readingOrder="0" shrinkToFit="0" vertical="center" wrapText="1"/>
    </xf>
    <xf borderId="0" fillId="2" fontId="5" numFmtId="0" xfId="0" applyAlignment="1" applyFont="1">
      <alignment horizontal="center"/>
    </xf>
    <xf borderId="0" fillId="2" fontId="5" numFmtId="165" xfId="0" applyAlignment="1" applyFont="1" applyNumberFormat="1">
      <alignment horizontal="center" readingOrder="0"/>
    </xf>
    <xf borderId="0" fillId="2" fontId="5" numFmtId="167" xfId="0" applyAlignment="1" applyFont="1" applyNumberFormat="1">
      <alignment horizontal="center" readingOrder="0"/>
    </xf>
    <xf borderId="0" fillId="2" fontId="5" numFmtId="167" xfId="0" applyAlignment="1" applyFont="1" applyNumberFormat="1">
      <alignment horizontal="center"/>
    </xf>
    <xf borderId="4" fillId="2" fontId="6" numFmtId="49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vertical="center"/>
    </xf>
    <xf borderId="0" fillId="0" fontId="5" numFmtId="167" xfId="0" applyAlignment="1" applyFont="1" applyNumberFormat="1">
      <alignment horizontal="center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5" fontId="6" numFmtId="49" xfId="0" applyAlignment="1" applyFont="1" applyNumberFormat="1">
      <alignment horizontal="center" vertical="center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2" fontId="2" numFmtId="0" xfId="0" applyAlignment="1" applyBorder="1" applyFont="1">
      <alignment horizontal="center" readingOrder="0" vertical="center"/>
    </xf>
    <xf borderId="4" fillId="14" fontId="21" numFmtId="0" xfId="0" applyAlignment="1" applyBorder="1" applyFont="1">
      <alignment horizontal="left" readingOrder="0"/>
    </xf>
    <xf borderId="4" fillId="19" fontId="20" numFmtId="0" xfId="0" applyAlignment="1" applyBorder="1" applyFill="1" applyFont="1">
      <alignment horizontal="center" readingOrder="0" shrinkToFit="0" wrapText="1"/>
    </xf>
    <xf borderId="4" fillId="7" fontId="2" numFmtId="0" xfId="0" applyAlignment="1" applyBorder="1" applyFont="1">
      <alignment horizontal="left" shrinkToFit="0" vertical="center" wrapText="0"/>
    </xf>
    <xf borderId="4" fillId="0" fontId="22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7" fontId="23" numFmtId="0" xfId="0" applyAlignment="1" applyBorder="1" applyFont="1">
      <alignment horizontal="center" shrinkToFit="0" wrapText="0"/>
    </xf>
    <xf borderId="4" fillId="14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14" fontId="24" numFmtId="165" xfId="0" applyAlignment="1" applyBorder="1" applyFont="1" applyNumberFormat="1">
      <alignment horizontal="right" readingOrder="0"/>
    </xf>
    <xf borderId="4" fillId="12" fontId="2" numFmtId="0" xfId="0" applyAlignment="1" applyBorder="1" applyFont="1">
      <alignment horizontal="center" readingOrder="0" shrinkToFit="0" vertical="center" wrapText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4" fontId="5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14" fontId="10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readingOrder="0" vertical="center"/>
    </xf>
    <xf borderId="4" fillId="14" fontId="5" numFmtId="0" xfId="0" applyAlignment="1" applyBorder="1" applyFont="1">
      <alignment horizontal="left"/>
    </xf>
    <xf borderId="4" fillId="11" fontId="26" numFmtId="1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5" fontId="2" numFmtId="0" xfId="0" applyAlignment="1" applyBorder="1" applyFont="1">
      <alignment horizontal="left" readingOrder="0" vertical="center"/>
    </xf>
    <xf borderId="4" fillId="2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1" fontId="5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vertical="center"/>
    </xf>
    <xf borderId="4" fillId="0" fontId="6" numFmtId="171" xfId="0" applyAlignment="1" applyBorder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0" fontId="5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15" fontId="5" numFmtId="0" xfId="0" applyBorder="1" applyFont="1"/>
    <xf borderId="8" fillId="2" fontId="6" numFmtId="49" xfId="0" applyAlignment="1" applyBorder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2" fillId="11" fontId="2" numFmtId="0" xfId="0" applyAlignment="1" applyBorder="1" applyFont="1">
      <alignment horizontal="center" readingOrder="0" vertical="center"/>
    </xf>
    <xf borderId="2" fillId="11" fontId="2" numFmtId="169" xfId="0" applyAlignment="1" applyBorder="1" applyFont="1" applyNumberFormat="1">
      <alignment horizontal="center" readingOrder="0" vertical="center"/>
    </xf>
    <xf borderId="2" fillId="11" fontId="2" numFmtId="4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readingOrder="0" vertical="center"/>
    </xf>
    <xf borderId="2" fillId="11" fontId="2" numFmtId="1" xfId="0" applyAlignment="1" applyBorder="1" applyFont="1" applyNumberFormat="1">
      <alignment horizontal="center" readingOrder="0" vertical="center"/>
    </xf>
    <xf borderId="2" fillId="11" fontId="2" numFmtId="168" xfId="0" applyAlignment="1" applyBorder="1" applyFont="1" applyNumberFormat="1">
      <alignment horizontal="center" readingOrder="0" vertical="center"/>
    </xf>
    <xf borderId="2" fillId="9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2" fillId="9" fontId="5" numFmtId="0" xfId="0" applyBorder="1" applyFont="1"/>
    <xf borderId="4" fillId="0" fontId="2" numFmtId="0" xfId="0" applyAlignment="1" applyBorder="1" applyFont="1">
      <alignment horizontal="center" vertical="center"/>
    </xf>
    <xf borderId="2" fillId="9" fontId="15" numFmtId="0" xfId="0" applyAlignment="1" applyBorder="1" applyFont="1">
      <alignment horizontal="center" readingOrder="0" shrinkToFit="0" vertical="center" wrapText="0"/>
    </xf>
    <xf borderId="0" fillId="15" fontId="2" numFmtId="0" xfId="0" applyAlignment="1" applyFont="1">
      <alignment horizontal="left" readingOrder="0" vertical="center"/>
    </xf>
    <xf borderId="2" fillId="15" fontId="2" numFmtId="0" xfId="0" applyAlignment="1" applyBorder="1" applyFont="1">
      <alignment horizontal="center" readingOrder="0" vertical="center"/>
    </xf>
    <xf borderId="2" fillId="4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2" fillId="11" fontId="2" numFmtId="165" xfId="0" applyAlignment="1" applyBorder="1" applyFont="1" applyNumberForma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2" fillId="15" fontId="10" numFmtId="0" xfId="0" applyAlignment="1" applyBorder="1" applyFon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2" fillId="4" fontId="10" numFmtId="0" xfId="0" applyAlignment="1" applyBorder="1" applyFon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shrinkToFit="0" vertical="bottom" wrapText="1"/>
    </xf>
    <xf borderId="4" fillId="11" fontId="29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3" fontId="1" numFmtId="0" xfId="0" applyAlignment="1" applyBorder="1" applyFont="1">
      <alignment horizontal="center" readingOrder="0" shrinkToFit="0" vertical="bottom" wrapText="1"/>
    </xf>
    <xf borderId="4" fillId="3" fontId="1" numFmtId="0" xfId="0" applyAlignment="1" applyBorder="1" applyFont="1">
      <alignment horizontal="center" readingOrder="0" vertical="bottom"/>
    </xf>
    <xf borderId="4" fillId="11" fontId="29" numFmtId="169" xfId="0" applyAlignment="1" applyBorder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2" fontId="13" numFmtId="0" xfId="0" applyAlignment="1" applyBorder="1" applyFont="1">
      <alignment horizontal="center" readingOrder="0" shrinkToFit="0" vertical="center" wrapText="1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5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6" numFmtId="0" xfId="0" applyAlignment="1" applyFont="1">
      <alignment horizontal="center" vertical="center"/>
    </xf>
    <xf borderId="4" fillId="9" fontId="5" numFmtId="0" xfId="0" applyAlignment="1" applyBorder="1" applyFont="1">
      <alignment horizontal="center" readingOrder="0"/>
    </xf>
    <xf borderId="4" fillId="17" fontId="6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11" fontId="16" numFmtId="0" xfId="0" applyAlignment="1" applyBorder="1" applyFont="1">
      <alignment horizontal="center" readingOrder="0"/>
    </xf>
    <xf borderId="0" fillId="8" fontId="6" numFmtId="0" xfId="0" applyAlignment="1" applyFont="1">
      <alignment horizontal="center" readingOrder="0" vertical="center"/>
    </xf>
    <xf borderId="8" fillId="2" fontId="2" numFmtId="0" xfId="0" applyAlignment="1" applyBorder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5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3" fontId="5" numFmtId="0" xfId="0" applyAlignment="1" applyFont="1">
      <alignment readingOrder="0"/>
    </xf>
    <xf borderId="0" fillId="3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10" numFmtId="0" xfId="0" applyAlignment="1" applyFont="1">
      <alignment horizontal="center" vertical="center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5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3" fontId="10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5" numFmtId="0" xfId="0" applyAlignment="1" applyBorder="1" applyFont="1">
      <alignment horizontal="left" readingOrder="0"/>
    </xf>
    <xf borderId="0" fillId="0" fontId="0" numFmtId="0" xfId="0" applyAlignment="1" applyFont="1">
      <alignment horizontal="center"/>
    </xf>
    <xf borderId="0" fillId="0" fontId="5" numFmtId="0" xfId="0" applyAlignment="1" applyFont="1">
      <alignment horizontal="left"/>
    </xf>
    <xf borderId="2" fillId="2" fontId="7" numFmtId="0" xfId="0" applyAlignment="1" applyBorder="1" applyFont="1">
      <alignment horizontal="center" readingOrder="0"/>
    </xf>
    <xf borderId="2" fillId="2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5" numFmtId="0" xfId="0" applyAlignment="1" applyBorder="1" applyFont="1">
      <alignment horizontal="left" readingOrder="0"/>
    </xf>
    <xf borderId="10" fillId="12" fontId="5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5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3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2" fillId="0" fontId="42" numFmtId="168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 vertical="center"/>
    </xf>
    <xf borderId="14" fillId="0" fontId="4" numFmtId="0" xfId="0" applyBorder="1" applyFont="1"/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6" fontId="38" numFmtId="0" xfId="0" applyAlignment="1" applyBorder="1" applyFont="1">
      <alignment horizont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8" xfId="0" applyAlignment="1" applyBorder="1" applyFont="1" applyNumberFormat="1">
      <alignment horizontal="center" readingOrder="0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0" fillId="0" fontId="5" numFmtId="4" xfId="0" applyFont="1" applyNumberFormat="1"/>
    <xf borderId="0" fillId="2" fontId="5" numFmtId="0" xfId="0" applyAlignment="1" applyFont="1">
      <alignment readingOrder="0"/>
    </xf>
    <xf borderId="15" fillId="3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4" fillId="25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22" fillId="31" fontId="36" numFmtId="0" xfId="0" applyAlignment="1" applyBorder="1" applyFill="1" applyFont="1">
      <alignment horizontal="center" vertical="bottom"/>
    </xf>
    <xf borderId="4" fillId="2" fontId="5" numFmtId="4" xfId="0" applyAlignment="1" applyBorder="1" applyFont="1" applyNumberFormat="1">
      <alignment horizontal="center" readingOrder="0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4" fillId="9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3" fillId="31" fontId="1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readingOrder="0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93729405"/>
        <c:axId val="1858440960"/>
      </c:barChart>
      <c:catAx>
        <c:axId val="3937294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8440960"/>
      </c:catAx>
      <c:valAx>
        <c:axId val="18584409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7294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78629190"/>
        <c:axId val="1707703209"/>
      </c:barChart>
      <c:catAx>
        <c:axId val="378629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7703209"/>
      </c:catAx>
      <c:valAx>
        <c:axId val="1707703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629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10" t="s">
        <v>9</v>
      </c>
      <c r="C1" s="12" t="s">
        <v>5</v>
      </c>
      <c r="D1" s="14" t="s">
        <v>10</v>
      </c>
      <c r="E1" s="15">
        <v>62.5</v>
      </c>
      <c r="F1" s="16" t="s">
        <v>11</v>
      </c>
      <c r="G1" s="18"/>
      <c r="H1" s="18"/>
      <c r="I1" s="18"/>
      <c r="J1" s="18"/>
      <c r="K1" s="20"/>
      <c r="L1" s="18"/>
      <c r="M1" s="18"/>
      <c r="N1" s="18"/>
      <c r="O1" s="20"/>
      <c r="P1" s="18"/>
      <c r="Q1" s="18"/>
      <c r="R1" s="18"/>
      <c r="S1" s="18"/>
      <c r="T1" s="24"/>
      <c r="U1" s="24"/>
      <c r="V1" s="18"/>
      <c r="W1" s="24"/>
      <c r="X1" s="24"/>
      <c r="Y1" s="26"/>
      <c r="Z1" s="26"/>
      <c r="AA1" s="18"/>
      <c r="AB1" s="27"/>
      <c r="AC1" s="18"/>
      <c r="AD1" s="18"/>
      <c r="AE1" s="18"/>
    </row>
    <row r="2" ht="16.5" customHeight="1">
      <c r="A2" s="30"/>
      <c r="B2" s="30"/>
      <c r="C2" s="30"/>
      <c r="D2" s="30"/>
      <c r="E2" s="31" t="s">
        <v>16</v>
      </c>
      <c r="F2" s="31" t="s">
        <v>18</v>
      </c>
      <c r="G2" s="26"/>
      <c r="H2" s="26"/>
      <c r="I2" s="26"/>
      <c r="J2" s="26"/>
      <c r="K2" s="20"/>
      <c r="L2" s="26"/>
      <c r="M2" s="26"/>
      <c r="N2" s="26"/>
      <c r="O2" s="20"/>
      <c r="P2" s="26"/>
      <c r="Q2" s="26"/>
      <c r="R2" s="26"/>
      <c r="S2" s="26"/>
      <c r="T2" s="24"/>
      <c r="U2" s="24"/>
      <c r="V2" s="26"/>
      <c r="W2" s="24"/>
      <c r="X2" s="24"/>
      <c r="Y2" s="26"/>
      <c r="Z2" s="26"/>
      <c r="AA2" s="26"/>
      <c r="AB2" s="27"/>
      <c r="AC2" s="18"/>
      <c r="AD2" s="18"/>
      <c r="AE2" s="18"/>
    </row>
    <row r="3">
      <c r="A3" s="31"/>
      <c r="B3" s="40" t="str">
        <f>IF(Y3="APL",T3,"")</f>
        <v/>
      </c>
      <c r="C3" s="41"/>
      <c r="D3" s="42"/>
      <c r="E3" s="43"/>
      <c r="F3" s="43"/>
      <c r="G3" s="24" t="s">
        <v>33</v>
      </c>
      <c r="H3" s="24" t="s">
        <v>35</v>
      </c>
      <c r="I3" s="24" t="s">
        <v>36</v>
      </c>
      <c r="J3" s="24" t="s">
        <v>37</v>
      </c>
      <c r="K3" s="24" t="s">
        <v>38</v>
      </c>
      <c r="L3" s="24" t="s">
        <v>39</v>
      </c>
      <c r="M3" s="24" t="s">
        <v>41</v>
      </c>
      <c r="N3" s="24" t="s">
        <v>42</v>
      </c>
      <c r="O3" s="24" t="s">
        <v>5</v>
      </c>
      <c r="P3" s="24" t="s">
        <v>44</v>
      </c>
      <c r="Q3" s="24" t="s">
        <v>45</v>
      </c>
      <c r="R3" s="24" t="s">
        <v>46</v>
      </c>
      <c r="S3" s="24" t="s">
        <v>48</v>
      </c>
      <c r="T3" s="24" t="s">
        <v>49</v>
      </c>
      <c r="U3" s="24" t="s">
        <v>52</v>
      </c>
      <c r="V3" s="24" t="s">
        <v>53</v>
      </c>
      <c r="W3" s="24" t="s">
        <v>53</v>
      </c>
      <c r="X3" s="24" t="s">
        <v>56</v>
      </c>
      <c r="Y3" s="24" t="s">
        <v>59</v>
      </c>
      <c r="Z3" s="24" t="s">
        <v>60</v>
      </c>
      <c r="AA3" s="24" t="s">
        <v>53</v>
      </c>
      <c r="AB3" s="24" t="s">
        <v>61</v>
      </c>
      <c r="AC3" s="24"/>
      <c r="AD3" s="48"/>
      <c r="AE3" s="18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55">
        <f t="shared" ref="D4:D42" si="3">U4-Q4</f>
        <v>-47.46875</v>
      </c>
      <c r="E4" s="43"/>
      <c r="F4" s="42" t="b">
        <f t="shared" ref="F4:F42" si="4">IF(Y4="APL",T4)</f>
        <v>0</v>
      </c>
      <c r="G4" s="8" t="s">
        <v>69</v>
      </c>
      <c r="H4" s="8" t="s">
        <v>70</v>
      </c>
      <c r="I4" s="8" t="s">
        <v>71</v>
      </c>
      <c r="J4" s="8" t="s">
        <v>72</v>
      </c>
      <c r="K4" s="8" t="s">
        <v>73</v>
      </c>
      <c r="L4" s="57"/>
      <c r="M4" s="57"/>
      <c r="N4" s="57"/>
      <c r="O4" s="8" t="s">
        <v>75</v>
      </c>
      <c r="P4" s="8" t="s">
        <v>76</v>
      </c>
      <c r="Q4" s="59">
        <v>214.13541666666666</v>
      </c>
      <c r="R4" s="59">
        <v>421.2951388888889</v>
      </c>
      <c r="S4" s="8">
        <v>128.48</v>
      </c>
      <c r="T4" s="8">
        <v>2702.0</v>
      </c>
      <c r="U4" s="59">
        <v>166.66666666666666</v>
      </c>
      <c r="V4" s="60">
        <v>41754.0</v>
      </c>
      <c r="W4" s="60">
        <v>46134.0</v>
      </c>
      <c r="X4" s="8">
        <v>3.040093565E9</v>
      </c>
      <c r="Y4" s="8" t="s">
        <v>77</v>
      </c>
      <c r="Z4" s="8">
        <v>3.810279892E9</v>
      </c>
      <c r="AA4" s="60">
        <v>46170.0</v>
      </c>
      <c r="AB4" s="57"/>
      <c r="AC4" s="24"/>
      <c r="AD4" s="48"/>
      <c r="AE4" s="18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55">
        <f t="shared" si="3"/>
        <v>-4.885416667</v>
      </c>
      <c r="E5" s="43"/>
      <c r="F5" s="42">
        <f t="shared" si="4"/>
        <v>2703</v>
      </c>
      <c r="G5" s="8" t="s">
        <v>80</v>
      </c>
      <c r="H5" s="8" t="s">
        <v>70</v>
      </c>
      <c r="I5" s="8" t="s">
        <v>71</v>
      </c>
      <c r="J5" s="8" t="s">
        <v>72</v>
      </c>
      <c r="K5" s="8" t="s">
        <v>73</v>
      </c>
      <c r="L5" s="57"/>
      <c r="M5" s="57"/>
      <c r="N5" s="57"/>
      <c r="O5" s="8" t="s">
        <v>68</v>
      </c>
      <c r="P5" s="8" t="s">
        <v>76</v>
      </c>
      <c r="Q5" s="59">
        <v>171.55208333333334</v>
      </c>
      <c r="R5" s="59">
        <v>399.8298611111111</v>
      </c>
      <c r="S5" s="8">
        <v>102.93</v>
      </c>
      <c r="T5" s="8">
        <v>2703.0</v>
      </c>
      <c r="U5" s="59">
        <v>166.66666666666666</v>
      </c>
      <c r="V5" s="60">
        <v>44709.0</v>
      </c>
      <c r="W5" s="60">
        <v>44652.0</v>
      </c>
      <c r="X5" s="8">
        <v>3.040083839E9</v>
      </c>
      <c r="Y5" s="8" t="s">
        <v>83</v>
      </c>
      <c r="Z5" s="57"/>
      <c r="AA5" s="63"/>
      <c r="AB5" s="57"/>
      <c r="AC5" s="24"/>
      <c r="AD5" s="48"/>
      <c r="AE5" s="18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55">
        <f t="shared" si="3"/>
        <v>-10.9375</v>
      </c>
      <c r="E6" s="43"/>
      <c r="F6" s="42">
        <f t="shared" si="4"/>
        <v>2719</v>
      </c>
      <c r="G6" s="8" t="s">
        <v>85</v>
      </c>
      <c r="H6" s="8" t="s">
        <v>70</v>
      </c>
      <c r="I6" s="8">
        <v>3044000.0</v>
      </c>
      <c r="J6" s="8" t="s">
        <v>86</v>
      </c>
      <c r="K6" s="8" t="s">
        <v>73</v>
      </c>
      <c r="L6" s="57"/>
      <c r="M6" s="37"/>
      <c r="N6" s="37"/>
      <c r="O6" s="8" t="s">
        <v>87</v>
      </c>
      <c r="P6" s="8" t="s">
        <v>76</v>
      </c>
      <c r="Q6" s="59">
        <v>177.60416666666666</v>
      </c>
      <c r="R6" s="59">
        <v>542.7847222222222</v>
      </c>
      <c r="S6" s="8">
        <v>106.56</v>
      </c>
      <c r="T6" s="8">
        <v>2719.0</v>
      </c>
      <c r="U6" s="59">
        <v>166.66666666666666</v>
      </c>
      <c r="V6" s="66">
        <v>44348.0</v>
      </c>
      <c r="W6" s="66">
        <v>44348.0</v>
      </c>
      <c r="X6" s="8">
        <v>2.260002888E9</v>
      </c>
      <c r="Y6" s="8" t="s">
        <v>83</v>
      </c>
      <c r="Z6" s="57"/>
      <c r="AA6" s="63"/>
      <c r="AB6" s="57"/>
      <c r="AC6" s="24"/>
      <c r="AD6" s="48"/>
      <c r="AE6" s="18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55">
        <f t="shared" si="3"/>
        <v>164.2013889</v>
      </c>
      <c r="E7" s="43"/>
      <c r="F7" s="42" t="b">
        <f t="shared" si="4"/>
        <v>0</v>
      </c>
      <c r="G7" s="8" t="s">
        <v>69</v>
      </c>
      <c r="H7" s="8" t="s">
        <v>70</v>
      </c>
      <c r="I7" s="8">
        <v>3044000.0</v>
      </c>
      <c r="J7" s="8" t="s">
        <v>86</v>
      </c>
      <c r="K7" s="8" t="s">
        <v>73</v>
      </c>
      <c r="L7" s="57"/>
      <c r="M7" s="37"/>
      <c r="N7" s="37"/>
      <c r="O7" s="8" t="s">
        <v>92</v>
      </c>
      <c r="P7" s="8" t="s">
        <v>76</v>
      </c>
      <c r="Q7" s="59">
        <v>2.4652777777777777</v>
      </c>
      <c r="R7" s="59">
        <v>534.3715277777778</v>
      </c>
      <c r="S7" s="8">
        <v>1.48</v>
      </c>
      <c r="T7" s="8">
        <v>2728.0</v>
      </c>
      <c r="U7" s="59">
        <v>166.66666666666666</v>
      </c>
      <c r="V7" s="66">
        <v>46059.0</v>
      </c>
      <c r="W7" s="60">
        <v>46203.0</v>
      </c>
      <c r="X7" s="8">
        <v>3.040093881E9</v>
      </c>
      <c r="Y7" s="8" t="s">
        <v>77</v>
      </c>
      <c r="Z7" s="8">
        <v>3.810280456E9</v>
      </c>
      <c r="AA7" s="60">
        <v>46210.0</v>
      </c>
      <c r="AB7" s="8"/>
      <c r="AC7" s="24"/>
      <c r="AD7" s="48"/>
      <c r="AE7" s="18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55">
        <f t="shared" si="3"/>
        <v>135.46875</v>
      </c>
      <c r="E8" s="43"/>
      <c r="F8" s="42">
        <f t="shared" si="4"/>
        <v>2742</v>
      </c>
      <c r="G8" s="8" t="s">
        <v>63</v>
      </c>
      <c r="H8" s="8" t="s">
        <v>70</v>
      </c>
      <c r="I8" s="8">
        <v>3044000.0</v>
      </c>
      <c r="J8" s="8" t="s">
        <v>86</v>
      </c>
      <c r="K8" s="8" t="s">
        <v>73</v>
      </c>
      <c r="L8" s="57"/>
      <c r="M8" s="37"/>
      <c r="N8" s="37"/>
      <c r="O8" s="8" t="s">
        <v>64</v>
      </c>
      <c r="P8" s="8" t="s">
        <v>76</v>
      </c>
      <c r="Q8" s="75">
        <v>31.197916666666668</v>
      </c>
      <c r="R8" s="59">
        <v>228.94791666666666</v>
      </c>
      <c r="S8" s="8">
        <v>18.72</v>
      </c>
      <c r="T8" s="8">
        <v>2742.0</v>
      </c>
      <c r="U8" s="59">
        <v>166.66666666666666</v>
      </c>
      <c r="V8" s="66">
        <v>46149.0</v>
      </c>
      <c r="W8" s="60">
        <v>45510.0</v>
      </c>
      <c r="X8" s="8">
        <v>3.130007347E9</v>
      </c>
      <c r="Y8" s="8" t="s">
        <v>83</v>
      </c>
      <c r="Z8" s="57"/>
      <c r="AA8" s="63"/>
      <c r="AB8" s="57"/>
      <c r="AC8" s="24"/>
      <c r="AD8" s="48"/>
      <c r="AE8" s="48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55">
        <f t="shared" si="3"/>
        <v>-41.54166667</v>
      </c>
      <c r="E9" s="43"/>
      <c r="F9" s="42" t="b">
        <f t="shared" si="4"/>
        <v>0</v>
      </c>
      <c r="G9" s="8" t="s">
        <v>69</v>
      </c>
      <c r="H9" s="8" t="s">
        <v>70</v>
      </c>
      <c r="I9" s="8">
        <v>3044000.0</v>
      </c>
      <c r="J9" s="8" t="s">
        <v>86</v>
      </c>
      <c r="K9" s="8" t="s">
        <v>73</v>
      </c>
      <c r="L9" s="57"/>
      <c r="M9" s="37"/>
      <c r="N9" s="37"/>
      <c r="O9" s="8" t="s">
        <v>99</v>
      </c>
      <c r="P9" s="8" t="s">
        <v>76</v>
      </c>
      <c r="Q9" s="59">
        <v>208.20833333333334</v>
      </c>
      <c r="R9" s="59">
        <v>383.63194444444446</v>
      </c>
      <c r="S9" s="8">
        <v>124.93</v>
      </c>
      <c r="T9" s="8">
        <v>2734.0</v>
      </c>
      <c r="U9" s="59">
        <v>166.66666666666666</v>
      </c>
      <c r="V9" s="66">
        <v>43731.0</v>
      </c>
      <c r="W9" s="60">
        <v>45301.0</v>
      </c>
      <c r="X9" s="8">
        <v>3.810139776E9</v>
      </c>
      <c r="Y9" s="8" t="s">
        <v>100</v>
      </c>
      <c r="Z9" s="8" t="s">
        <v>101</v>
      </c>
      <c r="AA9" s="60">
        <v>43507.0</v>
      </c>
      <c r="AB9" s="57"/>
      <c r="AC9" s="24"/>
      <c r="AD9" s="48"/>
      <c r="AE9" s="48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55">
        <f t="shared" si="3"/>
        <v>31.79861111</v>
      </c>
      <c r="E10" s="43"/>
      <c r="F10" s="42">
        <f t="shared" si="4"/>
        <v>2740</v>
      </c>
      <c r="G10" s="8" t="s">
        <v>12</v>
      </c>
      <c r="H10" s="8" t="s">
        <v>70</v>
      </c>
      <c r="I10" s="8">
        <v>3044000.0</v>
      </c>
      <c r="J10" s="8" t="s">
        <v>86</v>
      </c>
      <c r="K10" s="8" t="s">
        <v>73</v>
      </c>
      <c r="L10" s="57"/>
      <c r="M10" s="37"/>
      <c r="N10" s="37"/>
      <c r="O10" s="8" t="s">
        <v>105</v>
      </c>
      <c r="P10" s="8" t="s">
        <v>76</v>
      </c>
      <c r="Q10" s="59">
        <v>134.86805555555554</v>
      </c>
      <c r="R10" s="59">
        <v>342.7916666666667</v>
      </c>
      <c r="S10" s="8">
        <v>80.92</v>
      </c>
      <c r="T10" s="8">
        <v>2740.0</v>
      </c>
      <c r="U10" s="59">
        <v>166.66666666666666</v>
      </c>
      <c r="V10" s="66">
        <v>45511.0</v>
      </c>
      <c r="W10" s="60">
        <v>43725.0</v>
      </c>
      <c r="X10" s="8">
        <v>3.810113895E9</v>
      </c>
      <c r="Y10" s="8" t="s">
        <v>83</v>
      </c>
      <c r="Z10" s="57"/>
      <c r="AA10" s="63"/>
      <c r="AB10" s="57"/>
      <c r="AC10" s="24"/>
      <c r="AD10" s="48"/>
      <c r="AE10" s="18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55">
        <f t="shared" si="3"/>
        <v>46.27430556</v>
      </c>
      <c r="E11" s="43"/>
      <c r="F11" s="42" t="b">
        <f t="shared" si="4"/>
        <v>0</v>
      </c>
      <c r="G11" s="8" t="s">
        <v>69</v>
      </c>
      <c r="H11" s="8" t="s">
        <v>70</v>
      </c>
      <c r="I11" s="8">
        <v>3044000.0</v>
      </c>
      <c r="J11" s="8" t="s">
        <v>86</v>
      </c>
      <c r="K11" s="8" t="s">
        <v>73</v>
      </c>
      <c r="L11" s="57"/>
      <c r="M11" s="37"/>
      <c r="N11" s="37"/>
      <c r="O11" s="8" t="s">
        <v>110</v>
      </c>
      <c r="P11" s="8" t="s">
        <v>76</v>
      </c>
      <c r="Q11" s="59">
        <v>120.39236111111111</v>
      </c>
      <c r="R11" s="59">
        <v>337.02430555555554</v>
      </c>
      <c r="S11" s="8">
        <v>72.24</v>
      </c>
      <c r="T11" s="8">
        <v>2732.0</v>
      </c>
      <c r="U11" s="59">
        <v>166.66666666666666</v>
      </c>
      <c r="V11" s="66">
        <v>45716.0</v>
      </c>
      <c r="W11" s="60">
        <v>45716.0</v>
      </c>
      <c r="X11" s="8">
        <v>3.810140243E9</v>
      </c>
      <c r="Y11" s="8" t="s">
        <v>100</v>
      </c>
      <c r="Z11" s="8" t="s">
        <v>111</v>
      </c>
      <c r="AA11" s="60">
        <v>44665.0</v>
      </c>
      <c r="AB11" s="57"/>
      <c r="AC11" s="24"/>
      <c r="AD11" s="48"/>
      <c r="AE11" s="18"/>
    </row>
    <row r="12">
      <c r="A12" s="88">
        <v>9.0</v>
      </c>
      <c r="B12" s="89">
        <f t="shared" si="1"/>
        <v>2733</v>
      </c>
      <c r="C12" s="90" t="str">
        <f t="shared" si="2"/>
        <v>PCE-PC0797</v>
      </c>
      <c r="D12" s="92">
        <f t="shared" si="3"/>
        <v>-5.482638889</v>
      </c>
      <c r="E12" s="93"/>
      <c r="F12" s="95">
        <f t="shared" si="4"/>
        <v>2733</v>
      </c>
      <c r="G12" s="8" t="s">
        <v>81</v>
      </c>
      <c r="H12" s="8" t="s">
        <v>70</v>
      </c>
      <c r="I12" s="8">
        <v>3044000.0</v>
      </c>
      <c r="J12" s="8" t="s">
        <v>86</v>
      </c>
      <c r="K12" s="8" t="s">
        <v>73</v>
      </c>
      <c r="L12" s="57"/>
      <c r="M12" s="37"/>
      <c r="N12" s="37"/>
      <c r="O12" s="8" t="s">
        <v>84</v>
      </c>
      <c r="P12" s="8" t="s">
        <v>76</v>
      </c>
      <c r="Q12" s="59">
        <v>172.14930555555554</v>
      </c>
      <c r="R12" s="59">
        <v>276.4201388888889</v>
      </c>
      <c r="S12" s="8">
        <v>103.29</v>
      </c>
      <c r="T12" s="8">
        <v>2733.0</v>
      </c>
      <c r="U12" s="59">
        <v>166.66666666666666</v>
      </c>
      <c r="V12" s="66">
        <v>45064.0</v>
      </c>
      <c r="W12" s="66">
        <v>45048.0</v>
      </c>
      <c r="X12" s="8">
        <v>7.080005835E9</v>
      </c>
      <c r="Y12" s="8" t="s">
        <v>83</v>
      </c>
      <c r="Z12" s="57"/>
      <c r="AA12" s="63"/>
      <c r="AB12" s="57"/>
      <c r="AC12" s="24"/>
      <c r="AD12" s="48"/>
      <c r="AE12" s="48"/>
    </row>
    <row r="13">
      <c r="A13" s="88">
        <v>10.0</v>
      </c>
      <c r="B13" s="89">
        <f t="shared" si="1"/>
        <v>2702</v>
      </c>
      <c r="C13" s="90" t="str">
        <f t="shared" si="2"/>
        <v>PCE-PC0863</v>
      </c>
      <c r="D13" s="92">
        <f t="shared" si="3"/>
        <v>166.6666667</v>
      </c>
      <c r="E13" s="93"/>
      <c r="F13" s="95" t="b">
        <f t="shared" si="4"/>
        <v>0</v>
      </c>
      <c r="G13" s="8" t="s">
        <v>69</v>
      </c>
      <c r="H13" s="8" t="s">
        <v>70</v>
      </c>
      <c r="I13" s="8">
        <v>3044000.0</v>
      </c>
      <c r="J13" s="57"/>
      <c r="K13" s="8" t="s">
        <v>73</v>
      </c>
      <c r="L13" s="57"/>
      <c r="M13" s="37"/>
      <c r="N13" s="37"/>
      <c r="O13" s="8" t="s">
        <v>118</v>
      </c>
      <c r="P13" s="8" t="s">
        <v>76</v>
      </c>
      <c r="Q13" s="59">
        <v>0.0</v>
      </c>
      <c r="R13" s="59">
        <v>691.4583333333334</v>
      </c>
      <c r="S13" s="57"/>
      <c r="T13" s="8">
        <v>2702.0</v>
      </c>
      <c r="U13" s="59">
        <v>166.66666666666666</v>
      </c>
      <c r="V13" s="66">
        <v>46135.0</v>
      </c>
      <c r="W13" s="60">
        <v>46169.0</v>
      </c>
      <c r="X13" s="8">
        <v>3.040093764E9</v>
      </c>
      <c r="Y13" s="8" t="s">
        <v>77</v>
      </c>
      <c r="Z13" s="8">
        <v>3.810280355E9</v>
      </c>
      <c r="AA13" s="60">
        <v>46203.0</v>
      </c>
      <c r="AB13" s="57"/>
      <c r="AC13" s="24"/>
      <c r="AD13" s="48"/>
      <c r="AE13" s="18"/>
    </row>
    <row r="14">
      <c r="A14" s="88">
        <v>11.0</v>
      </c>
      <c r="B14" s="89">
        <f t="shared" si="1"/>
        <v>2727</v>
      </c>
      <c r="C14" s="90" t="str">
        <f t="shared" si="2"/>
        <v>PCE-PC1002</v>
      </c>
      <c r="D14" s="92">
        <f t="shared" si="3"/>
        <v>166.1736111</v>
      </c>
      <c r="E14" s="93"/>
      <c r="F14" s="95">
        <f t="shared" si="4"/>
        <v>2727</v>
      </c>
      <c r="G14" s="8" t="s">
        <v>89</v>
      </c>
      <c r="H14" s="8" t="s">
        <v>70</v>
      </c>
      <c r="I14" s="8">
        <v>3044000.0</v>
      </c>
      <c r="J14" s="8" t="s">
        <v>86</v>
      </c>
      <c r="K14" s="8" t="s">
        <v>73</v>
      </c>
      <c r="L14" s="57"/>
      <c r="M14" s="37"/>
      <c r="N14" s="37"/>
      <c r="O14" s="8" t="s">
        <v>90</v>
      </c>
      <c r="P14" s="8" t="s">
        <v>76</v>
      </c>
      <c r="Q14" s="75">
        <v>0.4930555555555556</v>
      </c>
      <c r="R14" s="59">
        <v>312.63194444444446</v>
      </c>
      <c r="S14" s="8">
        <v>0.3</v>
      </c>
      <c r="T14" s="8">
        <v>2727.0</v>
      </c>
      <c r="U14" s="59">
        <v>166.66666666666666</v>
      </c>
      <c r="V14" s="66">
        <v>46125.0</v>
      </c>
      <c r="W14" s="8" t="s">
        <v>120</v>
      </c>
      <c r="X14" s="57"/>
      <c r="Y14" s="8" t="s">
        <v>83</v>
      </c>
      <c r="Z14" s="57"/>
      <c r="AA14" s="63"/>
      <c r="AB14" s="57"/>
      <c r="AC14" s="98"/>
      <c r="AD14" s="99"/>
      <c r="AE14" s="101"/>
    </row>
    <row r="15">
      <c r="A15" s="88">
        <v>12.0</v>
      </c>
      <c r="B15" s="89">
        <f t="shared" si="1"/>
        <v>2738</v>
      </c>
      <c r="C15" s="90" t="str">
        <f t="shared" si="2"/>
        <v>PCE-PC1211</v>
      </c>
      <c r="D15" s="92">
        <f t="shared" si="3"/>
        <v>165.71875</v>
      </c>
      <c r="E15" s="93"/>
      <c r="F15" s="95">
        <f t="shared" si="4"/>
        <v>2738</v>
      </c>
      <c r="G15" s="8" t="s">
        <v>12</v>
      </c>
      <c r="H15" s="8" t="s">
        <v>70</v>
      </c>
      <c r="I15" s="8">
        <v>3044000.0</v>
      </c>
      <c r="J15" s="8" t="s">
        <v>86</v>
      </c>
      <c r="K15" s="8" t="s">
        <v>73</v>
      </c>
      <c r="L15" s="57"/>
      <c r="M15" s="37"/>
      <c r="N15" s="37"/>
      <c r="O15" s="8" t="s">
        <v>30</v>
      </c>
      <c r="P15" s="8" t="s">
        <v>76</v>
      </c>
      <c r="Q15" s="75">
        <v>0.9479166666666666</v>
      </c>
      <c r="R15" s="59">
        <v>185.37847222222223</v>
      </c>
      <c r="S15" s="8">
        <v>0.57</v>
      </c>
      <c r="T15" s="8">
        <v>2738.0</v>
      </c>
      <c r="U15" s="59">
        <v>166.66666666666666</v>
      </c>
      <c r="V15" s="66">
        <v>46199.0</v>
      </c>
      <c r="W15" s="60">
        <v>41861.0</v>
      </c>
      <c r="X15" s="8">
        <v>3.810134655E9</v>
      </c>
      <c r="Y15" s="8" t="s">
        <v>83</v>
      </c>
      <c r="Z15" s="57"/>
      <c r="AA15" s="63"/>
      <c r="AB15" s="57"/>
      <c r="AC15" s="24"/>
      <c r="AD15" s="48"/>
      <c r="AE15" s="18"/>
    </row>
    <row r="16">
      <c r="A16" s="88">
        <v>13.0</v>
      </c>
      <c r="B16" s="89">
        <f t="shared" si="1"/>
        <v>2728</v>
      </c>
      <c r="C16" s="90" t="str">
        <f t="shared" si="2"/>
        <v>PCE-PC1391</v>
      </c>
      <c r="D16" s="92">
        <f t="shared" si="3"/>
        <v>160.7118056</v>
      </c>
      <c r="E16" s="93"/>
      <c r="F16" s="95" t="b">
        <f t="shared" si="4"/>
        <v>0</v>
      </c>
      <c r="G16" s="8" t="s">
        <v>69</v>
      </c>
      <c r="H16" s="8" t="s">
        <v>70</v>
      </c>
      <c r="I16" s="8">
        <v>3044000.0</v>
      </c>
      <c r="J16" s="8" t="s">
        <v>86</v>
      </c>
      <c r="K16" s="8" t="s">
        <v>73</v>
      </c>
      <c r="L16" s="57"/>
      <c r="M16" s="37"/>
      <c r="N16" s="37"/>
      <c r="O16" s="8" t="s">
        <v>128</v>
      </c>
      <c r="P16" s="8" t="s">
        <v>76</v>
      </c>
      <c r="Q16" s="75">
        <v>5.954861111111111</v>
      </c>
      <c r="R16" s="59">
        <v>209.79513888888889</v>
      </c>
      <c r="S16" s="8">
        <v>3.57</v>
      </c>
      <c r="T16" s="8">
        <v>2728.0</v>
      </c>
      <c r="U16" s="59">
        <v>166.66666666666666</v>
      </c>
      <c r="V16" s="66">
        <v>45667.0</v>
      </c>
      <c r="W16" s="66">
        <v>46059.0</v>
      </c>
      <c r="X16" s="8">
        <v>6.850006787E9</v>
      </c>
      <c r="Y16" s="8" t="s">
        <v>77</v>
      </c>
      <c r="Z16" s="8">
        <v>3.810277703E9</v>
      </c>
      <c r="AA16" s="60">
        <v>46072.0</v>
      </c>
      <c r="AB16" s="57"/>
      <c r="AC16" s="24"/>
      <c r="AD16" s="48"/>
      <c r="AE16" s="18"/>
    </row>
    <row r="17">
      <c r="A17" s="88">
        <v>14.0</v>
      </c>
      <c r="B17" s="89">
        <f t="shared" si="1"/>
        <v>2737</v>
      </c>
      <c r="C17" s="90" t="str">
        <f t="shared" si="2"/>
        <v>PCE-PC1570</v>
      </c>
      <c r="D17" s="92">
        <f t="shared" si="3"/>
        <v>154.4791667</v>
      </c>
      <c r="E17" s="93"/>
      <c r="F17" s="95">
        <f t="shared" si="4"/>
        <v>2737</v>
      </c>
      <c r="G17" s="8" t="s">
        <v>12</v>
      </c>
      <c r="H17" s="8" t="s">
        <v>70</v>
      </c>
      <c r="I17" s="8">
        <v>3044000.0</v>
      </c>
      <c r="J17" s="8" t="s">
        <v>86</v>
      </c>
      <c r="K17" s="8" t="s">
        <v>73</v>
      </c>
      <c r="L17" s="57"/>
      <c r="M17" s="37"/>
      <c r="N17" s="37"/>
      <c r="O17" s="8" t="s">
        <v>115</v>
      </c>
      <c r="P17" s="8" t="s">
        <v>76</v>
      </c>
      <c r="Q17" s="59">
        <v>12.1875</v>
      </c>
      <c r="R17" s="59">
        <v>200.02083333333334</v>
      </c>
      <c r="S17" s="8">
        <v>7.31</v>
      </c>
      <c r="T17" s="8">
        <v>2737.0</v>
      </c>
      <c r="U17" s="59">
        <v>166.66666666666666</v>
      </c>
      <c r="V17" s="66">
        <v>46064.0</v>
      </c>
      <c r="W17" s="66">
        <v>43592.0</v>
      </c>
      <c r="X17" s="8">
        <v>3.810135032E9</v>
      </c>
      <c r="Y17" s="8" t="s">
        <v>83</v>
      </c>
      <c r="Z17" s="57"/>
      <c r="AA17" s="63"/>
      <c r="AB17" s="57"/>
      <c r="AC17" s="48"/>
      <c r="AD17" s="48"/>
      <c r="AE17" s="48"/>
    </row>
    <row r="18">
      <c r="A18" s="88">
        <v>15.0</v>
      </c>
      <c r="B18" s="89">
        <f t="shared" si="1"/>
        <v>2736</v>
      </c>
      <c r="C18" s="90" t="str">
        <f t="shared" si="2"/>
        <v>PCE-PC1659</v>
      </c>
      <c r="D18" s="92">
        <f t="shared" si="3"/>
        <v>-19.98263889</v>
      </c>
      <c r="E18" s="93"/>
      <c r="F18" s="95" t="b">
        <f t="shared" si="4"/>
        <v>0</v>
      </c>
      <c r="G18" s="8" t="s">
        <v>69</v>
      </c>
      <c r="H18" s="8" t="s">
        <v>70</v>
      </c>
      <c r="I18" s="8">
        <v>3044000.0</v>
      </c>
      <c r="J18" s="8" t="s">
        <v>86</v>
      </c>
      <c r="K18" s="8" t="s">
        <v>73</v>
      </c>
      <c r="L18" s="57"/>
      <c r="M18" s="37"/>
      <c r="N18" s="37"/>
      <c r="O18" s="8" t="s">
        <v>131</v>
      </c>
      <c r="P18" s="8" t="s">
        <v>76</v>
      </c>
      <c r="Q18" s="59">
        <v>186.64930555555554</v>
      </c>
      <c r="R18" s="59">
        <v>186.64930555555554</v>
      </c>
      <c r="S18" s="8">
        <v>111.99</v>
      </c>
      <c r="T18" s="8">
        <v>2736.0</v>
      </c>
      <c r="U18" s="59">
        <v>166.66666666666666</v>
      </c>
      <c r="V18" s="66">
        <v>44285.0</v>
      </c>
      <c r="W18" s="66">
        <v>45524.0</v>
      </c>
      <c r="X18" s="8">
        <v>3.810140063E9</v>
      </c>
      <c r="Y18" s="8" t="s">
        <v>77</v>
      </c>
      <c r="Z18" s="8">
        <v>3.810279578E9</v>
      </c>
      <c r="AA18" s="60">
        <v>46157.0</v>
      </c>
      <c r="AB18" s="57"/>
      <c r="AC18" s="24"/>
      <c r="AD18" s="48"/>
      <c r="AE18" s="48"/>
    </row>
    <row r="19">
      <c r="A19" s="88">
        <v>16.0</v>
      </c>
      <c r="B19" s="89">
        <f t="shared" si="1"/>
        <v>2731</v>
      </c>
      <c r="C19" s="90" t="str">
        <f t="shared" si="2"/>
        <v>PCE-PC1666</v>
      </c>
      <c r="D19" s="92">
        <f t="shared" si="3"/>
        <v>151.875</v>
      </c>
      <c r="E19" s="93"/>
      <c r="F19" s="95">
        <f t="shared" si="4"/>
        <v>2731</v>
      </c>
      <c r="G19" s="8" t="s">
        <v>81</v>
      </c>
      <c r="H19" s="8" t="s">
        <v>70</v>
      </c>
      <c r="I19" s="8">
        <v>3044000.0</v>
      </c>
      <c r="J19" s="8" t="s">
        <v>86</v>
      </c>
      <c r="K19" s="8" t="s">
        <v>73</v>
      </c>
      <c r="L19" s="57"/>
      <c r="M19" s="37"/>
      <c r="N19" s="37"/>
      <c r="O19" s="8" t="s">
        <v>82</v>
      </c>
      <c r="P19" s="8" t="s">
        <v>76</v>
      </c>
      <c r="Q19" s="59">
        <v>14.791666666666666</v>
      </c>
      <c r="R19" s="59">
        <v>226.20138888888889</v>
      </c>
      <c r="S19" s="8">
        <v>8.88</v>
      </c>
      <c r="T19" s="8">
        <v>2731.0</v>
      </c>
      <c r="U19" s="59">
        <v>166.66666666666666</v>
      </c>
      <c r="V19" s="66">
        <v>45922.0</v>
      </c>
      <c r="W19" s="66">
        <v>45061.0</v>
      </c>
      <c r="X19" s="8">
        <v>3.810135107E9</v>
      </c>
      <c r="Y19" s="8" t="s">
        <v>83</v>
      </c>
      <c r="Z19" s="57"/>
      <c r="AA19" s="63"/>
      <c r="AB19" s="57"/>
      <c r="AC19" s="24"/>
      <c r="AD19" s="48"/>
      <c r="AE19" s="18"/>
    </row>
    <row r="20">
      <c r="A20" s="88">
        <v>17.0</v>
      </c>
      <c r="B20" s="89">
        <f t="shared" si="1"/>
        <v>2721</v>
      </c>
      <c r="C20" s="90" t="str">
        <f t="shared" si="2"/>
        <v>PCE-PC1734</v>
      </c>
      <c r="D20" s="92">
        <f t="shared" si="3"/>
        <v>155.5347222</v>
      </c>
      <c r="E20" s="93"/>
      <c r="F20" s="95" t="b">
        <f t="shared" si="4"/>
        <v>0</v>
      </c>
      <c r="G20" s="8" t="s">
        <v>69</v>
      </c>
      <c r="H20" s="8" t="s">
        <v>70</v>
      </c>
      <c r="I20" s="8">
        <v>3044000.0</v>
      </c>
      <c r="J20" s="8" t="s">
        <v>86</v>
      </c>
      <c r="K20" s="8" t="s">
        <v>73</v>
      </c>
      <c r="L20" s="57"/>
      <c r="M20" s="37"/>
      <c r="N20" s="37"/>
      <c r="O20" s="8" t="s">
        <v>135</v>
      </c>
      <c r="P20" s="8" t="s">
        <v>76</v>
      </c>
      <c r="Q20" s="59">
        <v>11.131944444444445</v>
      </c>
      <c r="R20" s="59">
        <v>219.07638888888889</v>
      </c>
      <c r="S20" s="8">
        <v>6.68</v>
      </c>
      <c r="T20" s="8">
        <v>2721.0</v>
      </c>
      <c r="U20" s="59">
        <v>166.66666666666666</v>
      </c>
      <c r="V20" s="66">
        <v>45930.0</v>
      </c>
      <c r="W20" s="66">
        <v>46184.0</v>
      </c>
      <c r="X20" s="8">
        <v>3.290008824E9</v>
      </c>
      <c r="Y20" s="8" t="s">
        <v>77</v>
      </c>
      <c r="Z20" s="8">
        <v>3.810280317E9</v>
      </c>
      <c r="AA20" s="60">
        <v>46198.0</v>
      </c>
      <c r="AB20" s="57"/>
      <c r="AC20" s="24"/>
      <c r="AD20" s="48"/>
      <c r="AE20" s="18"/>
    </row>
    <row r="21">
      <c r="A21" s="88">
        <v>18.0</v>
      </c>
      <c r="B21" s="89">
        <f t="shared" si="1"/>
        <v>2727</v>
      </c>
      <c r="C21" s="90" t="str">
        <f t="shared" si="2"/>
        <v>PCE-PC1783</v>
      </c>
      <c r="D21" s="92">
        <f t="shared" si="3"/>
        <v>-50</v>
      </c>
      <c r="E21" s="93"/>
      <c r="F21" s="95" t="b">
        <f t="shared" si="4"/>
        <v>0</v>
      </c>
      <c r="G21" s="8" t="s">
        <v>138</v>
      </c>
      <c r="H21" s="8" t="s">
        <v>70</v>
      </c>
      <c r="I21" s="8">
        <v>3044000.0</v>
      </c>
      <c r="J21" s="8" t="s">
        <v>86</v>
      </c>
      <c r="K21" s="8" t="s">
        <v>73</v>
      </c>
      <c r="L21" s="57"/>
      <c r="M21" s="37"/>
      <c r="N21" s="37"/>
      <c r="O21" s="8" t="s">
        <v>140</v>
      </c>
      <c r="P21" s="8" t="s">
        <v>76</v>
      </c>
      <c r="Q21" s="59">
        <v>216.66666666666666</v>
      </c>
      <c r="R21" s="59">
        <v>216.66666666666666</v>
      </c>
      <c r="S21" s="8">
        <v>130.0</v>
      </c>
      <c r="T21" s="8">
        <v>2727.0</v>
      </c>
      <c r="U21" s="59">
        <v>166.66666666666666</v>
      </c>
      <c r="V21" s="66">
        <v>45524.0</v>
      </c>
      <c r="W21" s="66">
        <v>46014.0</v>
      </c>
      <c r="X21" s="8">
        <v>6.900004625E9</v>
      </c>
      <c r="Y21" s="8" t="s">
        <v>142</v>
      </c>
      <c r="Z21" s="8">
        <v>6.900004625E9</v>
      </c>
      <c r="AA21" s="60">
        <v>46153.0</v>
      </c>
      <c r="AB21" s="8">
        <v>315.0</v>
      </c>
      <c r="AC21" s="24"/>
      <c r="AD21" s="48"/>
      <c r="AE21" s="18"/>
    </row>
    <row r="22">
      <c r="A22" s="88">
        <v>19.0</v>
      </c>
      <c r="B22" s="89">
        <f t="shared" si="1"/>
        <v>2740</v>
      </c>
      <c r="C22" s="90" t="str">
        <f t="shared" si="2"/>
        <v>PCE-PC1801</v>
      </c>
      <c r="D22" s="92">
        <f t="shared" si="3"/>
        <v>-34.68402778</v>
      </c>
      <c r="E22" s="93"/>
      <c r="F22" s="95" t="b">
        <f t="shared" si="4"/>
        <v>0</v>
      </c>
      <c r="G22" s="8" t="s">
        <v>69</v>
      </c>
      <c r="H22" s="8" t="s">
        <v>70</v>
      </c>
      <c r="I22" s="8">
        <v>3044000.0</v>
      </c>
      <c r="J22" s="8" t="s">
        <v>86</v>
      </c>
      <c r="K22" s="8" t="s">
        <v>73</v>
      </c>
      <c r="L22" s="57"/>
      <c r="M22" s="37"/>
      <c r="N22" s="37"/>
      <c r="O22" s="8" t="s">
        <v>144</v>
      </c>
      <c r="P22" s="8" t="s">
        <v>76</v>
      </c>
      <c r="Q22" s="59">
        <v>201.35069444444446</v>
      </c>
      <c r="R22" s="59">
        <v>201.35069444444446</v>
      </c>
      <c r="S22" s="8">
        <v>120.81</v>
      </c>
      <c r="T22" s="8">
        <v>2740.0</v>
      </c>
      <c r="U22" s="59">
        <v>166.66666666666666</v>
      </c>
      <c r="V22" s="66">
        <v>45026.0</v>
      </c>
      <c r="W22" s="66">
        <v>45446.0</v>
      </c>
      <c r="X22" s="8">
        <v>3.810140068E9</v>
      </c>
      <c r="Y22" s="8" t="s">
        <v>77</v>
      </c>
      <c r="Z22" s="8">
        <v>3.810279579E9</v>
      </c>
      <c r="AA22" s="60">
        <v>46157.0</v>
      </c>
      <c r="AB22" s="57"/>
      <c r="AC22" s="24"/>
      <c r="AD22" s="48"/>
      <c r="AE22" s="48"/>
    </row>
    <row r="23">
      <c r="A23" s="88">
        <v>20.0</v>
      </c>
      <c r="B23" s="89">
        <f t="shared" si="1"/>
        <v>2738</v>
      </c>
      <c r="C23" s="90" t="str">
        <f t="shared" si="2"/>
        <v>PCE-PC1832</v>
      </c>
      <c r="D23" s="92">
        <f t="shared" si="3"/>
        <v>-18.74652778</v>
      </c>
      <c r="E23" s="93"/>
      <c r="F23" s="95" t="b">
        <f t="shared" si="4"/>
        <v>0</v>
      </c>
      <c r="G23" s="8" t="s">
        <v>12</v>
      </c>
      <c r="H23" s="8" t="s">
        <v>70</v>
      </c>
      <c r="I23" s="8">
        <v>3044000.0</v>
      </c>
      <c r="J23" s="8" t="s">
        <v>86</v>
      </c>
      <c r="K23" s="8" t="s">
        <v>73</v>
      </c>
      <c r="L23" s="57"/>
      <c r="M23" s="37"/>
      <c r="N23" s="37"/>
      <c r="O23" s="8" t="s">
        <v>67</v>
      </c>
      <c r="P23" s="8" t="s">
        <v>76</v>
      </c>
      <c r="Q23" s="59">
        <v>185.41319444444446</v>
      </c>
      <c r="R23" s="59">
        <v>185.41319444444446</v>
      </c>
      <c r="S23" s="8">
        <v>111.25</v>
      </c>
      <c r="T23" s="8">
        <v>2738.0</v>
      </c>
      <c r="U23" s="59">
        <v>166.66666666666666</v>
      </c>
      <c r="V23" s="66">
        <v>45159.0</v>
      </c>
      <c r="W23" s="66">
        <v>46199.0</v>
      </c>
      <c r="X23" s="8">
        <v>3.130008877E9</v>
      </c>
      <c r="Y23" s="8" t="s">
        <v>142</v>
      </c>
      <c r="Z23" s="8">
        <v>3.130008877E9</v>
      </c>
      <c r="AA23" s="60">
        <v>46209.0</v>
      </c>
      <c r="AB23" s="57"/>
      <c r="AC23" s="24"/>
      <c r="AD23" s="48"/>
      <c r="AE23" s="18"/>
    </row>
    <row r="24">
      <c r="A24" s="88">
        <v>21.0</v>
      </c>
      <c r="B24" s="89">
        <f t="shared" si="1"/>
        <v>2731</v>
      </c>
      <c r="C24" s="90" t="str">
        <f t="shared" si="2"/>
        <v>PCE-PC1835</v>
      </c>
      <c r="D24" s="92">
        <f t="shared" si="3"/>
        <v>-26.24305556</v>
      </c>
      <c r="E24" s="93"/>
      <c r="F24" s="95" t="b">
        <f t="shared" si="4"/>
        <v>0</v>
      </c>
      <c r="G24" s="8" t="s">
        <v>69</v>
      </c>
      <c r="H24" s="8" t="s">
        <v>70</v>
      </c>
      <c r="I24" s="8">
        <v>3044000.0</v>
      </c>
      <c r="J24" s="8" t="s">
        <v>86</v>
      </c>
      <c r="K24" s="8" t="s">
        <v>73</v>
      </c>
      <c r="L24" s="57"/>
      <c r="M24" s="37"/>
      <c r="N24" s="37"/>
      <c r="O24" s="8" t="s">
        <v>145</v>
      </c>
      <c r="P24" s="8" t="s">
        <v>76</v>
      </c>
      <c r="Q24" s="59">
        <v>192.90972222222223</v>
      </c>
      <c r="R24" s="59">
        <v>192.90972222222223</v>
      </c>
      <c r="S24" s="8">
        <v>115.75</v>
      </c>
      <c r="T24" s="8">
        <v>2731.0</v>
      </c>
      <c r="U24" s="59">
        <v>166.66666666666666</v>
      </c>
      <c r="V24" s="66">
        <v>45511.0</v>
      </c>
      <c r="W24" s="66">
        <v>45922.0</v>
      </c>
      <c r="X24" s="8">
        <v>3.810138909E9</v>
      </c>
      <c r="Y24" s="8" t="s">
        <v>77</v>
      </c>
      <c r="Z24" s="8">
        <v>3.810276969E9</v>
      </c>
      <c r="AA24" s="60">
        <v>45995.0</v>
      </c>
      <c r="AB24" s="57"/>
      <c r="AC24" s="24"/>
      <c r="AD24" s="48"/>
      <c r="AE24" s="18"/>
    </row>
    <row r="25">
      <c r="A25" s="88">
        <v>22.0</v>
      </c>
      <c r="B25" s="89">
        <f t="shared" si="1"/>
        <v>2737</v>
      </c>
      <c r="C25" s="90" t="str">
        <f t="shared" si="2"/>
        <v>PCE-PC1850</v>
      </c>
      <c r="D25" s="92">
        <f t="shared" si="3"/>
        <v>166.6666667</v>
      </c>
      <c r="E25" s="93"/>
      <c r="F25" s="95" t="b">
        <f t="shared" si="4"/>
        <v>0</v>
      </c>
      <c r="G25" s="8" t="s">
        <v>69</v>
      </c>
      <c r="H25" s="8" t="s">
        <v>70</v>
      </c>
      <c r="I25" s="8">
        <v>3044000.0</v>
      </c>
      <c r="J25" s="8" t="s">
        <v>86</v>
      </c>
      <c r="K25" s="8" t="s">
        <v>73</v>
      </c>
      <c r="L25" s="57"/>
      <c r="M25" s="37"/>
      <c r="N25" s="37"/>
      <c r="O25" s="8" t="s">
        <v>148</v>
      </c>
      <c r="P25" s="8" t="s">
        <v>76</v>
      </c>
      <c r="Q25" s="59">
        <v>0.0</v>
      </c>
      <c r="R25" s="59">
        <v>212.27777777777777</v>
      </c>
      <c r="S25" s="57"/>
      <c r="T25" s="8">
        <v>2737.0</v>
      </c>
      <c r="U25" s="59">
        <v>166.66666666666666</v>
      </c>
      <c r="V25" s="66">
        <v>45713.0</v>
      </c>
      <c r="W25" s="60">
        <v>45810.0</v>
      </c>
      <c r="X25" s="8">
        <v>3.810138523E9</v>
      </c>
      <c r="Y25" s="8" t="s">
        <v>149</v>
      </c>
      <c r="Z25" s="57"/>
      <c r="AA25" s="66">
        <v>45810.0</v>
      </c>
      <c r="AB25" s="57"/>
      <c r="AC25" s="24"/>
      <c r="AD25" s="48"/>
      <c r="AE25" s="48"/>
    </row>
    <row r="26">
      <c r="A26" s="88">
        <v>23.0</v>
      </c>
      <c r="B26" s="89">
        <f t="shared" si="1"/>
        <v>2741</v>
      </c>
      <c r="C26" s="90" t="str">
        <f t="shared" si="2"/>
        <v>PCE-PC1860</v>
      </c>
      <c r="D26" s="92">
        <f t="shared" si="3"/>
        <v>37.69444444</v>
      </c>
      <c r="E26" s="93"/>
      <c r="F26" s="95">
        <f t="shared" si="4"/>
        <v>2741</v>
      </c>
      <c r="G26" s="8" t="s">
        <v>12</v>
      </c>
      <c r="H26" s="8" t="s">
        <v>70</v>
      </c>
      <c r="I26" s="8">
        <v>3044000.0</v>
      </c>
      <c r="J26" s="8" t="s">
        <v>86</v>
      </c>
      <c r="K26" s="8" t="s">
        <v>73</v>
      </c>
      <c r="L26" s="57"/>
      <c r="M26" s="37"/>
      <c r="N26" s="37"/>
      <c r="O26" s="8" t="s">
        <v>14</v>
      </c>
      <c r="P26" s="8" t="s">
        <v>76</v>
      </c>
      <c r="Q26" s="59">
        <v>128.97222222222223</v>
      </c>
      <c r="R26" s="59">
        <v>128.97222222222223</v>
      </c>
      <c r="S26" s="8">
        <v>77.38</v>
      </c>
      <c r="T26" s="8">
        <v>2741.0</v>
      </c>
      <c r="U26" s="59">
        <v>166.66666666666666</v>
      </c>
      <c r="V26" s="66">
        <v>46062.0</v>
      </c>
      <c r="W26" s="60">
        <v>45925.0</v>
      </c>
      <c r="X26" s="8">
        <v>6.890000683E9</v>
      </c>
      <c r="Y26" s="8" t="s">
        <v>83</v>
      </c>
      <c r="Z26" s="57"/>
      <c r="AA26" s="63"/>
      <c r="AB26" s="57"/>
      <c r="AC26" s="24"/>
      <c r="AD26" s="48"/>
      <c r="AE26" s="18"/>
    </row>
    <row r="27">
      <c r="A27" s="88">
        <v>24.0</v>
      </c>
      <c r="B27" s="89">
        <f t="shared" si="1"/>
        <v>2704</v>
      </c>
      <c r="C27" s="90" t="str">
        <f t="shared" si="2"/>
        <v>PCE-PC1868</v>
      </c>
      <c r="D27" s="92">
        <f t="shared" si="3"/>
        <v>-35.69791667</v>
      </c>
      <c r="E27" s="93"/>
      <c r="F27" s="95">
        <f t="shared" si="4"/>
        <v>2704</v>
      </c>
      <c r="G27" s="8" t="s">
        <v>78</v>
      </c>
      <c r="H27" s="8" t="s">
        <v>70</v>
      </c>
      <c r="I27" s="8">
        <v>3044000.0</v>
      </c>
      <c r="J27" s="8" t="s">
        <v>86</v>
      </c>
      <c r="K27" s="8" t="s">
        <v>73</v>
      </c>
      <c r="L27" s="57"/>
      <c r="M27" s="37"/>
      <c r="N27" s="37"/>
      <c r="O27" s="8" t="s">
        <v>79</v>
      </c>
      <c r="P27" s="8" t="s">
        <v>76</v>
      </c>
      <c r="Q27" s="59">
        <v>202.36458333333334</v>
      </c>
      <c r="R27" s="59">
        <v>202.36458333333334</v>
      </c>
      <c r="S27" s="8">
        <v>121.42</v>
      </c>
      <c r="T27" s="8">
        <v>2704.0</v>
      </c>
      <c r="U27" s="59">
        <v>166.66666666666666</v>
      </c>
      <c r="V27" s="66">
        <v>45079.0</v>
      </c>
      <c r="W27" s="66">
        <v>45062.0</v>
      </c>
      <c r="X27" s="8">
        <v>3.810112732E9</v>
      </c>
      <c r="Y27" s="8" t="s">
        <v>83</v>
      </c>
      <c r="Z27" s="57"/>
      <c r="AA27" s="63"/>
      <c r="AB27" s="57"/>
      <c r="AC27" s="24"/>
      <c r="AD27" s="48"/>
      <c r="AE27" s="18"/>
    </row>
    <row r="28">
      <c r="A28" s="88">
        <v>25.0</v>
      </c>
      <c r="B28" s="89">
        <f t="shared" si="1"/>
        <v>2742</v>
      </c>
      <c r="C28" s="90" t="str">
        <f t="shared" si="2"/>
        <v>PCE-PC2042</v>
      </c>
      <c r="D28" s="92">
        <f t="shared" si="3"/>
        <v>-56.19097222</v>
      </c>
      <c r="E28" s="93"/>
      <c r="F28" s="95" t="b">
        <f t="shared" si="4"/>
        <v>0</v>
      </c>
      <c r="G28" s="8" t="s">
        <v>69</v>
      </c>
      <c r="H28" s="8" t="s">
        <v>70</v>
      </c>
      <c r="I28" s="8">
        <v>3044000.0</v>
      </c>
      <c r="J28" s="8" t="s">
        <v>86</v>
      </c>
      <c r="K28" s="8" t="s">
        <v>73</v>
      </c>
      <c r="L28" s="57"/>
      <c r="M28" s="37"/>
      <c r="N28" s="37"/>
      <c r="O28" s="8" t="s">
        <v>152</v>
      </c>
      <c r="P28" s="8" t="s">
        <v>76</v>
      </c>
      <c r="Q28" s="59">
        <v>222.85763888888889</v>
      </c>
      <c r="R28" s="59">
        <v>222.85763888888889</v>
      </c>
      <c r="S28" s="8">
        <v>133.71</v>
      </c>
      <c r="T28" s="8">
        <v>2742.0</v>
      </c>
      <c r="U28" s="59">
        <v>166.66666666666666</v>
      </c>
      <c r="V28" s="66">
        <v>41346.0</v>
      </c>
      <c r="W28" s="60">
        <v>45916.0</v>
      </c>
      <c r="X28" s="8">
        <v>3.81013978E9</v>
      </c>
      <c r="Y28" s="8" t="s">
        <v>77</v>
      </c>
      <c r="Z28" s="8">
        <v>3.810279428E9</v>
      </c>
      <c r="AA28" s="60">
        <v>46150.0</v>
      </c>
      <c r="AB28" s="57"/>
      <c r="AC28" s="24"/>
      <c r="AD28" s="48"/>
      <c r="AE28" s="18"/>
    </row>
    <row r="29">
      <c r="A29" s="88">
        <v>26.0</v>
      </c>
      <c r="B29" s="89">
        <f t="shared" si="1"/>
        <v>2739</v>
      </c>
      <c r="C29" s="90" t="str">
        <f t="shared" si="2"/>
        <v>PCE-PC2047</v>
      </c>
      <c r="D29" s="92">
        <f t="shared" si="3"/>
        <v>116.8611111</v>
      </c>
      <c r="E29" s="93"/>
      <c r="F29" s="95">
        <f t="shared" si="4"/>
        <v>2739</v>
      </c>
      <c r="G29" s="8" t="s">
        <v>81</v>
      </c>
      <c r="H29" s="8" t="s">
        <v>70</v>
      </c>
      <c r="I29" s="8">
        <v>3044000.0</v>
      </c>
      <c r="J29" s="8" t="s">
        <v>86</v>
      </c>
      <c r="K29" s="8" t="s">
        <v>73</v>
      </c>
      <c r="L29" s="57"/>
      <c r="M29" s="37"/>
      <c r="N29" s="37"/>
      <c r="O29" s="8" t="s">
        <v>88</v>
      </c>
      <c r="P29" s="8" t="s">
        <v>76</v>
      </c>
      <c r="Q29" s="59">
        <v>49.80555555555556</v>
      </c>
      <c r="R29" s="59">
        <v>258.5763888888889</v>
      </c>
      <c r="S29" s="8">
        <v>29.88</v>
      </c>
      <c r="T29" s="8">
        <v>2739.0</v>
      </c>
      <c r="U29" s="59">
        <v>166.66666666666666</v>
      </c>
      <c r="V29" s="66">
        <v>45579.0</v>
      </c>
      <c r="W29" s="66">
        <v>45579.0</v>
      </c>
      <c r="X29" s="8">
        <v>3.810126785E9</v>
      </c>
      <c r="Y29" s="8" t="s">
        <v>83</v>
      </c>
      <c r="Z29" s="57"/>
      <c r="AA29" s="63"/>
      <c r="AB29" s="57"/>
      <c r="AC29" s="24"/>
      <c r="AD29" s="48"/>
      <c r="AE29" s="18"/>
    </row>
    <row r="30">
      <c r="A30" s="88">
        <v>27.0</v>
      </c>
      <c r="B30" s="89">
        <f t="shared" si="1"/>
        <v>2702</v>
      </c>
      <c r="C30" s="90" t="str">
        <f t="shared" si="2"/>
        <v>PCE-PC2050</v>
      </c>
      <c r="D30" s="92">
        <f t="shared" si="3"/>
        <v>146.8020833</v>
      </c>
      <c r="E30" s="93"/>
      <c r="F30" s="95">
        <f t="shared" si="4"/>
        <v>2702</v>
      </c>
      <c r="G30" s="8" t="s">
        <v>80</v>
      </c>
      <c r="H30" s="8" t="s">
        <v>70</v>
      </c>
      <c r="I30" s="8">
        <v>3044000.0</v>
      </c>
      <c r="J30" s="8" t="s">
        <v>86</v>
      </c>
      <c r="K30" s="8" t="s">
        <v>73</v>
      </c>
      <c r="L30" s="57"/>
      <c r="M30" s="37"/>
      <c r="N30" s="37"/>
      <c r="O30" s="8" t="s">
        <v>74</v>
      </c>
      <c r="P30" s="8" t="s">
        <v>76</v>
      </c>
      <c r="Q30" s="59">
        <v>19.864583333333332</v>
      </c>
      <c r="R30" s="59">
        <v>523.0069444444445</v>
      </c>
      <c r="S30" s="8">
        <v>11.92</v>
      </c>
      <c r="T30" s="8">
        <v>2702.0</v>
      </c>
      <c r="U30" s="59">
        <v>166.66666666666666</v>
      </c>
      <c r="V30" s="66">
        <v>46171.0</v>
      </c>
      <c r="W30" s="66">
        <v>46149.0</v>
      </c>
      <c r="X30" s="8">
        <v>3.860011562E9</v>
      </c>
      <c r="Y30" s="8" t="s">
        <v>83</v>
      </c>
      <c r="Z30" s="57"/>
      <c r="AA30" s="63"/>
      <c r="AB30" s="57"/>
      <c r="AC30" s="24"/>
      <c r="AD30" s="48"/>
      <c r="AE30" s="18"/>
    </row>
    <row r="31">
      <c r="A31" s="88">
        <v>28.0</v>
      </c>
      <c r="B31" s="89">
        <f t="shared" si="1"/>
        <v>2722</v>
      </c>
      <c r="C31" s="90" t="str">
        <f t="shared" si="2"/>
        <v>PCE-PC2055</v>
      </c>
      <c r="D31" s="92">
        <f t="shared" si="3"/>
        <v>-3.302083333</v>
      </c>
      <c r="E31" s="93"/>
      <c r="F31" s="95">
        <f t="shared" si="4"/>
        <v>2722</v>
      </c>
      <c r="G31" s="8" t="s">
        <v>85</v>
      </c>
      <c r="H31" s="8" t="s">
        <v>70</v>
      </c>
      <c r="I31" s="8">
        <v>3044000.0</v>
      </c>
      <c r="J31" s="8" t="s">
        <v>86</v>
      </c>
      <c r="K31" s="8" t="s">
        <v>73</v>
      </c>
      <c r="L31" s="57"/>
      <c r="M31" s="37"/>
      <c r="N31" s="37"/>
      <c r="O31" s="8" t="s">
        <v>104</v>
      </c>
      <c r="P31" s="8" t="s">
        <v>76</v>
      </c>
      <c r="Q31" s="59">
        <v>169.96875</v>
      </c>
      <c r="R31" s="59">
        <v>169.96875</v>
      </c>
      <c r="S31" s="8">
        <v>101.98</v>
      </c>
      <c r="T31" s="8">
        <v>2722.0</v>
      </c>
      <c r="U31" s="59">
        <v>166.66666666666666</v>
      </c>
      <c r="V31" s="66">
        <v>44320.0</v>
      </c>
      <c r="W31" s="60">
        <v>44320.0</v>
      </c>
      <c r="X31" s="8">
        <v>3.950001218E9</v>
      </c>
      <c r="Y31" s="8" t="s">
        <v>83</v>
      </c>
      <c r="Z31" s="57"/>
      <c r="AA31" s="63"/>
      <c r="AB31" s="57"/>
      <c r="AC31" s="24"/>
      <c r="AD31" s="48"/>
      <c r="AE31" s="18"/>
    </row>
    <row r="32">
      <c r="A32" s="88">
        <v>29.0</v>
      </c>
      <c r="B32" s="89">
        <f t="shared" si="1"/>
        <v>2724</v>
      </c>
      <c r="C32" s="90" t="str">
        <f t="shared" si="2"/>
        <v>PCE-PC2081</v>
      </c>
      <c r="D32" s="92">
        <f t="shared" si="3"/>
        <v>27.21180556</v>
      </c>
      <c r="E32" s="93"/>
      <c r="F32" s="95" t="b">
        <f t="shared" si="4"/>
        <v>0</v>
      </c>
      <c r="G32" s="8" t="s">
        <v>69</v>
      </c>
      <c r="H32" s="8" t="s">
        <v>70</v>
      </c>
      <c r="I32" s="8">
        <v>3044000.0</v>
      </c>
      <c r="J32" s="8" t="s">
        <v>86</v>
      </c>
      <c r="K32" s="8" t="s">
        <v>73</v>
      </c>
      <c r="L32" s="57"/>
      <c r="M32" s="37"/>
      <c r="N32" s="37"/>
      <c r="O32" s="8" t="s">
        <v>158</v>
      </c>
      <c r="P32" s="8" t="s">
        <v>76</v>
      </c>
      <c r="Q32" s="59">
        <v>139.45486111111111</v>
      </c>
      <c r="R32" s="59">
        <v>139.45486111111111</v>
      </c>
      <c r="S32" s="8">
        <v>83.67</v>
      </c>
      <c r="T32" s="8">
        <v>2724.0</v>
      </c>
      <c r="U32" s="59">
        <v>166.66666666666666</v>
      </c>
      <c r="V32" s="66">
        <v>42661.0</v>
      </c>
      <c r="W32" s="60">
        <v>45252.0</v>
      </c>
      <c r="X32" s="8">
        <v>6.890001058E9</v>
      </c>
      <c r="Y32" s="8" t="s">
        <v>77</v>
      </c>
      <c r="Z32" s="8">
        <v>3.810264674E9</v>
      </c>
      <c r="AA32" s="60">
        <v>45358.0</v>
      </c>
      <c r="AB32" s="57"/>
      <c r="AC32" s="24"/>
      <c r="AD32" s="48"/>
      <c r="AE32" s="18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55">
        <f t="shared" si="3"/>
        <v>5.472222222</v>
      </c>
      <c r="E33" s="43"/>
      <c r="F33" s="42">
        <f t="shared" si="4"/>
        <v>2732</v>
      </c>
      <c r="G33" s="8" t="s">
        <v>12</v>
      </c>
      <c r="H33" s="8" t="s">
        <v>70</v>
      </c>
      <c r="I33" s="8">
        <v>3044000.0</v>
      </c>
      <c r="J33" s="8" t="s">
        <v>86</v>
      </c>
      <c r="K33" s="8" t="s">
        <v>73</v>
      </c>
      <c r="L33" s="57"/>
      <c r="M33" s="37"/>
      <c r="N33" s="37"/>
      <c r="O33" s="8" t="s">
        <v>119</v>
      </c>
      <c r="P33" s="8" t="s">
        <v>76</v>
      </c>
      <c r="Q33" s="59">
        <v>161.19444444444446</v>
      </c>
      <c r="R33" s="59">
        <v>161.19444444444446</v>
      </c>
      <c r="S33" s="8">
        <v>96.72</v>
      </c>
      <c r="T33" s="8">
        <v>2732.0</v>
      </c>
      <c r="U33" s="59">
        <v>166.66666666666666</v>
      </c>
      <c r="V33" s="66">
        <v>46064.0</v>
      </c>
      <c r="W33" s="66">
        <v>46064.0</v>
      </c>
      <c r="X33" s="8">
        <v>3.810118951E9</v>
      </c>
      <c r="Y33" s="8" t="s">
        <v>83</v>
      </c>
      <c r="Z33" s="57"/>
      <c r="AA33" s="63"/>
      <c r="AB33" s="57"/>
      <c r="AC33" s="24"/>
      <c r="AD33" s="48"/>
      <c r="AE33" s="48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55">
        <f t="shared" si="3"/>
        <v>48.72222222</v>
      </c>
      <c r="E34" s="43"/>
      <c r="F34" s="42">
        <f t="shared" si="4"/>
        <v>2723</v>
      </c>
      <c r="G34" s="8" t="s">
        <v>58</v>
      </c>
      <c r="H34" s="8" t="s">
        <v>70</v>
      </c>
      <c r="I34" s="8">
        <v>3044000.0</v>
      </c>
      <c r="J34" s="8" t="s">
        <v>86</v>
      </c>
      <c r="K34" s="8" t="s">
        <v>73</v>
      </c>
      <c r="L34" s="57"/>
      <c r="M34" s="37"/>
      <c r="N34" s="37"/>
      <c r="O34" s="8" t="s">
        <v>62</v>
      </c>
      <c r="P34" s="8" t="s">
        <v>76</v>
      </c>
      <c r="Q34" s="59">
        <v>117.94444444444444</v>
      </c>
      <c r="R34" s="59">
        <v>117.94444444444444</v>
      </c>
      <c r="S34" s="8">
        <v>70.77</v>
      </c>
      <c r="T34" s="8">
        <v>2723.0</v>
      </c>
      <c r="U34" s="59">
        <v>166.66666666666666</v>
      </c>
      <c r="V34" s="66">
        <v>43797.0</v>
      </c>
      <c r="W34" s="66">
        <v>43725.0</v>
      </c>
      <c r="X34" s="8">
        <v>7.080002856E9</v>
      </c>
      <c r="Y34" s="8" t="s">
        <v>83</v>
      </c>
      <c r="Z34" s="57"/>
      <c r="AA34" s="63"/>
      <c r="AB34" s="57"/>
      <c r="AC34" s="24"/>
      <c r="AD34" s="48"/>
      <c r="AE34" s="18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55">
        <f t="shared" si="3"/>
        <v>146.5798611</v>
      </c>
      <c r="E35" s="43"/>
      <c r="F35" s="42" t="b">
        <f t="shared" si="4"/>
        <v>0</v>
      </c>
      <c r="G35" s="8" t="s">
        <v>69</v>
      </c>
      <c r="H35" s="8" t="s">
        <v>70</v>
      </c>
      <c r="I35" s="8">
        <v>3044000.0</v>
      </c>
      <c r="J35" s="8" t="s">
        <v>86</v>
      </c>
      <c r="K35" s="8" t="s">
        <v>73</v>
      </c>
      <c r="L35" s="57"/>
      <c r="M35" s="37"/>
      <c r="N35" s="37"/>
      <c r="O35" s="8" t="s">
        <v>161</v>
      </c>
      <c r="P35" s="8" t="s">
        <v>76</v>
      </c>
      <c r="Q35" s="59">
        <v>20.086805555555557</v>
      </c>
      <c r="R35" s="59">
        <v>20.086805555555557</v>
      </c>
      <c r="S35" s="8">
        <v>9.64</v>
      </c>
      <c r="T35" s="8">
        <v>2731.0</v>
      </c>
      <c r="U35" s="59">
        <v>166.66666666666666</v>
      </c>
      <c r="V35" s="66">
        <v>42810.0</v>
      </c>
      <c r="W35" s="66">
        <v>43159.0</v>
      </c>
      <c r="X35" s="8">
        <v>3.810129323E9</v>
      </c>
      <c r="Y35" s="8" t="s">
        <v>100</v>
      </c>
      <c r="Z35" s="8" t="s">
        <v>162</v>
      </c>
      <c r="AA35" s="60">
        <v>43802.0</v>
      </c>
      <c r="AB35" s="57"/>
      <c r="AC35" s="24"/>
      <c r="AD35" s="48"/>
      <c r="AE35" s="18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55">
        <f t="shared" si="3"/>
        <v>-14.40972222</v>
      </c>
      <c r="E36" s="43"/>
      <c r="F36" s="42">
        <f t="shared" si="4"/>
        <v>2743</v>
      </c>
      <c r="G36" s="8" t="s">
        <v>106</v>
      </c>
      <c r="H36" s="8" t="s">
        <v>70</v>
      </c>
      <c r="I36" s="8">
        <v>3044000.0</v>
      </c>
      <c r="J36" s="8" t="s">
        <v>86</v>
      </c>
      <c r="K36" s="8" t="s">
        <v>73</v>
      </c>
      <c r="L36" s="57"/>
      <c r="M36" s="37"/>
      <c r="N36" s="37"/>
      <c r="O36" s="8" t="s">
        <v>107</v>
      </c>
      <c r="P36" s="8" t="s">
        <v>76</v>
      </c>
      <c r="Q36" s="59">
        <v>181.07638888888889</v>
      </c>
      <c r="R36" s="59">
        <v>181.07638888888889</v>
      </c>
      <c r="S36" s="8">
        <v>108.65</v>
      </c>
      <c r="T36" s="8">
        <v>2743.0</v>
      </c>
      <c r="U36" s="59">
        <v>166.66666666666666</v>
      </c>
      <c r="V36" s="66">
        <v>45070.0</v>
      </c>
      <c r="W36" s="66">
        <v>44910.0</v>
      </c>
      <c r="X36" s="8">
        <v>3.130005802E9</v>
      </c>
      <c r="Y36" s="8" t="s">
        <v>83</v>
      </c>
      <c r="Z36" s="57"/>
      <c r="AA36" s="63"/>
      <c r="AB36" s="57"/>
      <c r="AC36" s="24"/>
      <c r="AD36" s="48"/>
      <c r="AE36" s="18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55">
        <f t="shared" si="3"/>
        <v>53.24652778</v>
      </c>
      <c r="E37" s="43"/>
      <c r="F37" s="42">
        <f t="shared" si="4"/>
        <v>2709</v>
      </c>
      <c r="G37" s="8" t="s">
        <v>108</v>
      </c>
      <c r="H37" s="8" t="s">
        <v>70</v>
      </c>
      <c r="I37" s="8">
        <v>3044000.0</v>
      </c>
      <c r="J37" s="8" t="s">
        <v>86</v>
      </c>
      <c r="K37" s="8" t="s">
        <v>73</v>
      </c>
      <c r="L37" s="57"/>
      <c r="M37" s="37"/>
      <c r="N37" s="37"/>
      <c r="O37" s="8" t="s">
        <v>109</v>
      </c>
      <c r="P37" s="8" t="s">
        <v>76</v>
      </c>
      <c r="Q37" s="59">
        <v>113.42013888888889</v>
      </c>
      <c r="R37" s="59">
        <v>113.42013888888889</v>
      </c>
      <c r="S37" s="8">
        <v>68.05</v>
      </c>
      <c r="T37" s="8">
        <v>2709.0</v>
      </c>
      <c r="U37" s="59">
        <v>166.66666666666666</v>
      </c>
      <c r="V37" s="66">
        <v>43250.0</v>
      </c>
      <c r="W37" s="66">
        <v>41149.0</v>
      </c>
      <c r="X37" s="8">
        <v>3.740026391E9</v>
      </c>
      <c r="Y37" s="8" t="s">
        <v>83</v>
      </c>
      <c r="Z37" s="57"/>
      <c r="AA37" s="63"/>
      <c r="AB37" s="57"/>
      <c r="AC37" s="24"/>
      <c r="AD37" s="48"/>
      <c r="AE37" s="18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55">
        <f t="shared" si="3"/>
        <v>34.30902778</v>
      </c>
      <c r="E38" s="43"/>
      <c r="F38" s="42">
        <f t="shared" si="4"/>
        <v>2720</v>
      </c>
      <c r="G38" s="8" t="s">
        <v>108</v>
      </c>
      <c r="H38" s="8" t="s">
        <v>70</v>
      </c>
      <c r="I38" s="8">
        <v>3044000.0</v>
      </c>
      <c r="J38" s="8" t="s">
        <v>86</v>
      </c>
      <c r="K38" s="8" t="s">
        <v>73</v>
      </c>
      <c r="L38" s="57"/>
      <c r="M38" s="37"/>
      <c r="N38" s="37"/>
      <c r="O38" s="8" t="s">
        <v>112</v>
      </c>
      <c r="P38" s="8" t="s">
        <v>76</v>
      </c>
      <c r="Q38" s="59">
        <v>132.35763888888889</v>
      </c>
      <c r="R38" s="59">
        <v>132.35763888888889</v>
      </c>
      <c r="S38" s="8">
        <v>79.41</v>
      </c>
      <c r="T38" s="8">
        <v>2720.0</v>
      </c>
      <c r="U38" s="59">
        <v>166.66666666666666</v>
      </c>
      <c r="V38" s="66">
        <v>45841.0</v>
      </c>
      <c r="W38" s="66">
        <v>45754.0</v>
      </c>
      <c r="X38" s="8">
        <v>3.290008244E9</v>
      </c>
      <c r="Y38" s="8" t="s">
        <v>83</v>
      </c>
      <c r="Z38" s="57"/>
      <c r="AA38" s="63"/>
      <c r="AB38" s="57"/>
      <c r="AC38" s="24"/>
      <c r="AD38" s="48"/>
      <c r="AE38" s="18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55">
        <f t="shared" si="3"/>
        <v>90.87847222</v>
      </c>
      <c r="E39" s="43"/>
      <c r="F39" s="42" t="b">
        <f t="shared" si="4"/>
        <v>0</v>
      </c>
      <c r="G39" s="8" t="s">
        <v>69</v>
      </c>
      <c r="H39" s="8" t="s">
        <v>70</v>
      </c>
      <c r="I39" s="8">
        <v>3044000.0</v>
      </c>
      <c r="J39" s="8" t="s">
        <v>86</v>
      </c>
      <c r="K39" s="8" t="s">
        <v>73</v>
      </c>
      <c r="L39" s="57"/>
      <c r="M39" s="37"/>
      <c r="N39" s="37"/>
      <c r="O39" s="8" t="s">
        <v>165</v>
      </c>
      <c r="P39" s="8" t="s">
        <v>76</v>
      </c>
      <c r="Q39" s="59">
        <v>75.78819444444444</v>
      </c>
      <c r="R39" s="59">
        <v>75.78819444444444</v>
      </c>
      <c r="S39" s="8">
        <v>45.47</v>
      </c>
      <c r="T39" s="8">
        <v>2731.0</v>
      </c>
      <c r="U39" s="59">
        <v>166.66666666666666</v>
      </c>
      <c r="V39" s="66">
        <v>45105.0</v>
      </c>
      <c r="W39" s="66">
        <v>45509.0</v>
      </c>
      <c r="X39" s="8">
        <v>3.810139583E9</v>
      </c>
      <c r="Y39" s="8" t="s">
        <v>77</v>
      </c>
      <c r="Z39" s="8">
        <v>3.810280182E9</v>
      </c>
      <c r="AA39" s="60">
        <v>46184.0</v>
      </c>
      <c r="AB39" s="57"/>
      <c r="AC39" s="24"/>
      <c r="AD39" s="48"/>
      <c r="AE39" s="18"/>
    </row>
    <row r="40">
      <c r="A40" s="138">
        <v>37.0</v>
      </c>
      <c r="B40" s="140">
        <f t="shared" si="1"/>
        <v>2729</v>
      </c>
      <c r="C40" s="141" t="str">
        <f t="shared" si="2"/>
        <v>PCE-PC2290</v>
      </c>
      <c r="D40" s="142">
        <f t="shared" si="3"/>
        <v>48.63194444</v>
      </c>
      <c r="E40" s="144"/>
      <c r="F40" s="146" t="b">
        <f t="shared" si="4"/>
        <v>0</v>
      </c>
      <c r="G40" s="148" t="s">
        <v>80</v>
      </c>
      <c r="H40" s="148" t="s">
        <v>70</v>
      </c>
      <c r="I40" s="148">
        <v>3044000.0</v>
      </c>
      <c r="J40" s="148" t="s">
        <v>86</v>
      </c>
      <c r="K40" s="148" t="s">
        <v>73</v>
      </c>
      <c r="L40" s="150"/>
      <c r="M40" s="153"/>
      <c r="N40" s="153"/>
      <c r="O40" s="148" t="s">
        <v>96</v>
      </c>
      <c r="P40" s="148" t="s">
        <v>76</v>
      </c>
      <c r="Q40" s="154">
        <v>118.03472222222223</v>
      </c>
      <c r="R40" s="154">
        <v>118.03472222222223</v>
      </c>
      <c r="S40" s="148">
        <v>70.82</v>
      </c>
      <c r="T40" s="148">
        <v>2729.0</v>
      </c>
      <c r="U40" s="154">
        <v>166.66666666666666</v>
      </c>
      <c r="V40" s="155">
        <v>45636.0</v>
      </c>
      <c r="W40" s="155">
        <v>45579.0</v>
      </c>
      <c r="X40" s="150"/>
      <c r="Y40" s="148" t="s">
        <v>180</v>
      </c>
      <c r="Z40" s="150"/>
      <c r="AA40" s="156"/>
      <c r="AB40" s="157" t="s">
        <v>183</v>
      </c>
      <c r="AC40" s="158"/>
      <c r="AD40" s="159"/>
      <c r="AE40" s="160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55">
        <f t="shared" si="3"/>
        <v>4.604166667</v>
      </c>
      <c r="E41" s="43"/>
      <c r="F41" s="42">
        <f t="shared" si="4"/>
        <v>2736</v>
      </c>
      <c r="G41" s="8" t="s">
        <v>12</v>
      </c>
      <c r="H41" s="8" t="s">
        <v>70</v>
      </c>
      <c r="I41" s="8">
        <v>3044000.0</v>
      </c>
      <c r="J41" s="8" t="s">
        <v>86</v>
      </c>
      <c r="K41" s="8" t="s">
        <v>73</v>
      </c>
      <c r="L41" s="57"/>
      <c r="M41" s="37"/>
      <c r="N41" s="37"/>
      <c r="O41" s="8" t="s">
        <v>114</v>
      </c>
      <c r="P41" s="8" t="s">
        <v>76</v>
      </c>
      <c r="Q41" s="59">
        <v>162.0625</v>
      </c>
      <c r="R41" s="59">
        <v>162.0625</v>
      </c>
      <c r="S41" s="8">
        <v>97.24</v>
      </c>
      <c r="T41" s="8">
        <v>2736.0</v>
      </c>
      <c r="U41" s="59">
        <v>166.66666666666666</v>
      </c>
      <c r="V41" s="66">
        <v>45831.0</v>
      </c>
      <c r="W41" s="66">
        <v>45740.0</v>
      </c>
      <c r="X41" s="57"/>
      <c r="Y41" s="8" t="s">
        <v>83</v>
      </c>
      <c r="Z41" s="57"/>
      <c r="AA41" s="161"/>
      <c r="AB41" s="57"/>
      <c r="AC41" s="24"/>
      <c r="AD41" s="48"/>
      <c r="AE41" s="18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55">
        <f t="shared" si="3"/>
        <v>73.19791667</v>
      </c>
      <c r="E42" s="43"/>
      <c r="F42" s="42">
        <f t="shared" si="4"/>
        <v>2708</v>
      </c>
      <c r="G42" s="8" t="s">
        <v>80</v>
      </c>
      <c r="H42" s="8" t="s">
        <v>70</v>
      </c>
      <c r="I42" s="8">
        <v>3044000.0</v>
      </c>
      <c r="J42" s="8" t="s">
        <v>86</v>
      </c>
      <c r="K42" s="8" t="s">
        <v>73</v>
      </c>
      <c r="L42" s="57"/>
      <c r="M42" s="37"/>
      <c r="N42" s="37"/>
      <c r="O42" s="8" t="s">
        <v>51</v>
      </c>
      <c r="P42" s="8" t="s">
        <v>76</v>
      </c>
      <c r="Q42" s="59">
        <v>93.46875</v>
      </c>
      <c r="R42" s="59">
        <v>93.46875</v>
      </c>
      <c r="S42" s="8">
        <v>56.08</v>
      </c>
      <c r="T42" s="8">
        <v>2708.0</v>
      </c>
      <c r="U42" s="59">
        <v>166.66666666666666</v>
      </c>
      <c r="V42" s="66">
        <v>44287.0</v>
      </c>
      <c r="W42" s="66">
        <v>44114.0</v>
      </c>
      <c r="X42" s="8">
        <v>7.08000433E9</v>
      </c>
      <c r="Y42" s="8" t="s">
        <v>83</v>
      </c>
      <c r="Z42" s="57"/>
      <c r="AA42" s="57"/>
      <c r="AB42" s="57"/>
      <c r="AC42" s="24"/>
      <c r="AD42" s="48"/>
      <c r="AE42" s="18"/>
    </row>
    <row r="43">
      <c r="A43" s="162"/>
      <c r="B43" s="163"/>
      <c r="C43" s="164"/>
      <c r="D43" s="43"/>
      <c r="E43" s="43"/>
      <c r="F43" s="43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8"/>
      <c r="U43" s="59"/>
      <c r="V43" s="57"/>
      <c r="W43" s="8"/>
      <c r="X43" s="8"/>
      <c r="Y43" s="57"/>
      <c r="Z43" s="57"/>
      <c r="AA43" s="57"/>
      <c r="AB43" s="57"/>
      <c r="AC43" s="24"/>
      <c r="AD43" s="48"/>
      <c r="AE43" s="18"/>
    </row>
    <row r="44">
      <c r="A44" s="162"/>
      <c r="B44" s="163"/>
      <c r="C44" s="164"/>
      <c r="D44" s="43"/>
      <c r="E44" s="43"/>
      <c r="F44" s="43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8"/>
      <c r="V44" s="57"/>
      <c r="W44" s="8"/>
      <c r="X44" s="8"/>
      <c r="Y44" s="57"/>
      <c r="Z44" s="57"/>
      <c r="AA44" s="57"/>
      <c r="AB44" s="57"/>
      <c r="AC44" s="24"/>
      <c r="AD44" s="48"/>
      <c r="AE44" s="18"/>
    </row>
    <row r="45">
      <c r="A45" s="162"/>
      <c r="B45" s="163"/>
      <c r="C45" s="164"/>
      <c r="D45" s="43"/>
      <c r="E45" s="43"/>
      <c r="F45" s="43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24"/>
      <c r="AD45" s="48"/>
      <c r="AE45" s="18"/>
    </row>
    <row r="46">
      <c r="A46" s="162"/>
      <c r="B46" s="163"/>
      <c r="C46" s="164"/>
      <c r="D46" s="43"/>
      <c r="E46" s="43"/>
      <c r="F46" s="43"/>
      <c r="G46" s="8"/>
      <c r="H46" s="8"/>
      <c r="I46" s="8"/>
      <c r="J46" s="8"/>
      <c r="K46" s="8"/>
      <c r="L46" s="57"/>
      <c r="M46" s="57"/>
      <c r="N46" s="57"/>
      <c r="O46" s="8"/>
      <c r="P46" s="8"/>
      <c r="Q46" s="59"/>
      <c r="R46" s="59"/>
      <c r="S46" s="8"/>
      <c r="T46" s="59"/>
      <c r="U46" s="8"/>
      <c r="V46" s="60"/>
      <c r="W46" s="60"/>
      <c r="X46" s="8"/>
      <c r="Y46" s="8"/>
      <c r="Z46" s="8"/>
      <c r="AA46" s="60"/>
      <c r="AB46" s="57"/>
      <c r="AC46" s="24"/>
      <c r="AD46" s="48"/>
      <c r="AE46" s="18"/>
    </row>
    <row r="47">
      <c r="A47" s="162"/>
      <c r="B47" s="163"/>
      <c r="C47" s="164"/>
      <c r="D47" s="43"/>
      <c r="E47" s="43"/>
      <c r="F47" s="43"/>
      <c r="G47" s="8"/>
      <c r="H47" s="8"/>
      <c r="I47" s="8"/>
      <c r="J47" s="8"/>
      <c r="K47" s="8"/>
      <c r="L47" s="57"/>
      <c r="M47" s="57"/>
      <c r="N47" s="57"/>
      <c r="O47" s="8"/>
      <c r="P47" s="8"/>
      <c r="Q47" s="59"/>
      <c r="R47" s="59"/>
      <c r="S47" s="8"/>
      <c r="T47" s="59"/>
      <c r="U47" s="8"/>
      <c r="V47" s="60"/>
      <c r="W47" s="60"/>
      <c r="X47" s="8"/>
      <c r="Y47" s="8"/>
      <c r="Z47" s="57"/>
      <c r="AA47" s="63"/>
      <c r="AB47" s="57"/>
      <c r="AC47" s="24"/>
      <c r="AD47" s="48"/>
      <c r="AE47" s="18"/>
    </row>
    <row r="48">
      <c r="A48" s="162"/>
      <c r="B48" s="163"/>
      <c r="C48" s="164"/>
      <c r="D48" s="43"/>
      <c r="E48" s="43"/>
      <c r="F48" s="43"/>
      <c r="G48" s="8"/>
      <c r="H48" s="8"/>
      <c r="I48" s="8"/>
      <c r="J48" s="8"/>
      <c r="K48" s="8"/>
      <c r="L48" s="57"/>
      <c r="M48" s="37"/>
      <c r="N48" s="37"/>
      <c r="O48" s="8"/>
      <c r="P48" s="8"/>
      <c r="Q48" s="59"/>
      <c r="R48" s="59"/>
      <c r="S48" s="8"/>
      <c r="T48" s="59"/>
      <c r="U48" s="8"/>
      <c r="V48" s="66"/>
      <c r="W48" s="66"/>
      <c r="X48" s="8"/>
      <c r="Y48" s="8"/>
      <c r="Z48" s="57"/>
      <c r="AA48" s="63"/>
      <c r="AB48" s="57"/>
      <c r="AC48" s="24"/>
      <c r="AD48" s="48"/>
      <c r="AE48" s="18"/>
    </row>
    <row r="49">
      <c r="A49" s="162"/>
      <c r="B49" s="163"/>
      <c r="C49" s="164"/>
      <c r="D49" s="43"/>
      <c r="E49" s="43"/>
      <c r="F49" s="43"/>
      <c r="G49" s="8"/>
      <c r="H49" s="8"/>
      <c r="I49" s="8"/>
      <c r="J49" s="8"/>
      <c r="K49" s="8"/>
      <c r="L49" s="57"/>
      <c r="M49" s="37"/>
      <c r="N49" s="37"/>
      <c r="O49" s="8"/>
      <c r="P49" s="8"/>
      <c r="Q49" s="59"/>
      <c r="R49" s="59"/>
      <c r="S49" s="8"/>
      <c r="T49" s="59"/>
      <c r="U49" s="8"/>
      <c r="V49" s="66"/>
      <c r="W49" s="60"/>
      <c r="X49" s="8"/>
      <c r="Y49" s="8"/>
      <c r="Z49" s="8"/>
      <c r="AA49" s="60"/>
      <c r="AB49" s="57"/>
      <c r="AC49" s="24"/>
      <c r="AD49" s="48"/>
      <c r="AE49" s="18"/>
    </row>
    <row r="50">
      <c r="A50" s="162"/>
      <c r="B50" s="163"/>
      <c r="C50" s="164"/>
      <c r="D50" s="43"/>
      <c r="E50" s="43"/>
      <c r="F50" s="43"/>
      <c r="G50" s="8"/>
      <c r="H50" s="8"/>
      <c r="I50" s="8"/>
      <c r="J50" s="8"/>
      <c r="K50" s="8"/>
      <c r="L50" s="57"/>
      <c r="M50" s="37"/>
      <c r="N50" s="37"/>
      <c r="O50" s="8"/>
      <c r="P50" s="8"/>
      <c r="Q50" s="75"/>
      <c r="R50" s="59"/>
      <c r="S50" s="8"/>
      <c r="T50" s="59"/>
      <c r="U50" s="8"/>
      <c r="V50" s="66"/>
      <c r="W50" s="60"/>
      <c r="X50" s="8"/>
      <c r="Y50" s="8"/>
      <c r="Z50" s="57"/>
      <c r="AA50" s="63"/>
      <c r="AB50" s="57"/>
      <c r="AC50" s="24"/>
      <c r="AD50" s="48"/>
      <c r="AE50" s="18"/>
    </row>
    <row r="51">
      <c r="A51" s="162"/>
      <c r="B51" s="163"/>
      <c r="C51" s="164"/>
      <c r="D51" s="43"/>
      <c r="E51" s="43"/>
      <c r="F51" s="43"/>
      <c r="G51" s="8"/>
      <c r="H51" s="8"/>
      <c r="I51" s="8"/>
      <c r="J51" s="8"/>
      <c r="K51" s="8"/>
      <c r="L51" s="57"/>
      <c r="M51" s="37"/>
      <c r="N51" s="37"/>
      <c r="O51" s="8"/>
      <c r="P51" s="8"/>
      <c r="Q51" s="59"/>
      <c r="R51" s="59"/>
      <c r="S51" s="8"/>
      <c r="T51" s="59"/>
      <c r="U51" s="8"/>
      <c r="V51" s="66"/>
      <c r="W51" s="60"/>
      <c r="X51" s="8"/>
      <c r="Y51" s="8"/>
      <c r="Z51" s="8"/>
      <c r="AA51" s="60"/>
      <c r="AB51" s="57"/>
      <c r="AC51" s="24"/>
      <c r="AD51" s="48"/>
      <c r="AE51" s="18"/>
    </row>
    <row r="52">
      <c r="A52" s="162"/>
      <c r="B52" s="163"/>
      <c r="C52" s="164"/>
      <c r="D52" s="43"/>
      <c r="E52" s="43"/>
      <c r="F52" s="43"/>
      <c r="G52" s="8"/>
      <c r="H52" s="8"/>
      <c r="I52" s="8"/>
      <c r="J52" s="8"/>
      <c r="K52" s="8"/>
      <c r="L52" s="57"/>
      <c r="M52" s="37"/>
      <c r="N52" s="37"/>
      <c r="O52" s="8"/>
      <c r="P52" s="8"/>
      <c r="Q52" s="59"/>
      <c r="R52" s="59"/>
      <c r="S52" s="8"/>
      <c r="T52" s="59"/>
      <c r="U52" s="8"/>
      <c r="V52" s="66"/>
      <c r="W52" s="60"/>
      <c r="X52" s="8"/>
      <c r="Y52" s="8"/>
      <c r="Z52" s="57"/>
      <c r="AA52" s="63"/>
      <c r="AB52" s="57"/>
      <c r="AC52" s="24"/>
      <c r="AD52" s="48"/>
      <c r="AE52" s="18"/>
    </row>
    <row r="53">
      <c r="A53" s="162"/>
      <c r="B53" s="163"/>
      <c r="C53" s="164"/>
      <c r="D53" s="43"/>
      <c r="E53" s="43"/>
      <c r="F53" s="43"/>
      <c r="G53" s="8"/>
      <c r="H53" s="8"/>
      <c r="I53" s="8"/>
      <c r="J53" s="8"/>
      <c r="K53" s="8"/>
      <c r="L53" s="57"/>
      <c r="M53" s="37"/>
      <c r="N53" s="37"/>
      <c r="O53" s="8"/>
      <c r="P53" s="8"/>
      <c r="Q53" s="59"/>
      <c r="R53" s="59"/>
      <c r="S53" s="8"/>
      <c r="T53" s="59"/>
      <c r="U53" s="8"/>
      <c r="V53" s="66"/>
      <c r="W53" s="60"/>
      <c r="X53" s="8"/>
      <c r="Y53" s="8"/>
      <c r="Z53" s="8"/>
      <c r="AA53" s="60"/>
      <c r="AB53" s="57"/>
      <c r="AC53" s="24"/>
      <c r="AD53" s="48"/>
      <c r="AE53" s="18"/>
    </row>
    <row r="54">
      <c r="A54" s="162"/>
      <c r="B54" s="163"/>
      <c r="C54" s="164"/>
      <c r="D54" s="43"/>
      <c r="E54" s="43"/>
      <c r="F54" s="43"/>
      <c r="G54" s="8"/>
      <c r="H54" s="8"/>
      <c r="I54" s="8"/>
      <c r="J54" s="8"/>
      <c r="K54" s="8"/>
      <c r="L54" s="57"/>
      <c r="M54" s="37"/>
      <c r="N54" s="37"/>
      <c r="O54" s="8"/>
      <c r="P54" s="8"/>
      <c r="Q54" s="59"/>
      <c r="R54" s="59"/>
      <c r="S54" s="8"/>
      <c r="T54" s="59"/>
      <c r="U54" s="8"/>
      <c r="V54" s="66"/>
      <c r="W54" s="66"/>
      <c r="X54" s="8"/>
      <c r="Y54" s="8"/>
      <c r="Z54" s="57"/>
      <c r="AA54" s="63"/>
      <c r="AB54" s="57"/>
      <c r="AC54" s="24"/>
      <c r="AD54" s="48"/>
      <c r="AE54" s="18"/>
    </row>
    <row r="55">
      <c r="A55" s="162"/>
      <c r="B55" s="163"/>
      <c r="C55" s="164"/>
      <c r="D55" s="43"/>
      <c r="E55" s="43"/>
      <c r="F55" s="43"/>
      <c r="G55" s="8"/>
      <c r="H55" s="8"/>
      <c r="I55" s="8"/>
      <c r="J55" s="57"/>
      <c r="K55" s="8"/>
      <c r="L55" s="57"/>
      <c r="M55" s="37"/>
      <c r="N55" s="37"/>
      <c r="O55" s="8"/>
      <c r="P55" s="8"/>
      <c r="Q55" s="59"/>
      <c r="R55" s="59"/>
      <c r="S55" s="57"/>
      <c r="T55" s="59"/>
      <c r="U55" s="8"/>
      <c r="V55" s="66"/>
      <c r="W55" s="60"/>
      <c r="X55" s="8"/>
      <c r="Y55" s="8"/>
      <c r="Z55" s="8"/>
      <c r="AA55" s="60"/>
      <c r="AB55" s="57"/>
      <c r="AC55" s="24"/>
      <c r="AD55" s="48"/>
      <c r="AE55" s="18"/>
    </row>
    <row r="56">
      <c r="A56" s="162"/>
      <c r="B56" s="163"/>
      <c r="C56" s="164"/>
      <c r="D56" s="43"/>
      <c r="E56" s="43"/>
      <c r="F56" s="43"/>
      <c r="G56" s="8"/>
      <c r="H56" s="8"/>
      <c r="I56" s="8"/>
      <c r="J56" s="8"/>
      <c r="K56" s="8"/>
      <c r="L56" s="57"/>
      <c r="M56" s="37"/>
      <c r="N56" s="37"/>
      <c r="O56" s="8"/>
      <c r="P56" s="8"/>
      <c r="Q56" s="75"/>
      <c r="R56" s="59"/>
      <c r="S56" s="8"/>
      <c r="T56" s="59"/>
      <c r="U56" s="8"/>
      <c r="V56" s="66"/>
      <c r="W56" s="8"/>
      <c r="X56" s="57"/>
      <c r="Y56" s="8"/>
      <c r="Z56" s="57"/>
      <c r="AA56" s="63"/>
      <c r="AB56" s="57"/>
      <c r="AC56" s="24"/>
      <c r="AD56" s="48"/>
      <c r="AE56" s="18"/>
    </row>
    <row r="57">
      <c r="A57" s="162"/>
      <c r="B57" s="163"/>
      <c r="C57" s="164"/>
      <c r="D57" s="43"/>
      <c r="E57" s="43"/>
      <c r="F57" s="43"/>
      <c r="G57" s="8"/>
      <c r="H57" s="8"/>
      <c r="I57" s="8"/>
      <c r="J57" s="8"/>
      <c r="K57" s="8"/>
      <c r="L57" s="57"/>
      <c r="M57" s="37"/>
      <c r="N57" s="37"/>
      <c r="O57" s="8"/>
      <c r="P57" s="8"/>
      <c r="Q57" s="75"/>
      <c r="R57" s="59"/>
      <c r="S57" s="8"/>
      <c r="T57" s="59"/>
      <c r="U57" s="8"/>
      <c r="V57" s="66"/>
      <c r="W57" s="60"/>
      <c r="X57" s="8"/>
      <c r="Y57" s="8"/>
      <c r="Z57" s="57"/>
      <c r="AA57" s="63"/>
      <c r="AB57" s="57"/>
      <c r="AC57" s="24"/>
      <c r="AD57" s="48"/>
      <c r="AE57" s="18"/>
    </row>
    <row r="58">
      <c r="A58" s="162"/>
      <c r="B58" s="163"/>
      <c r="C58" s="164"/>
      <c r="D58" s="43"/>
      <c r="E58" s="43"/>
      <c r="F58" s="43"/>
      <c r="G58" s="8"/>
      <c r="H58" s="8"/>
      <c r="I58" s="8"/>
      <c r="J58" s="8"/>
      <c r="K58" s="8"/>
      <c r="L58" s="57"/>
      <c r="M58" s="37"/>
      <c r="N58" s="37"/>
      <c r="O58" s="8"/>
      <c r="P58" s="8"/>
      <c r="Q58" s="75"/>
      <c r="R58" s="59"/>
      <c r="S58" s="8"/>
      <c r="T58" s="59"/>
      <c r="U58" s="8"/>
      <c r="V58" s="66"/>
      <c r="W58" s="66"/>
      <c r="X58" s="8"/>
      <c r="Y58" s="8"/>
      <c r="Z58" s="8"/>
      <c r="AA58" s="60"/>
      <c r="AB58" s="57"/>
      <c r="AC58" s="24"/>
      <c r="AD58" s="48"/>
      <c r="AE58" s="18"/>
    </row>
    <row r="59">
      <c r="A59" s="162"/>
      <c r="B59" s="163"/>
      <c r="C59" s="164"/>
      <c r="D59" s="43"/>
      <c r="E59" s="43"/>
      <c r="F59" s="43"/>
      <c r="G59" s="8"/>
      <c r="H59" s="8"/>
      <c r="I59" s="8"/>
      <c r="J59" s="8"/>
      <c r="K59" s="8"/>
      <c r="L59" s="57"/>
      <c r="M59" s="37"/>
      <c r="N59" s="37"/>
      <c r="O59" s="8"/>
      <c r="P59" s="8"/>
      <c r="Q59" s="59"/>
      <c r="R59" s="59"/>
      <c r="S59" s="8"/>
      <c r="T59" s="59"/>
      <c r="U59" s="8"/>
      <c r="V59" s="66"/>
      <c r="W59" s="66"/>
      <c r="X59" s="8"/>
      <c r="Y59" s="8"/>
      <c r="Z59" s="57"/>
      <c r="AA59" s="63"/>
      <c r="AB59" s="57"/>
      <c r="AC59" s="24"/>
      <c r="AD59" s="48"/>
      <c r="AE59" s="18"/>
    </row>
    <row r="60">
      <c r="A60" s="162"/>
      <c r="B60" s="163"/>
      <c r="C60" s="164"/>
      <c r="D60" s="43"/>
      <c r="E60" s="43"/>
      <c r="F60" s="43"/>
      <c r="G60" s="8"/>
      <c r="H60" s="8"/>
      <c r="I60" s="8"/>
      <c r="J60" s="8"/>
      <c r="K60" s="8"/>
      <c r="L60" s="57"/>
      <c r="M60" s="37"/>
      <c r="N60" s="37"/>
      <c r="O60" s="8"/>
      <c r="P60" s="8"/>
      <c r="Q60" s="59"/>
      <c r="R60" s="59"/>
      <c r="S60" s="8"/>
      <c r="T60" s="59"/>
      <c r="U60" s="8"/>
      <c r="V60" s="66"/>
      <c r="W60" s="66"/>
      <c r="X60" s="8"/>
      <c r="Y60" s="8"/>
      <c r="Z60" s="8"/>
      <c r="AA60" s="60"/>
      <c r="AB60" s="57"/>
      <c r="AC60" s="24"/>
      <c r="AD60" s="48"/>
      <c r="AE60" s="18"/>
    </row>
    <row r="61">
      <c r="A61" s="162"/>
      <c r="B61" s="163"/>
      <c r="C61" s="164"/>
      <c r="D61" s="43"/>
      <c r="E61" s="43"/>
      <c r="F61" s="43"/>
      <c r="G61" s="8"/>
      <c r="H61" s="8"/>
      <c r="I61" s="8"/>
      <c r="J61" s="8"/>
      <c r="K61" s="8"/>
      <c r="L61" s="57"/>
      <c r="M61" s="37"/>
      <c r="N61" s="37"/>
      <c r="O61" s="8"/>
      <c r="P61" s="8"/>
      <c r="Q61" s="59"/>
      <c r="R61" s="59"/>
      <c r="S61" s="8"/>
      <c r="T61" s="59"/>
      <c r="U61" s="8"/>
      <c r="V61" s="66"/>
      <c r="W61" s="66"/>
      <c r="X61" s="8"/>
      <c r="Y61" s="8"/>
      <c r="Z61" s="57"/>
      <c r="AA61" s="63"/>
      <c r="AB61" s="57"/>
      <c r="AC61" s="24"/>
      <c r="AD61" s="48"/>
      <c r="AE61" s="18"/>
    </row>
    <row r="62">
      <c r="A62" s="162"/>
      <c r="B62" s="163"/>
      <c r="C62" s="164"/>
      <c r="D62" s="43"/>
      <c r="E62" s="43"/>
      <c r="F62" s="43"/>
      <c r="G62" s="8"/>
      <c r="H62" s="8"/>
      <c r="I62" s="8"/>
      <c r="J62" s="8"/>
      <c r="K62" s="8"/>
      <c r="L62" s="57"/>
      <c r="M62" s="37"/>
      <c r="N62" s="37"/>
      <c r="O62" s="8"/>
      <c r="P62" s="8"/>
      <c r="Q62" s="59"/>
      <c r="R62" s="59"/>
      <c r="S62" s="8"/>
      <c r="T62" s="59"/>
      <c r="U62" s="8"/>
      <c r="V62" s="66"/>
      <c r="W62" s="66"/>
      <c r="X62" s="8"/>
      <c r="Y62" s="8"/>
      <c r="Z62" s="8"/>
      <c r="AA62" s="60"/>
      <c r="AB62" s="57"/>
      <c r="AC62" s="24"/>
      <c r="AD62" s="48"/>
      <c r="AE62" s="18"/>
    </row>
    <row r="63">
      <c r="A63" s="162"/>
      <c r="B63" s="163"/>
      <c r="C63" s="164"/>
      <c r="D63" s="43"/>
      <c r="E63" s="43"/>
      <c r="F63" s="43"/>
      <c r="G63" s="8"/>
      <c r="H63" s="8"/>
      <c r="I63" s="8"/>
      <c r="J63" s="8"/>
      <c r="K63" s="8"/>
      <c r="L63" s="57"/>
      <c r="M63" s="37"/>
      <c r="N63" s="37"/>
      <c r="O63" s="8"/>
      <c r="P63" s="8"/>
      <c r="Q63" s="59"/>
      <c r="R63" s="59"/>
      <c r="S63" s="8"/>
      <c r="T63" s="59"/>
      <c r="U63" s="8"/>
      <c r="V63" s="66"/>
      <c r="W63" s="66"/>
      <c r="X63" s="8"/>
      <c r="Y63" s="8"/>
      <c r="Z63" s="8"/>
      <c r="AA63" s="60"/>
      <c r="AB63" s="57"/>
      <c r="AC63" s="24"/>
      <c r="AD63" s="48"/>
      <c r="AE63" s="18"/>
    </row>
    <row r="64">
      <c r="A64" s="162"/>
      <c r="B64" s="163"/>
      <c r="C64" s="164"/>
      <c r="D64" s="43"/>
      <c r="E64" s="43"/>
      <c r="F64" s="43"/>
      <c r="G64" s="8"/>
      <c r="H64" s="8"/>
      <c r="I64" s="8"/>
      <c r="J64" s="8"/>
      <c r="K64" s="8"/>
      <c r="L64" s="57"/>
      <c r="M64" s="37"/>
      <c r="N64" s="37"/>
      <c r="O64" s="8"/>
      <c r="P64" s="8"/>
      <c r="Q64" s="59"/>
      <c r="R64" s="59"/>
      <c r="S64" s="8"/>
      <c r="T64" s="59"/>
      <c r="U64" s="8"/>
      <c r="V64" s="66"/>
      <c r="W64" s="66"/>
      <c r="X64" s="8"/>
      <c r="Y64" s="8"/>
      <c r="Z64" s="8"/>
      <c r="AA64" s="60"/>
      <c r="AB64" s="57"/>
      <c r="AC64" s="24"/>
      <c r="AD64" s="48"/>
      <c r="AE64" s="18"/>
    </row>
    <row r="65">
      <c r="A65" s="162"/>
      <c r="B65" s="163"/>
      <c r="C65" s="164"/>
      <c r="D65" s="43"/>
      <c r="E65" s="43"/>
      <c r="F65" s="43"/>
      <c r="G65" s="8"/>
      <c r="H65" s="8"/>
      <c r="I65" s="8"/>
      <c r="J65" s="8"/>
      <c r="K65" s="8"/>
      <c r="L65" s="57"/>
      <c r="M65" s="37"/>
      <c r="N65" s="37"/>
      <c r="O65" s="8"/>
      <c r="P65" s="8"/>
      <c r="Q65" s="59"/>
      <c r="R65" s="59"/>
      <c r="S65" s="8"/>
      <c r="T65" s="59"/>
      <c r="U65" s="8"/>
      <c r="V65" s="66"/>
      <c r="W65" s="66"/>
      <c r="X65" s="8"/>
      <c r="Y65" s="8"/>
      <c r="Z65" s="8"/>
      <c r="AA65" s="60"/>
      <c r="AB65" s="57"/>
      <c r="AC65" s="24"/>
      <c r="AD65" s="48"/>
      <c r="AE65" s="18"/>
    </row>
    <row r="66">
      <c r="A66" s="162"/>
      <c r="B66" s="163"/>
      <c r="C66" s="164"/>
      <c r="D66" s="43"/>
      <c r="E66" s="43"/>
      <c r="F66" s="43"/>
      <c r="G66" s="8"/>
      <c r="H66" s="8"/>
      <c r="I66" s="8"/>
      <c r="J66" s="8"/>
      <c r="K66" s="8"/>
      <c r="L66" s="57"/>
      <c r="M66" s="37"/>
      <c r="N66" s="37"/>
      <c r="O66" s="8"/>
      <c r="P66" s="8"/>
      <c r="Q66" s="59"/>
      <c r="R66" s="59"/>
      <c r="S66" s="8"/>
      <c r="T66" s="59"/>
      <c r="U66" s="8"/>
      <c r="V66" s="66"/>
      <c r="W66" s="66"/>
      <c r="X66" s="8"/>
      <c r="Y66" s="8"/>
      <c r="Z66" s="8"/>
      <c r="AA66" s="60"/>
      <c r="AB66" s="57"/>
      <c r="AC66" s="24"/>
      <c r="AD66" s="48"/>
      <c r="AE66" s="18"/>
    </row>
    <row r="67">
      <c r="A67" s="162"/>
      <c r="B67" s="163"/>
      <c r="C67" s="164"/>
      <c r="D67" s="43"/>
      <c r="E67" s="43"/>
      <c r="F67" s="43"/>
      <c r="G67" s="8"/>
      <c r="H67" s="8"/>
      <c r="I67" s="8"/>
      <c r="J67" s="8"/>
      <c r="K67" s="8"/>
      <c r="L67" s="57"/>
      <c r="M67" s="37"/>
      <c r="N67" s="37"/>
      <c r="O67" s="8"/>
      <c r="P67" s="8"/>
      <c r="Q67" s="59"/>
      <c r="R67" s="59"/>
      <c r="S67" s="57"/>
      <c r="T67" s="59"/>
      <c r="U67" s="8"/>
      <c r="V67" s="66"/>
      <c r="W67" s="60"/>
      <c r="X67" s="8"/>
      <c r="Y67" s="8"/>
      <c r="Z67" s="57"/>
      <c r="AA67" s="66"/>
      <c r="AB67" s="57"/>
      <c r="AC67" s="24"/>
      <c r="AD67" s="48"/>
      <c r="AE67" s="18"/>
    </row>
    <row r="68">
      <c r="A68" s="162"/>
      <c r="B68" s="163"/>
      <c r="C68" s="164"/>
      <c r="D68" s="43"/>
      <c r="E68" s="43"/>
      <c r="F68" s="43"/>
      <c r="G68" s="8"/>
      <c r="H68" s="8"/>
      <c r="I68" s="8"/>
      <c r="J68" s="8"/>
      <c r="K68" s="8"/>
      <c r="L68" s="57"/>
      <c r="M68" s="37"/>
      <c r="N68" s="37"/>
      <c r="O68" s="8"/>
      <c r="P68" s="8"/>
      <c r="Q68" s="59"/>
      <c r="R68" s="59"/>
      <c r="S68" s="8"/>
      <c r="T68" s="59"/>
      <c r="U68" s="8"/>
      <c r="V68" s="66"/>
      <c r="W68" s="60"/>
      <c r="X68" s="8"/>
      <c r="Y68" s="8"/>
      <c r="Z68" s="57"/>
      <c r="AA68" s="63"/>
      <c r="AB68" s="57"/>
      <c r="AC68" s="24"/>
      <c r="AD68" s="48"/>
      <c r="AE68" s="18"/>
    </row>
    <row r="69">
      <c r="A69" s="162"/>
      <c r="B69" s="163"/>
      <c r="C69" s="164"/>
      <c r="D69" s="43"/>
      <c r="E69" s="43"/>
      <c r="F69" s="43"/>
      <c r="G69" s="8"/>
      <c r="H69" s="8"/>
      <c r="I69" s="8"/>
      <c r="J69" s="8"/>
      <c r="K69" s="8"/>
      <c r="L69" s="57"/>
      <c r="M69" s="37"/>
      <c r="N69" s="37"/>
      <c r="O69" s="8"/>
      <c r="P69" s="8"/>
      <c r="Q69" s="59"/>
      <c r="R69" s="59"/>
      <c r="S69" s="8"/>
      <c r="T69" s="59"/>
      <c r="U69" s="8"/>
      <c r="V69" s="66"/>
      <c r="W69" s="66"/>
      <c r="X69" s="8"/>
      <c r="Y69" s="8"/>
      <c r="Z69" s="57"/>
      <c r="AA69" s="63"/>
      <c r="AB69" s="57"/>
      <c r="AC69" s="24"/>
      <c r="AD69" s="48"/>
      <c r="AE69" s="18"/>
    </row>
    <row r="70">
      <c r="A70" s="162"/>
      <c r="B70" s="163"/>
      <c r="C70" s="164"/>
      <c r="D70" s="43"/>
      <c r="E70" s="43"/>
      <c r="F70" s="43"/>
      <c r="G70" s="8"/>
      <c r="H70" s="8"/>
      <c r="I70" s="8"/>
      <c r="J70" s="8"/>
      <c r="K70" s="8"/>
      <c r="L70" s="57"/>
      <c r="M70" s="37"/>
      <c r="N70" s="37"/>
      <c r="O70" s="8"/>
      <c r="P70" s="8"/>
      <c r="Q70" s="59"/>
      <c r="R70" s="59"/>
      <c r="S70" s="8"/>
      <c r="T70" s="59"/>
      <c r="U70" s="8"/>
      <c r="V70" s="66"/>
      <c r="W70" s="60"/>
      <c r="X70" s="8"/>
      <c r="Y70" s="8"/>
      <c r="Z70" s="8"/>
      <c r="AA70" s="60"/>
      <c r="AB70" s="57"/>
      <c r="AC70" s="24"/>
      <c r="AD70" s="48"/>
      <c r="AE70" s="18"/>
    </row>
    <row r="71">
      <c r="A71" s="162"/>
      <c r="B71" s="163"/>
      <c r="C71" s="164"/>
      <c r="D71" s="43"/>
      <c r="E71" s="43"/>
      <c r="F71" s="43"/>
      <c r="G71" s="8"/>
      <c r="H71" s="8"/>
      <c r="I71" s="8"/>
      <c r="J71" s="8"/>
      <c r="K71" s="8"/>
      <c r="L71" s="57"/>
      <c r="M71" s="37"/>
      <c r="N71" s="37"/>
      <c r="O71" s="8"/>
      <c r="P71" s="8"/>
      <c r="Q71" s="59"/>
      <c r="R71" s="59"/>
      <c r="S71" s="8"/>
      <c r="T71" s="59"/>
      <c r="U71" s="8"/>
      <c r="V71" s="66"/>
      <c r="W71" s="66"/>
      <c r="X71" s="8"/>
      <c r="Y71" s="8"/>
      <c r="Z71" s="57"/>
      <c r="AA71" s="63"/>
      <c r="AB71" s="57"/>
      <c r="AC71" s="24"/>
      <c r="AD71" s="48"/>
      <c r="AE71" s="18"/>
    </row>
    <row r="72">
      <c r="A72" s="162"/>
      <c r="B72" s="163"/>
      <c r="C72" s="164"/>
      <c r="D72" s="43"/>
      <c r="E72" s="43"/>
      <c r="F72" s="43"/>
      <c r="G72" s="8"/>
      <c r="H72" s="8"/>
      <c r="I72" s="8"/>
      <c r="J72" s="8"/>
      <c r="K72" s="8"/>
      <c r="L72" s="57"/>
      <c r="M72" s="37"/>
      <c r="N72" s="37"/>
      <c r="O72" s="8"/>
      <c r="P72" s="8"/>
      <c r="Q72" s="59"/>
      <c r="R72" s="59"/>
      <c r="S72" s="8"/>
      <c r="T72" s="59"/>
      <c r="U72" s="8"/>
      <c r="V72" s="66"/>
      <c r="W72" s="66"/>
      <c r="X72" s="8"/>
      <c r="Y72" s="8"/>
      <c r="Z72" s="57"/>
      <c r="AA72" s="63"/>
      <c r="AB72" s="57"/>
      <c r="AC72" s="24"/>
      <c r="AD72" s="48"/>
      <c r="AE72" s="18"/>
    </row>
    <row r="73">
      <c r="A73" s="162"/>
      <c r="B73" s="163"/>
      <c r="C73" s="164"/>
      <c r="D73" s="43"/>
      <c r="E73" s="43"/>
      <c r="F73" s="43"/>
      <c r="G73" s="8"/>
      <c r="H73" s="8"/>
      <c r="I73" s="8"/>
      <c r="J73" s="8"/>
      <c r="K73" s="8"/>
      <c r="L73" s="57"/>
      <c r="M73" s="37"/>
      <c r="N73" s="37"/>
      <c r="O73" s="8"/>
      <c r="P73" s="8"/>
      <c r="Q73" s="59"/>
      <c r="R73" s="59"/>
      <c r="S73" s="8"/>
      <c r="T73" s="59"/>
      <c r="U73" s="8"/>
      <c r="V73" s="66"/>
      <c r="W73" s="60"/>
      <c r="X73" s="8"/>
      <c r="Y73" s="8"/>
      <c r="Z73" s="57"/>
      <c r="AA73" s="63"/>
      <c r="AB73" s="57"/>
      <c r="AC73" s="24"/>
      <c r="AD73" s="48"/>
      <c r="AE73" s="18"/>
    </row>
    <row r="74">
      <c r="A74" s="162"/>
      <c r="B74" s="163"/>
      <c r="C74" s="164"/>
      <c r="D74" s="43"/>
      <c r="E74" s="43"/>
      <c r="F74" s="43"/>
      <c r="G74" s="8"/>
      <c r="H74" s="8"/>
      <c r="I74" s="8"/>
      <c r="J74" s="8"/>
      <c r="K74" s="8"/>
      <c r="L74" s="57"/>
      <c r="M74" s="37"/>
      <c r="N74" s="37"/>
      <c r="O74" s="8"/>
      <c r="P74" s="8"/>
      <c r="Q74" s="59"/>
      <c r="R74" s="59"/>
      <c r="S74" s="8"/>
      <c r="T74" s="59"/>
      <c r="U74" s="8"/>
      <c r="V74" s="66"/>
      <c r="W74" s="60"/>
      <c r="X74" s="8"/>
      <c r="Y74" s="8"/>
      <c r="Z74" s="8"/>
      <c r="AA74" s="60"/>
      <c r="AB74" s="57"/>
      <c r="AC74" s="24"/>
      <c r="AD74" s="48"/>
      <c r="AE74" s="18"/>
    </row>
    <row r="75">
      <c r="A75" s="162"/>
      <c r="B75" s="163"/>
      <c r="C75" s="164"/>
      <c r="D75" s="43"/>
      <c r="E75" s="43"/>
      <c r="F75" s="43"/>
      <c r="G75" s="8"/>
      <c r="H75" s="8"/>
      <c r="I75" s="8"/>
      <c r="J75" s="8"/>
      <c r="K75" s="8"/>
      <c r="L75" s="57"/>
      <c r="M75" s="37"/>
      <c r="N75" s="37"/>
      <c r="O75" s="8"/>
      <c r="P75" s="8"/>
      <c r="Q75" s="59"/>
      <c r="R75" s="59"/>
      <c r="S75" s="8"/>
      <c r="T75" s="59"/>
      <c r="U75" s="8"/>
      <c r="V75" s="66"/>
      <c r="W75" s="66"/>
      <c r="X75" s="8"/>
      <c r="Y75" s="8"/>
      <c r="Z75" s="57"/>
      <c r="AA75" s="63"/>
      <c r="AB75" s="57"/>
      <c r="AC75" s="24"/>
      <c r="AD75" s="48"/>
      <c r="AE75" s="18"/>
    </row>
    <row r="76">
      <c r="A76" s="162"/>
      <c r="B76" s="163"/>
      <c r="C76" s="164"/>
      <c r="D76" s="43"/>
      <c r="E76" s="43"/>
      <c r="F76" s="43"/>
      <c r="G76" s="8"/>
      <c r="H76" s="8"/>
      <c r="I76" s="8"/>
      <c r="J76" s="8"/>
      <c r="K76" s="8"/>
      <c r="L76" s="57"/>
      <c r="M76" s="37"/>
      <c r="N76" s="37"/>
      <c r="O76" s="8"/>
      <c r="P76" s="8"/>
      <c r="Q76" s="59"/>
      <c r="R76" s="59"/>
      <c r="S76" s="8"/>
      <c r="T76" s="59"/>
      <c r="U76" s="8"/>
      <c r="V76" s="66"/>
      <c r="W76" s="66"/>
      <c r="X76" s="8"/>
      <c r="Y76" s="8"/>
      <c r="Z76" s="57"/>
      <c r="AA76" s="63"/>
      <c r="AB76" s="57"/>
      <c r="AC76" s="24"/>
      <c r="AD76" s="48"/>
      <c r="AE76" s="18"/>
    </row>
    <row r="77">
      <c r="A77" s="162"/>
      <c r="B77" s="163"/>
      <c r="C77" s="164"/>
      <c r="D77" s="43"/>
      <c r="E77" s="43"/>
      <c r="F77" s="43"/>
      <c r="G77" s="8"/>
      <c r="H77" s="8"/>
      <c r="I77" s="8"/>
      <c r="J77" s="8"/>
      <c r="K77" s="8"/>
      <c r="L77" s="57"/>
      <c r="M77" s="37"/>
      <c r="N77" s="37"/>
      <c r="O77" s="8"/>
      <c r="P77" s="8"/>
      <c r="Q77" s="59"/>
      <c r="R77" s="59"/>
      <c r="S77" s="8"/>
      <c r="T77" s="59"/>
      <c r="U77" s="8"/>
      <c r="V77" s="66"/>
      <c r="W77" s="66"/>
      <c r="X77" s="8"/>
      <c r="Y77" s="8"/>
      <c r="Z77" s="8"/>
      <c r="AA77" s="60"/>
      <c r="AB77" s="57"/>
      <c r="AC77" s="24"/>
      <c r="AD77" s="48"/>
      <c r="AE77" s="18"/>
    </row>
    <row r="78">
      <c r="A78" s="162"/>
      <c r="B78" s="163"/>
      <c r="C78" s="164"/>
      <c r="D78" s="43"/>
      <c r="E78" s="43"/>
      <c r="F78" s="43"/>
      <c r="G78" s="8"/>
      <c r="H78" s="8"/>
      <c r="I78" s="8"/>
      <c r="J78" s="8"/>
      <c r="K78" s="8"/>
      <c r="L78" s="57"/>
      <c r="M78" s="37"/>
      <c r="N78" s="37"/>
      <c r="O78" s="8"/>
      <c r="P78" s="8"/>
      <c r="Q78" s="59"/>
      <c r="R78" s="59"/>
      <c r="S78" s="8"/>
      <c r="T78" s="59"/>
      <c r="U78" s="8"/>
      <c r="V78" s="66"/>
      <c r="W78" s="66"/>
      <c r="X78" s="8"/>
      <c r="Y78" s="8"/>
      <c r="Z78" s="57"/>
      <c r="AA78" s="63"/>
      <c r="AB78" s="57"/>
      <c r="AC78" s="24"/>
      <c r="AD78" s="48"/>
      <c r="AE78" s="18"/>
    </row>
    <row r="79">
      <c r="A79" s="162"/>
      <c r="B79" s="163"/>
      <c r="C79" s="164"/>
      <c r="D79" s="43"/>
      <c r="E79" s="43"/>
      <c r="F79" s="43"/>
      <c r="G79" s="8"/>
      <c r="H79" s="8"/>
      <c r="I79" s="8"/>
      <c r="J79" s="8"/>
      <c r="K79" s="8"/>
      <c r="L79" s="57"/>
      <c r="M79" s="37"/>
      <c r="N79" s="37"/>
      <c r="O79" s="8"/>
      <c r="P79" s="8"/>
      <c r="Q79" s="59"/>
      <c r="R79" s="59"/>
      <c r="S79" s="8"/>
      <c r="T79" s="59"/>
      <c r="U79" s="8"/>
      <c r="V79" s="66"/>
      <c r="W79" s="66"/>
      <c r="X79" s="8"/>
      <c r="Y79" s="8"/>
      <c r="Z79" s="57"/>
      <c r="AA79" s="63"/>
      <c r="AB79" s="57"/>
      <c r="AC79" s="24"/>
      <c r="AD79" s="48"/>
      <c r="AE79" s="18"/>
    </row>
    <row r="80">
      <c r="A80" s="162"/>
      <c r="B80" s="163"/>
      <c r="C80" s="164"/>
      <c r="D80" s="43"/>
      <c r="E80" s="43"/>
      <c r="F80" s="43"/>
      <c r="G80" s="8"/>
      <c r="H80" s="8"/>
      <c r="I80" s="8"/>
      <c r="J80" s="8"/>
      <c r="K80" s="8"/>
      <c r="L80" s="57"/>
      <c r="M80" s="37"/>
      <c r="N80" s="37"/>
      <c r="O80" s="8"/>
      <c r="P80" s="8"/>
      <c r="Q80" s="59"/>
      <c r="R80" s="59"/>
      <c r="S80" s="8"/>
      <c r="T80" s="59"/>
      <c r="U80" s="8"/>
      <c r="V80" s="66"/>
      <c r="W80" s="66"/>
      <c r="X80" s="8"/>
      <c r="Y80" s="8"/>
      <c r="Z80" s="57"/>
      <c r="AA80" s="63"/>
      <c r="AB80" s="57"/>
      <c r="AC80" s="24"/>
      <c r="AD80" s="48"/>
      <c r="AE80" s="18"/>
    </row>
    <row r="81">
      <c r="A81" s="162"/>
      <c r="B81" s="163"/>
      <c r="C81" s="164"/>
      <c r="D81" s="43"/>
      <c r="E81" s="43"/>
      <c r="F81" s="43"/>
      <c r="G81" s="8"/>
      <c r="H81" s="8"/>
      <c r="I81" s="8"/>
      <c r="J81" s="8"/>
      <c r="K81" s="8"/>
      <c r="L81" s="57"/>
      <c r="M81" s="37"/>
      <c r="N81" s="37"/>
      <c r="O81" s="8"/>
      <c r="P81" s="8"/>
      <c r="Q81" s="59"/>
      <c r="R81" s="59"/>
      <c r="S81" s="8"/>
      <c r="T81" s="59"/>
      <c r="U81" s="8"/>
      <c r="V81" s="66"/>
      <c r="W81" s="66"/>
      <c r="X81" s="8"/>
      <c r="Y81" s="8"/>
      <c r="Z81" s="8"/>
      <c r="AA81" s="60"/>
      <c r="AB81" s="57"/>
      <c r="AC81" s="24"/>
      <c r="AD81" s="48"/>
      <c r="AE81" s="18"/>
    </row>
    <row r="82">
      <c r="A82" s="162"/>
      <c r="B82" s="163"/>
      <c r="C82" s="164"/>
      <c r="D82" s="43"/>
      <c r="E82" s="43"/>
      <c r="F82" s="43"/>
      <c r="G82" s="8"/>
      <c r="H82" s="8"/>
      <c r="I82" s="8"/>
      <c r="J82" s="8"/>
      <c r="K82" s="8"/>
      <c r="L82" s="57"/>
      <c r="M82" s="37"/>
      <c r="N82" s="37"/>
      <c r="O82" s="8"/>
      <c r="P82" s="8"/>
      <c r="Q82" s="59"/>
      <c r="R82" s="59"/>
      <c r="S82" s="8"/>
      <c r="T82" s="59"/>
      <c r="U82" s="8"/>
      <c r="V82" s="66"/>
      <c r="W82" s="66"/>
      <c r="X82" s="57"/>
      <c r="Y82" s="8"/>
      <c r="Z82" s="57"/>
      <c r="AA82" s="161"/>
      <c r="AB82" s="57"/>
      <c r="AC82" s="24"/>
      <c r="AD82" s="48"/>
      <c r="AE82" s="18"/>
    </row>
    <row r="83">
      <c r="A83" s="162"/>
      <c r="B83" s="163"/>
      <c r="C83" s="164"/>
      <c r="D83" s="43"/>
      <c r="E83" s="43"/>
      <c r="F83" s="43"/>
      <c r="G83" s="8"/>
      <c r="H83" s="8"/>
      <c r="I83" s="8"/>
      <c r="J83" s="8"/>
      <c r="K83" s="8"/>
      <c r="L83" s="57"/>
      <c r="M83" s="37"/>
      <c r="N83" s="37"/>
      <c r="O83" s="8"/>
      <c r="P83" s="8"/>
      <c r="Q83" s="59"/>
      <c r="R83" s="59"/>
      <c r="S83" s="8"/>
      <c r="T83" s="59"/>
      <c r="U83" s="8"/>
      <c r="V83" s="66"/>
      <c r="W83" s="66"/>
      <c r="X83" s="57"/>
      <c r="Y83" s="8"/>
      <c r="Z83" s="57"/>
      <c r="AA83" s="161"/>
      <c r="AB83" s="57"/>
      <c r="AC83" s="24"/>
      <c r="AD83" s="48"/>
      <c r="AE83" s="18"/>
    </row>
    <row r="84">
      <c r="A84" s="162"/>
      <c r="B84" s="163"/>
      <c r="C84" s="164"/>
      <c r="D84" s="43"/>
      <c r="E84" s="43"/>
      <c r="F84" s="43"/>
      <c r="G84" s="8"/>
      <c r="H84" s="8"/>
      <c r="I84" s="8"/>
      <c r="J84" s="8"/>
      <c r="K84" s="8"/>
      <c r="L84" s="57"/>
      <c r="M84" s="37"/>
      <c r="N84" s="37"/>
      <c r="O84" s="8"/>
      <c r="P84" s="8"/>
      <c r="Q84" s="59"/>
      <c r="R84" s="59"/>
      <c r="S84" s="8"/>
      <c r="T84" s="59"/>
      <c r="U84" s="8"/>
      <c r="V84" s="66"/>
      <c r="W84" s="66"/>
      <c r="X84" s="8"/>
      <c r="Y84" s="8"/>
      <c r="Z84" s="57"/>
      <c r="AA84" s="57"/>
      <c r="AB84" s="57"/>
      <c r="AC84" s="24"/>
      <c r="AD84" s="48"/>
      <c r="AE84" s="18"/>
    </row>
    <row r="85">
      <c r="A85" s="162"/>
      <c r="B85" s="163"/>
      <c r="C85" s="164"/>
      <c r="D85" s="43"/>
      <c r="E85" s="43"/>
      <c r="F85" s="43"/>
      <c r="G85" s="8"/>
      <c r="H85" s="8"/>
      <c r="I85" s="8"/>
      <c r="J85" s="8"/>
      <c r="K85" s="8"/>
      <c r="L85" s="57"/>
      <c r="M85" s="37"/>
      <c r="N85" s="37"/>
      <c r="O85" s="8"/>
      <c r="P85" s="8"/>
      <c r="Q85" s="59"/>
      <c r="R85" s="59"/>
      <c r="S85" s="8"/>
      <c r="T85" s="59"/>
      <c r="U85" s="8"/>
      <c r="V85" s="66"/>
      <c r="W85" s="66"/>
      <c r="X85" s="8"/>
      <c r="Y85" s="8"/>
      <c r="Z85" s="57"/>
      <c r="AA85" s="63"/>
      <c r="AB85" s="57"/>
      <c r="AC85" s="24"/>
      <c r="AD85" s="48"/>
      <c r="AE85" s="18"/>
    </row>
    <row r="86">
      <c r="A86" s="162"/>
      <c r="B86" s="163"/>
      <c r="C86" s="164"/>
      <c r="D86" s="43"/>
      <c r="E86" s="43"/>
      <c r="F86" s="43"/>
      <c r="G86" s="8"/>
      <c r="H86" s="8"/>
      <c r="I86" s="8"/>
      <c r="J86" s="8"/>
      <c r="K86" s="8"/>
      <c r="L86" s="57"/>
      <c r="M86" s="37"/>
      <c r="N86" s="37"/>
      <c r="O86" s="8"/>
      <c r="P86" s="8"/>
      <c r="Q86" s="59"/>
      <c r="R86" s="59"/>
      <c r="S86" s="8"/>
      <c r="T86" s="59"/>
      <c r="U86" s="8"/>
      <c r="V86" s="66"/>
      <c r="W86" s="66"/>
      <c r="X86" s="8"/>
      <c r="Y86" s="8"/>
      <c r="Z86" s="57"/>
      <c r="AA86" s="63"/>
      <c r="AB86" s="57"/>
      <c r="AC86" s="24"/>
      <c r="AD86" s="48"/>
      <c r="AE86" s="18"/>
    </row>
    <row r="87">
      <c r="A87" s="162"/>
      <c r="B87" s="163"/>
      <c r="C87" s="164"/>
      <c r="D87" s="43"/>
      <c r="E87" s="43"/>
      <c r="F87" s="43"/>
      <c r="G87" s="207"/>
      <c r="H87" s="207"/>
      <c r="I87" s="207"/>
      <c r="J87" s="207"/>
      <c r="K87" s="207"/>
      <c r="L87" s="208"/>
      <c r="M87" s="209"/>
      <c r="N87" s="209"/>
      <c r="O87" s="207"/>
      <c r="P87" s="207"/>
      <c r="Q87" s="210"/>
      <c r="R87" s="210"/>
      <c r="S87" s="207"/>
      <c r="T87" s="210"/>
      <c r="U87" s="207"/>
      <c r="V87" s="211"/>
      <c r="W87" s="211"/>
      <c r="X87" s="207"/>
      <c r="Y87" s="207"/>
      <c r="Z87" s="207"/>
      <c r="AA87" s="212"/>
      <c r="AB87" s="208"/>
      <c r="AC87" s="24"/>
      <c r="AD87" s="48"/>
      <c r="AE87" s="18"/>
    </row>
    <row r="88">
      <c r="A88" s="162"/>
      <c r="B88" s="163"/>
      <c r="C88" s="164"/>
      <c r="D88" s="43"/>
      <c r="E88" s="43"/>
      <c r="F88" s="43"/>
      <c r="G88" s="207"/>
      <c r="H88" s="207"/>
      <c r="I88" s="207"/>
      <c r="J88" s="207"/>
      <c r="K88" s="207"/>
      <c r="L88" s="208"/>
      <c r="M88" s="209"/>
      <c r="N88" s="209"/>
      <c r="O88" s="207"/>
      <c r="P88" s="207"/>
      <c r="Q88" s="210"/>
      <c r="R88" s="210"/>
      <c r="S88" s="207"/>
      <c r="T88" s="210"/>
      <c r="U88" s="207"/>
      <c r="V88" s="211"/>
      <c r="W88" s="211"/>
      <c r="X88" s="207"/>
      <c r="Y88" s="207"/>
      <c r="Z88" s="207"/>
      <c r="AA88" s="212"/>
      <c r="AB88" s="208"/>
      <c r="AC88" s="24"/>
      <c r="AD88" s="48"/>
      <c r="AE88" s="18"/>
    </row>
    <row r="89">
      <c r="A89" s="162"/>
      <c r="B89" s="163"/>
      <c r="C89" s="164"/>
      <c r="D89" s="43"/>
      <c r="E89" s="43"/>
      <c r="F89" s="43"/>
      <c r="G89" s="207"/>
      <c r="H89" s="207"/>
      <c r="I89" s="207"/>
      <c r="J89" s="207"/>
      <c r="K89" s="207"/>
      <c r="L89" s="208"/>
      <c r="M89" s="209"/>
      <c r="N89" s="209"/>
      <c r="O89" s="207"/>
      <c r="P89" s="207"/>
      <c r="Q89" s="210"/>
      <c r="R89" s="210"/>
      <c r="S89" s="207"/>
      <c r="T89" s="210"/>
      <c r="U89" s="207"/>
      <c r="V89" s="211"/>
      <c r="W89" s="211"/>
      <c r="X89" s="207"/>
      <c r="Y89" s="207"/>
      <c r="Z89" s="208"/>
      <c r="AA89" s="208"/>
      <c r="AB89" s="208"/>
      <c r="AC89" s="24"/>
      <c r="AD89" s="48"/>
      <c r="AE89" s="18"/>
    </row>
    <row r="90">
      <c r="A90" s="162"/>
      <c r="B90" s="163"/>
      <c r="C90" s="164"/>
      <c r="D90" s="43"/>
      <c r="E90" s="43"/>
      <c r="F90" s="43"/>
      <c r="G90" s="207"/>
      <c r="H90" s="207"/>
      <c r="I90" s="207"/>
      <c r="J90" s="207"/>
      <c r="K90" s="207"/>
      <c r="L90" s="208"/>
      <c r="M90" s="209"/>
      <c r="N90" s="209"/>
      <c r="O90" s="207"/>
      <c r="P90" s="207"/>
      <c r="Q90" s="210"/>
      <c r="R90" s="210"/>
      <c r="S90" s="207"/>
      <c r="T90" s="210"/>
      <c r="U90" s="207"/>
      <c r="V90" s="211"/>
      <c r="W90" s="211"/>
      <c r="X90" s="207"/>
      <c r="Y90" s="207"/>
      <c r="Z90" s="207"/>
      <c r="AA90" s="212"/>
      <c r="AB90" s="208"/>
      <c r="AC90" s="24"/>
      <c r="AD90" s="48"/>
      <c r="AE90" s="18"/>
    </row>
    <row r="91">
      <c r="A91" s="162"/>
      <c r="B91" s="163"/>
      <c r="C91" s="164"/>
      <c r="D91" s="43"/>
      <c r="E91" s="43"/>
      <c r="F91" s="43"/>
      <c r="G91" s="207"/>
      <c r="H91" s="207"/>
      <c r="I91" s="207"/>
      <c r="J91" s="207"/>
      <c r="K91" s="207"/>
      <c r="L91" s="208"/>
      <c r="M91" s="209"/>
      <c r="N91" s="209"/>
      <c r="O91" s="207"/>
      <c r="P91" s="207"/>
      <c r="Q91" s="210"/>
      <c r="R91" s="210"/>
      <c r="S91" s="207"/>
      <c r="T91" s="210"/>
      <c r="U91" s="207"/>
      <c r="V91" s="211"/>
      <c r="W91" s="211"/>
      <c r="X91" s="207"/>
      <c r="Y91" s="207"/>
      <c r="Z91" s="208"/>
      <c r="AA91" s="208"/>
      <c r="AB91" s="208"/>
      <c r="AC91" s="24"/>
      <c r="AD91" s="48"/>
      <c r="AE91" s="18"/>
    </row>
    <row r="92">
      <c r="A92" s="162"/>
      <c r="B92" s="163"/>
      <c r="C92" s="164"/>
      <c r="D92" s="43"/>
      <c r="E92" s="43"/>
      <c r="F92" s="43"/>
      <c r="G92" s="207"/>
      <c r="H92" s="207"/>
      <c r="I92" s="207"/>
      <c r="J92" s="207"/>
      <c r="K92" s="207"/>
      <c r="L92" s="208"/>
      <c r="M92" s="209"/>
      <c r="N92" s="209"/>
      <c r="O92" s="207"/>
      <c r="P92" s="207"/>
      <c r="Q92" s="210"/>
      <c r="R92" s="210"/>
      <c r="S92" s="207"/>
      <c r="T92" s="210"/>
      <c r="U92" s="207"/>
      <c r="V92" s="211"/>
      <c r="W92" s="211"/>
      <c r="X92" s="207"/>
      <c r="Y92" s="207"/>
      <c r="Z92" s="208"/>
      <c r="AA92" s="208"/>
      <c r="AB92" s="208"/>
      <c r="AC92" s="24"/>
      <c r="AD92" s="48"/>
      <c r="AE92" s="18"/>
    </row>
    <row r="93">
      <c r="A93" s="162"/>
      <c r="B93" s="163"/>
      <c r="C93" s="164"/>
      <c r="D93" s="43"/>
      <c r="E93" s="43"/>
      <c r="F93" s="43"/>
      <c r="G93" s="207"/>
      <c r="H93" s="207"/>
      <c r="I93" s="207"/>
      <c r="J93" s="207"/>
      <c r="K93" s="207"/>
      <c r="L93" s="208"/>
      <c r="M93" s="209"/>
      <c r="N93" s="209"/>
      <c r="O93" s="207"/>
      <c r="P93" s="207"/>
      <c r="Q93" s="210"/>
      <c r="R93" s="210"/>
      <c r="S93" s="207"/>
      <c r="T93" s="210"/>
      <c r="U93" s="207"/>
      <c r="V93" s="211"/>
      <c r="W93" s="211"/>
      <c r="X93" s="207"/>
      <c r="Y93" s="207"/>
      <c r="Z93" s="208"/>
      <c r="AA93" s="208"/>
      <c r="AB93" s="208"/>
      <c r="AC93" s="24"/>
      <c r="AD93" s="48"/>
      <c r="AE93" s="18"/>
    </row>
    <row r="94">
      <c r="A94" s="162"/>
      <c r="B94" s="163"/>
      <c r="C94" s="164"/>
      <c r="D94" s="43"/>
      <c r="E94" s="43"/>
      <c r="F94" s="43"/>
      <c r="G94" s="207"/>
      <c r="H94" s="207"/>
      <c r="I94" s="207"/>
      <c r="J94" s="207"/>
      <c r="K94" s="207"/>
      <c r="L94" s="208"/>
      <c r="M94" s="209"/>
      <c r="N94" s="209"/>
      <c r="O94" s="207"/>
      <c r="P94" s="207"/>
      <c r="Q94" s="210"/>
      <c r="R94" s="210"/>
      <c r="S94" s="207"/>
      <c r="T94" s="210"/>
      <c r="U94" s="207"/>
      <c r="V94" s="211"/>
      <c r="W94" s="211"/>
      <c r="X94" s="207"/>
      <c r="Y94" s="207"/>
      <c r="Z94" s="208"/>
      <c r="AA94" s="208"/>
      <c r="AB94" s="208"/>
      <c r="AC94" s="24"/>
      <c r="AD94" s="48"/>
      <c r="AE94" s="18"/>
    </row>
    <row r="95">
      <c r="A95" s="162"/>
      <c r="B95" s="163"/>
      <c r="C95" s="164"/>
      <c r="D95" s="43"/>
      <c r="E95" s="43"/>
      <c r="F95" s="43"/>
      <c r="G95" s="207"/>
      <c r="H95" s="207"/>
      <c r="I95" s="207"/>
      <c r="J95" s="207"/>
      <c r="K95" s="207"/>
      <c r="L95" s="208"/>
      <c r="M95" s="209"/>
      <c r="N95" s="209"/>
      <c r="O95" s="207"/>
      <c r="P95" s="207"/>
      <c r="Q95" s="210"/>
      <c r="R95" s="210"/>
      <c r="S95" s="207"/>
      <c r="T95" s="210"/>
      <c r="U95" s="207"/>
      <c r="V95" s="211"/>
      <c r="W95" s="211"/>
      <c r="X95" s="207"/>
      <c r="Y95" s="207"/>
      <c r="Z95" s="207"/>
      <c r="AA95" s="212"/>
      <c r="AB95" s="208"/>
      <c r="AC95" s="24"/>
      <c r="AD95" s="48"/>
      <c r="AE95" s="18"/>
    </row>
    <row r="96">
      <c r="A96" s="162"/>
      <c r="B96" s="163"/>
      <c r="C96" s="164"/>
      <c r="D96" s="43"/>
      <c r="E96" s="43"/>
      <c r="F96" s="43"/>
      <c r="G96" s="207"/>
      <c r="H96" s="207"/>
      <c r="I96" s="207"/>
      <c r="J96" s="207"/>
      <c r="K96" s="207"/>
      <c r="L96" s="208"/>
      <c r="M96" s="209"/>
      <c r="N96" s="209"/>
      <c r="O96" s="207"/>
      <c r="P96" s="207"/>
      <c r="Q96" s="210"/>
      <c r="R96" s="210"/>
      <c r="S96" s="207"/>
      <c r="T96" s="210"/>
      <c r="U96" s="207"/>
      <c r="V96" s="211"/>
      <c r="W96" s="211"/>
      <c r="X96" s="207"/>
      <c r="Y96" s="207"/>
      <c r="Z96" s="207"/>
      <c r="AA96" s="212"/>
      <c r="AB96" s="208"/>
      <c r="AC96" s="24"/>
      <c r="AD96" s="48"/>
      <c r="AE96" s="18"/>
    </row>
    <row r="97">
      <c r="A97" s="162"/>
      <c r="B97" s="163"/>
      <c r="C97" s="164"/>
      <c r="D97" s="43"/>
      <c r="E97" s="43"/>
      <c r="F97" s="43"/>
      <c r="G97" s="207"/>
      <c r="H97" s="207"/>
      <c r="I97" s="207"/>
      <c r="J97" s="207"/>
      <c r="K97" s="207"/>
      <c r="L97" s="208"/>
      <c r="M97" s="209"/>
      <c r="N97" s="209"/>
      <c r="O97" s="207"/>
      <c r="P97" s="207"/>
      <c r="Q97" s="210"/>
      <c r="R97" s="210"/>
      <c r="S97" s="207"/>
      <c r="T97" s="210"/>
      <c r="U97" s="207"/>
      <c r="V97" s="211"/>
      <c r="W97" s="211"/>
      <c r="X97" s="207"/>
      <c r="Y97" s="207"/>
      <c r="Z97" s="208"/>
      <c r="AA97" s="208"/>
      <c r="AB97" s="208"/>
      <c r="AC97" s="24"/>
      <c r="AD97" s="48"/>
      <c r="AE97" s="18"/>
    </row>
    <row r="98">
      <c r="A98" s="162"/>
      <c r="B98" s="163"/>
      <c r="C98" s="164"/>
      <c r="D98" s="43"/>
      <c r="E98" s="43"/>
      <c r="F98" s="43"/>
      <c r="G98" s="207"/>
      <c r="H98" s="207"/>
      <c r="I98" s="207"/>
      <c r="J98" s="207"/>
      <c r="K98" s="207"/>
      <c r="L98" s="208"/>
      <c r="M98" s="209"/>
      <c r="N98" s="209"/>
      <c r="O98" s="207"/>
      <c r="P98" s="207"/>
      <c r="Q98" s="210"/>
      <c r="R98" s="210"/>
      <c r="S98" s="207"/>
      <c r="T98" s="210"/>
      <c r="U98" s="207"/>
      <c r="V98" s="211"/>
      <c r="W98" s="211"/>
      <c r="X98" s="207"/>
      <c r="Y98" s="207"/>
      <c r="Z98" s="208"/>
      <c r="AA98" s="208"/>
      <c r="AB98" s="208"/>
      <c r="AC98" s="24"/>
      <c r="AD98" s="48"/>
      <c r="AE98" s="18"/>
    </row>
    <row r="99">
      <c r="A99" s="162"/>
      <c r="B99" s="163"/>
      <c r="C99" s="164"/>
      <c r="D99" s="43"/>
      <c r="E99" s="43"/>
      <c r="F99" s="43"/>
      <c r="G99" s="207"/>
      <c r="H99" s="207"/>
      <c r="I99" s="207"/>
      <c r="J99" s="207"/>
      <c r="K99" s="207"/>
      <c r="L99" s="208"/>
      <c r="M99" s="209"/>
      <c r="N99" s="209"/>
      <c r="O99" s="207"/>
      <c r="P99" s="207"/>
      <c r="Q99" s="210"/>
      <c r="R99" s="210"/>
      <c r="S99" s="207"/>
      <c r="T99" s="210"/>
      <c r="U99" s="207"/>
      <c r="V99" s="211"/>
      <c r="W99" s="211"/>
      <c r="X99" s="207"/>
      <c r="Y99" s="207"/>
      <c r="Z99" s="207"/>
      <c r="AA99" s="212"/>
      <c r="AB99" s="208"/>
      <c r="AC99" s="24"/>
      <c r="AD99" s="48"/>
      <c r="AE99" s="18"/>
    </row>
    <row r="100">
      <c r="A100" s="162"/>
      <c r="B100" s="163"/>
      <c r="C100" s="164"/>
      <c r="D100" s="43"/>
      <c r="E100" s="43"/>
      <c r="F100" s="43"/>
      <c r="G100" s="207"/>
      <c r="H100" s="207"/>
      <c r="I100" s="207"/>
      <c r="J100" s="207"/>
      <c r="K100" s="207"/>
      <c r="L100" s="208"/>
      <c r="M100" s="209"/>
      <c r="N100" s="209"/>
      <c r="O100" s="207"/>
      <c r="P100" s="207"/>
      <c r="Q100" s="210"/>
      <c r="R100" s="210"/>
      <c r="S100" s="207"/>
      <c r="T100" s="210"/>
      <c r="U100" s="207"/>
      <c r="V100" s="211"/>
      <c r="W100" s="211"/>
      <c r="X100" s="207"/>
      <c r="Y100" s="207"/>
      <c r="Z100" s="207"/>
      <c r="AA100" s="212"/>
      <c r="AB100" s="208"/>
      <c r="AC100" s="24"/>
      <c r="AD100" s="48"/>
      <c r="AE100" s="18"/>
    </row>
    <row r="101">
      <c r="A101" s="162"/>
      <c r="B101" s="163"/>
      <c r="C101" s="164"/>
      <c r="D101" s="43"/>
      <c r="E101" s="43"/>
      <c r="F101" s="43"/>
      <c r="G101" s="207"/>
      <c r="H101" s="207"/>
      <c r="I101" s="207"/>
      <c r="J101" s="207"/>
      <c r="K101" s="207"/>
      <c r="L101" s="208"/>
      <c r="M101" s="209"/>
      <c r="N101" s="209"/>
      <c r="O101" s="207"/>
      <c r="P101" s="207"/>
      <c r="Q101" s="210"/>
      <c r="R101" s="210"/>
      <c r="S101" s="207"/>
      <c r="T101" s="210"/>
      <c r="U101" s="207"/>
      <c r="V101" s="211"/>
      <c r="W101" s="211"/>
      <c r="X101" s="207"/>
      <c r="Y101" s="207"/>
      <c r="Z101" s="208"/>
      <c r="AA101" s="208"/>
      <c r="AB101" s="208"/>
      <c r="AC101" s="24"/>
      <c r="AD101" s="48"/>
      <c r="AE101" s="18"/>
    </row>
    <row r="102">
      <c r="A102" s="162"/>
      <c r="B102" s="163"/>
      <c r="C102" s="164"/>
      <c r="D102" s="43"/>
      <c r="E102" s="43"/>
      <c r="F102" s="43"/>
      <c r="G102" s="207"/>
      <c r="H102" s="207"/>
      <c r="I102" s="207"/>
      <c r="J102" s="207"/>
      <c r="K102" s="207"/>
      <c r="L102" s="208"/>
      <c r="M102" s="209"/>
      <c r="N102" s="209"/>
      <c r="O102" s="207"/>
      <c r="P102" s="207"/>
      <c r="Q102" s="210"/>
      <c r="R102" s="210"/>
      <c r="S102" s="207"/>
      <c r="T102" s="210"/>
      <c r="U102" s="207"/>
      <c r="V102" s="211"/>
      <c r="W102" s="211"/>
      <c r="X102" s="207"/>
      <c r="Y102" s="207"/>
      <c r="Z102" s="208"/>
      <c r="AA102" s="208"/>
      <c r="AB102" s="208"/>
      <c r="AC102" s="24"/>
      <c r="AD102" s="48"/>
      <c r="AE102" s="18"/>
    </row>
    <row r="103">
      <c r="A103" s="162"/>
      <c r="B103" s="163"/>
      <c r="C103" s="164"/>
      <c r="D103" s="43"/>
      <c r="E103" s="43"/>
      <c r="F103" s="43"/>
      <c r="G103" s="207"/>
      <c r="H103" s="207"/>
      <c r="I103" s="207"/>
      <c r="J103" s="207"/>
      <c r="K103" s="207"/>
      <c r="L103" s="208"/>
      <c r="M103" s="209"/>
      <c r="N103" s="209"/>
      <c r="O103" s="207"/>
      <c r="P103" s="207"/>
      <c r="Q103" s="210"/>
      <c r="R103" s="210"/>
      <c r="S103" s="207"/>
      <c r="T103" s="210"/>
      <c r="U103" s="207"/>
      <c r="V103" s="211"/>
      <c r="W103" s="211"/>
      <c r="X103" s="207"/>
      <c r="Y103" s="207"/>
      <c r="Z103" s="207"/>
      <c r="AA103" s="212"/>
      <c r="AB103" s="208"/>
      <c r="AC103" s="24"/>
      <c r="AD103" s="48"/>
      <c r="AE103" s="18"/>
    </row>
    <row r="104">
      <c r="A104" s="162"/>
      <c r="B104" s="163"/>
      <c r="C104" s="164"/>
      <c r="D104" s="43"/>
      <c r="E104" s="43"/>
      <c r="F104" s="43"/>
      <c r="G104" s="207"/>
      <c r="H104" s="207"/>
      <c r="I104" s="207"/>
      <c r="J104" s="207"/>
      <c r="K104" s="207"/>
      <c r="L104" s="208"/>
      <c r="M104" s="209"/>
      <c r="N104" s="209"/>
      <c r="O104" s="207"/>
      <c r="P104" s="207"/>
      <c r="Q104" s="210"/>
      <c r="R104" s="210"/>
      <c r="S104" s="207"/>
      <c r="T104" s="210"/>
      <c r="U104" s="207"/>
      <c r="V104" s="211"/>
      <c r="W104" s="211"/>
      <c r="X104" s="207"/>
      <c r="Y104" s="207"/>
      <c r="Z104" s="207"/>
      <c r="AA104" s="212"/>
      <c r="AB104" s="208"/>
      <c r="AC104" s="24"/>
      <c r="AD104" s="48"/>
      <c r="AE104" s="18"/>
    </row>
    <row r="105">
      <c r="A105" s="162"/>
      <c r="B105" s="163"/>
      <c r="C105" s="164"/>
      <c r="D105" s="43"/>
      <c r="E105" s="43"/>
      <c r="F105" s="43"/>
      <c r="G105" s="207"/>
      <c r="H105" s="207"/>
      <c r="I105" s="207"/>
      <c r="J105" s="207"/>
      <c r="K105" s="207"/>
      <c r="L105" s="208"/>
      <c r="M105" s="209"/>
      <c r="N105" s="209"/>
      <c r="O105" s="207"/>
      <c r="P105" s="207"/>
      <c r="Q105" s="210"/>
      <c r="R105" s="210"/>
      <c r="S105" s="207"/>
      <c r="T105" s="210"/>
      <c r="U105" s="207"/>
      <c r="V105" s="211"/>
      <c r="W105" s="211"/>
      <c r="X105" s="207"/>
      <c r="Y105" s="207"/>
      <c r="Z105" s="208"/>
      <c r="AA105" s="208"/>
      <c r="AB105" s="208"/>
      <c r="AC105" s="24"/>
      <c r="AD105" s="48"/>
      <c r="AE105" s="18"/>
    </row>
    <row r="106">
      <c r="A106" s="162"/>
      <c r="B106" s="163"/>
      <c r="C106" s="164"/>
      <c r="D106" s="43"/>
      <c r="E106" s="43"/>
      <c r="F106" s="43"/>
      <c r="G106" s="207"/>
      <c r="H106" s="207"/>
      <c r="I106" s="207"/>
      <c r="J106" s="207"/>
      <c r="K106" s="207"/>
      <c r="L106" s="208"/>
      <c r="M106" s="209"/>
      <c r="N106" s="209"/>
      <c r="O106" s="207"/>
      <c r="P106" s="207"/>
      <c r="Q106" s="210"/>
      <c r="R106" s="210"/>
      <c r="S106" s="207"/>
      <c r="T106" s="210"/>
      <c r="U106" s="207"/>
      <c r="V106" s="211"/>
      <c r="W106" s="211"/>
      <c r="X106" s="207"/>
      <c r="Y106" s="207"/>
      <c r="Z106" s="207"/>
      <c r="AA106" s="212"/>
      <c r="AB106" s="208"/>
      <c r="AC106" s="24"/>
      <c r="AD106" s="48"/>
      <c r="AE106" s="18"/>
    </row>
    <row r="107">
      <c r="A107" s="162"/>
      <c r="B107" s="163"/>
      <c r="C107" s="164"/>
      <c r="D107" s="43"/>
      <c r="E107" s="43"/>
      <c r="F107" s="43"/>
      <c r="G107" s="207"/>
      <c r="H107" s="207"/>
      <c r="I107" s="207"/>
      <c r="J107" s="207"/>
      <c r="K107" s="207"/>
      <c r="L107" s="208"/>
      <c r="M107" s="209"/>
      <c r="N107" s="209"/>
      <c r="O107" s="207"/>
      <c r="P107" s="207"/>
      <c r="Q107" s="210"/>
      <c r="R107" s="210"/>
      <c r="S107" s="207"/>
      <c r="T107" s="210"/>
      <c r="U107" s="207"/>
      <c r="V107" s="211"/>
      <c r="W107" s="211"/>
      <c r="X107" s="207"/>
      <c r="Y107" s="207"/>
      <c r="Z107" s="208"/>
      <c r="AA107" s="208"/>
      <c r="AB107" s="208"/>
      <c r="AC107" s="24"/>
      <c r="AD107" s="48"/>
      <c r="AE107" s="18"/>
    </row>
    <row r="108">
      <c r="A108" s="162"/>
      <c r="B108" s="163"/>
      <c r="C108" s="164"/>
      <c r="D108" s="43"/>
      <c r="E108" s="43"/>
      <c r="F108" s="43"/>
      <c r="G108" s="207"/>
      <c r="H108" s="207"/>
      <c r="I108" s="207"/>
      <c r="J108" s="207"/>
      <c r="K108" s="207"/>
      <c r="L108" s="208"/>
      <c r="M108" s="209"/>
      <c r="N108" s="209"/>
      <c r="O108" s="207"/>
      <c r="P108" s="207"/>
      <c r="Q108" s="210"/>
      <c r="R108" s="210"/>
      <c r="S108" s="207"/>
      <c r="T108" s="210"/>
      <c r="U108" s="207"/>
      <c r="V108" s="211"/>
      <c r="W108" s="211"/>
      <c r="X108" s="207"/>
      <c r="Y108" s="207"/>
      <c r="Z108" s="207"/>
      <c r="AA108" s="212"/>
      <c r="AB108" s="208"/>
      <c r="AC108" s="24"/>
      <c r="AD108" s="48"/>
      <c r="AE108" s="18"/>
    </row>
    <row r="109">
      <c r="A109" s="162"/>
      <c r="B109" s="163"/>
      <c r="C109" s="164"/>
      <c r="D109" s="43"/>
      <c r="E109" s="43"/>
      <c r="F109" s="43"/>
      <c r="G109" s="207"/>
      <c r="H109" s="207"/>
      <c r="I109" s="207"/>
      <c r="J109" s="207"/>
      <c r="K109" s="207"/>
      <c r="L109" s="208"/>
      <c r="M109" s="209"/>
      <c r="N109" s="209"/>
      <c r="O109" s="207"/>
      <c r="P109" s="207"/>
      <c r="Q109" s="210"/>
      <c r="R109" s="210"/>
      <c r="S109" s="207"/>
      <c r="T109" s="210"/>
      <c r="U109" s="207"/>
      <c r="V109" s="211"/>
      <c r="W109" s="211"/>
      <c r="X109" s="207"/>
      <c r="Y109" s="207"/>
      <c r="Z109" s="208"/>
      <c r="AA109" s="208"/>
      <c r="AB109" s="208"/>
      <c r="AC109" s="24"/>
      <c r="AD109" s="48"/>
      <c r="AE109" s="18"/>
    </row>
    <row r="110">
      <c r="A110" s="162"/>
      <c r="B110" s="163"/>
      <c r="C110" s="164"/>
      <c r="D110" s="43"/>
      <c r="E110" s="43"/>
      <c r="F110" s="43"/>
      <c r="G110" s="207"/>
      <c r="H110" s="207"/>
      <c r="I110" s="207"/>
      <c r="J110" s="207"/>
      <c r="K110" s="207"/>
      <c r="L110" s="208"/>
      <c r="M110" s="209"/>
      <c r="N110" s="209"/>
      <c r="O110" s="207"/>
      <c r="P110" s="207"/>
      <c r="Q110" s="210"/>
      <c r="R110" s="210"/>
      <c r="S110" s="207"/>
      <c r="T110" s="210"/>
      <c r="U110" s="207"/>
      <c r="V110" s="211"/>
      <c r="W110" s="211"/>
      <c r="X110" s="207"/>
      <c r="Y110" s="207"/>
      <c r="Z110" s="208"/>
      <c r="AA110" s="208"/>
      <c r="AB110" s="208"/>
      <c r="AC110" s="24"/>
      <c r="AD110" s="48"/>
      <c r="AE110" s="18"/>
    </row>
    <row r="111">
      <c r="A111" s="162"/>
      <c r="B111" s="163"/>
      <c r="C111" s="164"/>
      <c r="D111" s="43"/>
      <c r="E111" s="43"/>
      <c r="F111" s="43"/>
      <c r="G111" s="207"/>
      <c r="H111" s="207"/>
      <c r="I111" s="207"/>
      <c r="J111" s="207"/>
      <c r="K111" s="207"/>
      <c r="L111" s="208"/>
      <c r="M111" s="209"/>
      <c r="N111" s="209"/>
      <c r="O111" s="207"/>
      <c r="P111" s="207"/>
      <c r="Q111" s="210"/>
      <c r="R111" s="210"/>
      <c r="S111" s="207"/>
      <c r="T111" s="210"/>
      <c r="U111" s="207"/>
      <c r="V111" s="211"/>
      <c r="W111" s="211"/>
      <c r="X111" s="207"/>
      <c r="Y111" s="207"/>
      <c r="Z111" s="208"/>
      <c r="AA111" s="208"/>
      <c r="AB111" s="208"/>
      <c r="AC111" s="24"/>
      <c r="AD111" s="48"/>
      <c r="AE111" s="18"/>
    </row>
    <row r="112">
      <c r="A112" s="162"/>
      <c r="B112" s="163"/>
      <c r="C112" s="164"/>
      <c r="D112" s="43"/>
      <c r="E112" s="43"/>
      <c r="F112" s="43"/>
      <c r="G112" s="207"/>
      <c r="H112" s="207"/>
      <c r="I112" s="207"/>
      <c r="J112" s="207"/>
      <c r="K112" s="207"/>
      <c r="L112" s="208"/>
      <c r="M112" s="209"/>
      <c r="N112" s="209"/>
      <c r="O112" s="207"/>
      <c r="P112" s="207"/>
      <c r="Q112" s="210"/>
      <c r="R112" s="210"/>
      <c r="S112" s="207"/>
      <c r="T112" s="210"/>
      <c r="U112" s="207"/>
      <c r="V112" s="211"/>
      <c r="W112" s="211"/>
      <c r="X112" s="207"/>
      <c r="Y112" s="207"/>
      <c r="Z112" s="208"/>
      <c r="AA112" s="208"/>
      <c r="AB112" s="208"/>
      <c r="AC112" s="24"/>
      <c r="AD112" s="48"/>
      <c r="AE112" s="18"/>
    </row>
    <row r="113">
      <c r="A113" s="162"/>
      <c r="B113" s="163"/>
      <c r="C113" s="164"/>
      <c r="D113" s="43"/>
      <c r="E113" s="43"/>
      <c r="F113" s="43"/>
      <c r="G113" s="207"/>
      <c r="H113" s="207"/>
      <c r="I113" s="207"/>
      <c r="J113" s="207"/>
      <c r="K113" s="207"/>
      <c r="L113" s="208"/>
      <c r="M113" s="209"/>
      <c r="N113" s="209"/>
      <c r="O113" s="207"/>
      <c r="P113" s="207"/>
      <c r="Q113" s="210"/>
      <c r="R113" s="210"/>
      <c r="S113" s="207"/>
      <c r="T113" s="210"/>
      <c r="U113" s="207"/>
      <c r="V113" s="211"/>
      <c r="W113" s="211"/>
      <c r="X113" s="207"/>
      <c r="Y113" s="207"/>
      <c r="Z113" s="208"/>
      <c r="AA113" s="208"/>
      <c r="AB113" s="208"/>
      <c r="AC113" s="24"/>
      <c r="AD113" s="48"/>
      <c r="AE113" s="18"/>
    </row>
    <row r="114">
      <c r="A114" s="162"/>
      <c r="B114" s="163"/>
      <c r="C114" s="164"/>
      <c r="D114" s="43"/>
      <c r="E114" s="43"/>
      <c r="F114" s="43"/>
      <c r="G114" s="207"/>
      <c r="H114" s="207"/>
      <c r="I114" s="207"/>
      <c r="J114" s="207"/>
      <c r="K114" s="207"/>
      <c r="L114" s="208"/>
      <c r="M114" s="209"/>
      <c r="N114" s="209"/>
      <c r="O114" s="207"/>
      <c r="P114" s="207"/>
      <c r="Q114" s="210"/>
      <c r="R114" s="210"/>
      <c r="S114" s="207"/>
      <c r="T114" s="210"/>
      <c r="U114" s="207"/>
      <c r="V114" s="211"/>
      <c r="W114" s="211"/>
      <c r="X114" s="207"/>
      <c r="Y114" s="207"/>
      <c r="Z114" s="208"/>
      <c r="AA114" s="208"/>
      <c r="AB114" s="208"/>
      <c r="AC114" s="24"/>
      <c r="AD114" s="48"/>
      <c r="AE114" s="18"/>
    </row>
    <row r="115">
      <c r="A115" s="162"/>
      <c r="B115" s="163"/>
      <c r="C115" s="164"/>
      <c r="D115" s="43"/>
      <c r="E115" s="43"/>
      <c r="F115" s="43"/>
      <c r="G115" s="207"/>
      <c r="H115" s="207"/>
      <c r="I115" s="207"/>
      <c r="J115" s="207"/>
      <c r="K115" s="207"/>
      <c r="L115" s="208"/>
      <c r="M115" s="209"/>
      <c r="N115" s="209"/>
      <c r="O115" s="207"/>
      <c r="P115" s="207"/>
      <c r="Q115" s="210"/>
      <c r="R115" s="210"/>
      <c r="S115" s="207"/>
      <c r="T115" s="210"/>
      <c r="U115" s="207"/>
      <c r="V115" s="211"/>
      <c r="W115" s="211"/>
      <c r="X115" s="207"/>
      <c r="Y115" s="207"/>
      <c r="Z115" s="207"/>
      <c r="AA115" s="212"/>
      <c r="AB115" s="208"/>
      <c r="AC115" s="24"/>
      <c r="AD115" s="48"/>
      <c r="AE115" s="18"/>
    </row>
    <row r="116">
      <c r="A116" s="162"/>
      <c r="B116" s="163"/>
      <c r="C116" s="164"/>
      <c r="D116" s="43"/>
      <c r="E116" s="43"/>
      <c r="F116" s="43"/>
      <c r="G116" s="207"/>
      <c r="H116" s="207"/>
      <c r="I116" s="207"/>
      <c r="J116" s="207"/>
      <c r="K116" s="207"/>
      <c r="L116" s="208"/>
      <c r="M116" s="209"/>
      <c r="N116" s="209"/>
      <c r="O116" s="207"/>
      <c r="P116" s="207"/>
      <c r="Q116" s="210"/>
      <c r="R116" s="210"/>
      <c r="S116" s="207"/>
      <c r="T116" s="210"/>
      <c r="U116" s="207"/>
      <c r="V116" s="211"/>
      <c r="W116" s="211"/>
      <c r="X116" s="207"/>
      <c r="Y116" s="207"/>
      <c r="Z116" s="207"/>
      <c r="AA116" s="212"/>
      <c r="AB116" s="208"/>
      <c r="AC116" s="24"/>
      <c r="AD116" s="48"/>
      <c r="AE116" s="18"/>
    </row>
    <row r="117">
      <c r="A117" s="162"/>
      <c r="B117" s="163"/>
      <c r="C117" s="164"/>
      <c r="D117" s="43"/>
      <c r="E117" s="43"/>
      <c r="F117" s="43"/>
      <c r="G117" s="207"/>
      <c r="H117" s="207"/>
      <c r="I117" s="207"/>
      <c r="J117" s="207"/>
      <c r="K117" s="207"/>
      <c r="L117" s="208"/>
      <c r="M117" s="209"/>
      <c r="N117" s="209"/>
      <c r="O117" s="207"/>
      <c r="P117" s="207"/>
      <c r="Q117" s="210"/>
      <c r="R117" s="210"/>
      <c r="S117" s="207"/>
      <c r="T117" s="210"/>
      <c r="U117" s="207"/>
      <c r="V117" s="211"/>
      <c r="W117" s="211"/>
      <c r="X117" s="207"/>
      <c r="Y117" s="207"/>
      <c r="Z117" s="207"/>
      <c r="AA117" s="212"/>
      <c r="AB117" s="208"/>
      <c r="AC117" s="24"/>
      <c r="AD117" s="48"/>
      <c r="AE117" s="18"/>
    </row>
    <row r="118">
      <c r="A118" s="162"/>
      <c r="B118" s="163"/>
      <c r="C118" s="164"/>
      <c r="D118" s="43"/>
      <c r="E118" s="43"/>
      <c r="F118" s="43"/>
      <c r="G118" s="207"/>
      <c r="H118" s="207"/>
      <c r="I118" s="207"/>
      <c r="J118" s="207"/>
      <c r="K118" s="207"/>
      <c r="L118" s="208"/>
      <c r="M118" s="209"/>
      <c r="N118" s="209"/>
      <c r="O118" s="207"/>
      <c r="P118" s="207"/>
      <c r="Q118" s="210"/>
      <c r="R118" s="210"/>
      <c r="S118" s="207"/>
      <c r="T118" s="210"/>
      <c r="U118" s="207"/>
      <c r="V118" s="211"/>
      <c r="W118" s="211"/>
      <c r="X118" s="207"/>
      <c r="Y118" s="207"/>
      <c r="Z118" s="208"/>
      <c r="AA118" s="208"/>
      <c r="AB118" s="208"/>
      <c r="AC118" s="24"/>
      <c r="AD118" s="48"/>
      <c r="AE118" s="18"/>
    </row>
    <row r="119">
      <c r="A119" s="162"/>
      <c r="B119" s="163"/>
      <c r="C119" s="164"/>
      <c r="D119" s="43"/>
      <c r="E119" s="43"/>
      <c r="F119" s="43"/>
      <c r="G119" s="207"/>
      <c r="H119" s="207"/>
      <c r="I119" s="207"/>
      <c r="J119" s="207"/>
      <c r="K119" s="207"/>
      <c r="L119" s="208"/>
      <c r="M119" s="209"/>
      <c r="N119" s="209"/>
      <c r="O119" s="207"/>
      <c r="P119" s="207"/>
      <c r="Q119" s="210"/>
      <c r="R119" s="210"/>
      <c r="S119" s="207"/>
      <c r="T119" s="210"/>
      <c r="U119" s="207"/>
      <c r="V119" s="211"/>
      <c r="W119" s="211"/>
      <c r="X119" s="207"/>
      <c r="Y119" s="207"/>
      <c r="Z119" s="208"/>
      <c r="AA119" s="208"/>
      <c r="AB119" s="208"/>
      <c r="AC119" s="24"/>
      <c r="AD119" s="48"/>
      <c r="AE119" s="18"/>
    </row>
    <row r="120">
      <c r="A120" s="162"/>
      <c r="B120" s="163"/>
      <c r="C120" s="164"/>
      <c r="D120" s="43"/>
      <c r="E120" s="43"/>
      <c r="F120" s="43"/>
      <c r="G120" s="207"/>
      <c r="H120" s="207"/>
      <c r="I120" s="207"/>
      <c r="J120" s="207"/>
      <c r="K120" s="207"/>
      <c r="L120" s="208"/>
      <c r="M120" s="209"/>
      <c r="N120" s="209"/>
      <c r="O120" s="207"/>
      <c r="P120" s="207"/>
      <c r="Q120" s="210"/>
      <c r="R120" s="210"/>
      <c r="S120" s="207"/>
      <c r="T120" s="210"/>
      <c r="U120" s="207"/>
      <c r="V120" s="211"/>
      <c r="W120" s="211"/>
      <c r="X120" s="207"/>
      <c r="Y120" s="207"/>
      <c r="Z120" s="208"/>
      <c r="AA120" s="208"/>
      <c r="AB120" s="208"/>
      <c r="AC120" s="24"/>
      <c r="AD120" s="48"/>
      <c r="AE120" s="18"/>
    </row>
    <row r="121">
      <c r="A121" s="162"/>
      <c r="B121" s="163"/>
      <c r="C121" s="164"/>
      <c r="D121" s="43"/>
      <c r="E121" s="43"/>
      <c r="F121" s="43"/>
      <c r="G121" s="207"/>
      <c r="H121" s="207"/>
      <c r="I121" s="207"/>
      <c r="J121" s="207"/>
      <c r="K121" s="207"/>
      <c r="L121" s="208"/>
      <c r="M121" s="209"/>
      <c r="N121" s="209"/>
      <c r="O121" s="207"/>
      <c r="P121" s="207"/>
      <c r="Q121" s="210"/>
      <c r="R121" s="210"/>
      <c r="S121" s="207"/>
      <c r="T121" s="210"/>
      <c r="U121" s="207"/>
      <c r="V121" s="211"/>
      <c r="W121" s="211"/>
      <c r="X121" s="207"/>
      <c r="Y121" s="207"/>
      <c r="Z121" s="207"/>
      <c r="AA121" s="212"/>
      <c r="AB121" s="208"/>
      <c r="AC121" s="24"/>
      <c r="AD121" s="48"/>
      <c r="AE121" s="18"/>
    </row>
    <row r="122">
      <c r="A122" s="162"/>
      <c r="B122" s="163"/>
      <c r="C122" s="164"/>
      <c r="D122" s="43"/>
      <c r="E122" s="43"/>
      <c r="F122" s="43"/>
      <c r="G122" s="207"/>
      <c r="H122" s="207"/>
      <c r="I122" s="207"/>
      <c r="J122" s="207"/>
      <c r="K122" s="207"/>
      <c r="L122" s="208"/>
      <c r="M122" s="209"/>
      <c r="N122" s="209"/>
      <c r="O122" s="207"/>
      <c r="P122" s="207"/>
      <c r="Q122" s="210"/>
      <c r="R122" s="210"/>
      <c r="S122" s="207"/>
      <c r="T122" s="210"/>
      <c r="U122" s="207"/>
      <c r="V122" s="211"/>
      <c r="W122" s="211"/>
      <c r="X122" s="207"/>
      <c r="Y122" s="207"/>
      <c r="Z122" s="207"/>
      <c r="AA122" s="212"/>
      <c r="AB122" s="208"/>
      <c r="AC122" s="24"/>
      <c r="AD122" s="48"/>
      <c r="AE122" s="18"/>
    </row>
    <row r="123">
      <c r="A123" s="162"/>
      <c r="B123" s="163"/>
      <c r="C123" s="164"/>
      <c r="D123" s="43"/>
      <c r="E123" s="43"/>
      <c r="F123" s="43"/>
      <c r="G123" s="207"/>
      <c r="H123" s="207"/>
      <c r="I123" s="207"/>
      <c r="J123" s="207"/>
      <c r="K123" s="207"/>
      <c r="L123" s="208"/>
      <c r="M123" s="209"/>
      <c r="N123" s="209"/>
      <c r="O123" s="207"/>
      <c r="P123" s="207"/>
      <c r="Q123" s="210"/>
      <c r="R123" s="210"/>
      <c r="S123" s="207"/>
      <c r="T123" s="210"/>
      <c r="U123" s="207"/>
      <c r="V123" s="211"/>
      <c r="W123" s="211"/>
      <c r="X123" s="207"/>
      <c r="Y123" s="207"/>
      <c r="Z123" s="208"/>
      <c r="AA123" s="208"/>
      <c r="AB123" s="208"/>
      <c r="AC123" s="24"/>
      <c r="AD123" s="48"/>
      <c r="AE123" s="18"/>
    </row>
    <row r="124">
      <c r="A124" s="162"/>
      <c r="B124" s="163"/>
      <c r="C124" s="164"/>
      <c r="D124" s="43"/>
      <c r="E124" s="43"/>
      <c r="F124" s="43"/>
      <c r="G124" s="207"/>
      <c r="H124" s="207"/>
      <c r="I124" s="207"/>
      <c r="J124" s="207"/>
      <c r="K124" s="207"/>
      <c r="L124" s="208"/>
      <c r="M124" s="209"/>
      <c r="N124" s="209"/>
      <c r="O124" s="207"/>
      <c r="P124" s="207"/>
      <c r="Q124" s="210"/>
      <c r="R124" s="210"/>
      <c r="S124" s="207"/>
      <c r="T124" s="210"/>
      <c r="U124" s="207"/>
      <c r="V124" s="211"/>
      <c r="W124" s="211"/>
      <c r="X124" s="207"/>
      <c r="Y124" s="207"/>
      <c r="Z124" s="208"/>
      <c r="AA124" s="211"/>
      <c r="AB124" s="208"/>
      <c r="AC124" s="24"/>
      <c r="AD124" s="48"/>
      <c r="AE124" s="18"/>
    </row>
    <row r="125">
      <c r="A125" s="162"/>
      <c r="B125" s="163"/>
      <c r="C125" s="164"/>
      <c r="D125" s="43"/>
      <c r="E125" s="43"/>
      <c r="F125" s="43"/>
      <c r="G125" s="207"/>
      <c r="H125" s="207"/>
      <c r="I125" s="207"/>
      <c r="J125" s="207"/>
      <c r="K125" s="207"/>
      <c r="L125" s="208"/>
      <c r="M125" s="209"/>
      <c r="N125" s="209"/>
      <c r="O125" s="207"/>
      <c r="P125" s="207"/>
      <c r="Q125" s="210"/>
      <c r="R125" s="210"/>
      <c r="S125" s="207"/>
      <c r="T125" s="210"/>
      <c r="U125" s="207"/>
      <c r="V125" s="211"/>
      <c r="W125" s="211"/>
      <c r="X125" s="208"/>
      <c r="Y125" s="207"/>
      <c r="Z125" s="208"/>
      <c r="AA125" s="208"/>
      <c r="AB125" s="208"/>
      <c r="AC125" s="24"/>
      <c r="AD125" s="48"/>
      <c r="AE125" s="18"/>
    </row>
    <row r="126">
      <c r="A126" s="162"/>
      <c r="B126" s="163"/>
      <c r="C126" s="164"/>
      <c r="D126" s="43"/>
      <c r="E126" s="43"/>
      <c r="F126" s="43"/>
      <c r="G126" s="207"/>
      <c r="H126" s="207"/>
      <c r="I126" s="207"/>
      <c r="J126" s="207"/>
      <c r="K126" s="207"/>
      <c r="L126" s="208"/>
      <c r="M126" s="209"/>
      <c r="N126" s="209"/>
      <c r="O126" s="207"/>
      <c r="P126" s="207"/>
      <c r="Q126" s="210"/>
      <c r="R126" s="210"/>
      <c r="S126" s="207"/>
      <c r="T126" s="210"/>
      <c r="U126" s="207"/>
      <c r="V126" s="211"/>
      <c r="W126" s="211"/>
      <c r="X126" s="207"/>
      <c r="Y126" s="207"/>
      <c r="Z126" s="207"/>
      <c r="AA126" s="212"/>
      <c r="AB126" s="208"/>
      <c r="AC126" s="24"/>
      <c r="AD126" s="48"/>
      <c r="AE126" s="18"/>
    </row>
    <row r="127">
      <c r="A127" s="162"/>
      <c r="B127" s="163"/>
      <c r="C127" s="164"/>
      <c r="D127" s="43"/>
      <c r="E127" s="43"/>
      <c r="F127" s="43"/>
      <c r="G127" s="207"/>
      <c r="H127" s="207"/>
      <c r="I127" s="207"/>
      <c r="J127" s="207"/>
      <c r="K127" s="207"/>
      <c r="L127" s="208"/>
      <c r="M127" s="209"/>
      <c r="N127" s="209"/>
      <c r="O127" s="207"/>
      <c r="P127" s="207"/>
      <c r="Q127" s="210"/>
      <c r="R127" s="210"/>
      <c r="S127" s="207"/>
      <c r="T127" s="210"/>
      <c r="U127" s="207"/>
      <c r="V127" s="211"/>
      <c r="W127" s="211"/>
      <c r="X127" s="207"/>
      <c r="Y127" s="207"/>
      <c r="Z127" s="207"/>
      <c r="AA127" s="212"/>
      <c r="AB127" s="208"/>
      <c r="AC127" s="24"/>
      <c r="AD127" s="48"/>
      <c r="AE127" s="18"/>
    </row>
    <row r="128">
      <c r="A128" s="162"/>
      <c r="B128" s="163"/>
      <c r="C128" s="164"/>
      <c r="D128" s="43"/>
      <c r="E128" s="43"/>
      <c r="F128" s="43"/>
      <c r="G128" s="207"/>
      <c r="H128" s="207"/>
      <c r="I128" s="207"/>
      <c r="J128" s="207"/>
      <c r="K128" s="207"/>
      <c r="L128" s="208"/>
      <c r="M128" s="209"/>
      <c r="N128" s="209"/>
      <c r="O128" s="207"/>
      <c r="P128" s="207"/>
      <c r="Q128" s="210"/>
      <c r="R128" s="210"/>
      <c r="S128" s="207"/>
      <c r="T128" s="210"/>
      <c r="U128" s="207"/>
      <c r="V128" s="211"/>
      <c r="W128" s="211"/>
      <c r="X128" s="207"/>
      <c r="Y128" s="207"/>
      <c r="Z128" s="208"/>
      <c r="AA128" s="208"/>
      <c r="AB128" s="208"/>
      <c r="AC128" s="24"/>
      <c r="AD128" s="48"/>
      <c r="AE128" s="18"/>
    </row>
    <row r="129">
      <c r="A129" s="162"/>
      <c r="B129" s="163"/>
      <c r="C129" s="164"/>
      <c r="D129" s="43"/>
      <c r="E129" s="43"/>
      <c r="F129" s="43"/>
      <c r="G129" s="207"/>
      <c r="H129" s="207"/>
      <c r="I129" s="207"/>
      <c r="J129" s="207"/>
      <c r="K129" s="207"/>
      <c r="L129" s="208"/>
      <c r="M129" s="209"/>
      <c r="N129" s="209"/>
      <c r="O129" s="207"/>
      <c r="P129" s="207"/>
      <c r="Q129" s="210"/>
      <c r="R129" s="210"/>
      <c r="S129" s="207"/>
      <c r="T129" s="210"/>
      <c r="U129" s="207"/>
      <c r="V129" s="211"/>
      <c r="W129" s="211"/>
      <c r="X129" s="207"/>
      <c r="Y129" s="207"/>
      <c r="Z129" s="208"/>
      <c r="AA129" s="208"/>
      <c r="AB129" s="208"/>
      <c r="AC129" s="24"/>
      <c r="AD129" s="48"/>
      <c r="AE129" s="18"/>
    </row>
    <row r="130">
      <c r="A130" s="162"/>
      <c r="B130" s="163"/>
      <c r="C130" s="164"/>
      <c r="D130" s="43"/>
      <c r="E130" s="43"/>
      <c r="F130" s="43"/>
      <c r="G130" s="207"/>
      <c r="H130" s="207"/>
      <c r="I130" s="207"/>
      <c r="J130" s="207"/>
      <c r="K130" s="207"/>
      <c r="L130" s="208"/>
      <c r="M130" s="209"/>
      <c r="N130" s="209"/>
      <c r="O130" s="207"/>
      <c r="P130" s="207"/>
      <c r="Q130" s="210"/>
      <c r="R130" s="210"/>
      <c r="S130" s="207"/>
      <c r="T130" s="210"/>
      <c r="U130" s="207"/>
      <c r="V130" s="211"/>
      <c r="W130" s="211"/>
      <c r="X130" s="207"/>
      <c r="Y130" s="207"/>
      <c r="Z130" s="208"/>
      <c r="AA130" s="208"/>
      <c r="AB130" s="208"/>
      <c r="AC130" s="24"/>
      <c r="AD130" s="48"/>
      <c r="AE130" s="18"/>
    </row>
    <row r="131">
      <c r="A131" s="162"/>
      <c r="B131" s="163"/>
      <c r="C131" s="164"/>
      <c r="D131" s="43"/>
      <c r="E131" s="43"/>
      <c r="F131" s="43"/>
      <c r="G131" s="207"/>
      <c r="H131" s="207"/>
      <c r="I131" s="207"/>
      <c r="J131" s="207"/>
      <c r="K131" s="207"/>
      <c r="L131" s="208"/>
      <c r="M131" s="209"/>
      <c r="N131" s="209"/>
      <c r="O131" s="207"/>
      <c r="P131" s="207"/>
      <c r="Q131" s="210"/>
      <c r="R131" s="210"/>
      <c r="S131" s="207"/>
      <c r="T131" s="210"/>
      <c r="U131" s="207"/>
      <c r="V131" s="211"/>
      <c r="W131" s="211"/>
      <c r="X131" s="207"/>
      <c r="Y131" s="207"/>
      <c r="Z131" s="207"/>
      <c r="AA131" s="211"/>
      <c r="AB131" s="208"/>
      <c r="AC131" s="24"/>
      <c r="AD131" s="48"/>
      <c r="AE131" s="18"/>
    </row>
    <row r="132">
      <c r="A132" s="162"/>
      <c r="B132" s="163"/>
      <c r="C132" s="164"/>
      <c r="D132" s="43"/>
      <c r="E132" s="43"/>
      <c r="F132" s="43"/>
      <c r="G132" s="207"/>
      <c r="H132" s="207"/>
      <c r="I132" s="207"/>
      <c r="J132" s="207"/>
      <c r="K132" s="207"/>
      <c r="L132" s="208"/>
      <c r="M132" s="209"/>
      <c r="N132" s="209"/>
      <c r="O132" s="207"/>
      <c r="P132" s="207"/>
      <c r="Q132" s="210"/>
      <c r="R132" s="210"/>
      <c r="S132" s="207"/>
      <c r="T132" s="210"/>
      <c r="U132" s="207"/>
      <c r="V132" s="211"/>
      <c r="W132" s="211"/>
      <c r="X132" s="207"/>
      <c r="Y132" s="207"/>
      <c r="Z132" s="208"/>
      <c r="AA132" s="208"/>
      <c r="AB132" s="208"/>
      <c r="AC132" s="24"/>
      <c r="AD132" s="48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52" t="s">
        <v>1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3"/>
      <c r="B2" s="25"/>
      <c r="C2" s="9"/>
      <c r="D2" s="11"/>
      <c r="E2" s="9"/>
      <c r="F2" s="9"/>
      <c r="G2" s="9"/>
      <c r="H2" s="1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167" t="s">
        <v>17</v>
      </c>
      <c r="B3" s="167" t="s">
        <v>9</v>
      </c>
      <c r="C3" s="168" t="s">
        <v>21</v>
      </c>
      <c r="D3" s="169" t="s">
        <v>22</v>
      </c>
      <c r="E3" s="168" t="s">
        <v>23</v>
      </c>
      <c r="F3" s="170" t="s">
        <v>24</v>
      </c>
      <c r="G3" s="168" t="s">
        <v>25</v>
      </c>
      <c r="H3" s="167" t="s">
        <v>26</v>
      </c>
      <c r="I3" s="167" t="s">
        <v>27</v>
      </c>
      <c r="J3" s="167" t="s">
        <v>28</v>
      </c>
      <c r="K3" s="167" t="s">
        <v>29</v>
      </c>
      <c r="L3" s="167" t="s">
        <v>31</v>
      </c>
      <c r="M3" s="167" t="s">
        <v>32</v>
      </c>
      <c r="N3" s="167" t="s">
        <v>34</v>
      </c>
      <c r="O3" s="167" t="s">
        <v>40</v>
      </c>
      <c r="P3" s="167" t="s">
        <v>43</v>
      </c>
      <c r="Q3" s="167" t="s">
        <v>47</v>
      </c>
      <c r="R3" s="167" t="s">
        <v>50</v>
      </c>
      <c r="S3" s="167" t="s">
        <v>54</v>
      </c>
      <c r="T3" s="167" t="s">
        <v>26</v>
      </c>
      <c r="U3" s="167" t="s">
        <v>27</v>
      </c>
      <c r="V3" s="167" t="s">
        <v>28</v>
      </c>
      <c r="W3" s="167" t="s">
        <v>29</v>
      </c>
      <c r="X3" s="167" t="s">
        <v>31</v>
      </c>
      <c r="Y3" s="167" t="s">
        <v>32</v>
      </c>
      <c r="Z3" s="174" t="s">
        <v>34</v>
      </c>
      <c r="AA3" s="167" t="s">
        <v>40</v>
      </c>
      <c r="AB3" s="167" t="s">
        <v>43</v>
      </c>
      <c r="AC3" s="167" t="s">
        <v>47</v>
      </c>
      <c r="AD3" s="167" t="s">
        <v>50</v>
      </c>
      <c r="AE3" s="167" t="s">
        <v>54</v>
      </c>
      <c r="AF3" s="178" t="s">
        <v>26</v>
      </c>
      <c r="AG3" s="178" t="s">
        <v>27</v>
      </c>
      <c r="AH3" s="178" t="s">
        <v>28</v>
      </c>
      <c r="AI3" s="178" t="s">
        <v>29</v>
      </c>
      <c r="AJ3" s="178" t="s">
        <v>31</v>
      </c>
      <c r="AK3" s="178" t="s">
        <v>32</v>
      </c>
      <c r="AL3" s="178" t="s">
        <v>34</v>
      </c>
      <c r="AM3" s="178" t="s">
        <v>40</v>
      </c>
      <c r="AN3" s="178" t="s">
        <v>43</v>
      </c>
      <c r="AO3" s="178" t="s">
        <v>47</v>
      </c>
      <c r="AP3" s="178" t="s">
        <v>50</v>
      </c>
      <c r="AQ3" s="178" t="s">
        <v>54</v>
      </c>
      <c r="AR3" s="178" t="s">
        <v>26</v>
      </c>
      <c r="AS3" s="178" t="s">
        <v>27</v>
      </c>
      <c r="AT3" s="178" t="s">
        <v>28</v>
      </c>
      <c r="AU3" s="178" t="s">
        <v>29</v>
      </c>
      <c r="AV3" s="178" t="s">
        <v>31</v>
      </c>
      <c r="AW3" s="178" t="s">
        <v>32</v>
      </c>
      <c r="AX3" s="178" t="s">
        <v>34</v>
      </c>
      <c r="AY3" s="178" t="s">
        <v>40</v>
      </c>
      <c r="AZ3" s="178" t="s">
        <v>43</v>
      </c>
      <c r="BA3" s="178" t="s">
        <v>47</v>
      </c>
      <c r="BB3" s="178" t="s">
        <v>50</v>
      </c>
      <c r="BC3" s="178" t="s">
        <v>54</v>
      </c>
      <c r="BD3" s="182" t="s">
        <v>26</v>
      </c>
      <c r="BE3" s="182" t="s">
        <v>27</v>
      </c>
      <c r="BF3" s="182" t="s">
        <v>28</v>
      </c>
      <c r="BG3" s="182" t="s">
        <v>29</v>
      </c>
      <c r="BH3" s="182" t="s">
        <v>31</v>
      </c>
      <c r="BI3" s="182" t="s">
        <v>32</v>
      </c>
      <c r="BJ3" s="182" t="s">
        <v>34</v>
      </c>
      <c r="BK3" s="182" t="s">
        <v>40</v>
      </c>
      <c r="BL3" s="182" t="s">
        <v>43</v>
      </c>
      <c r="BM3" s="182" t="s">
        <v>47</v>
      </c>
      <c r="BN3" s="182" t="s">
        <v>50</v>
      </c>
      <c r="BO3" s="182" t="s">
        <v>54</v>
      </c>
      <c r="BP3" s="182" t="s">
        <v>26</v>
      </c>
      <c r="BQ3" s="182" t="s">
        <v>27</v>
      </c>
      <c r="BR3" s="182" t="s">
        <v>28</v>
      </c>
      <c r="BS3" s="182" t="s">
        <v>29</v>
      </c>
      <c r="BT3" s="182" t="s">
        <v>31</v>
      </c>
      <c r="BU3" s="182" t="s">
        <v>32</v>
      </c>
      <c r="BV3" s="182" t="s">
        <v>34</v>
      </c>
      <c r="BW3" s="182" t="s">
        <v>40</v>
      </c>
      <c r="BX3" s="182" t="s">
        <v>43</v>
      </c>
      <c r="BY3" s="182" t="s">
        <v>47</v>
      </c>
      <c r="BZ3" s="182" t="s">
        <v>50</v>
      </c>
      <c r="CA3" s="182" t="s">
        <v>54</v>
      </c>
      <c r="CB3" s="189" t="s">
        <v>66</v>
      </c>
      <c r="CC3" s="191"/>
    </row>
    <row r="4">
      <c r="A4" s="56" t="s">
        <v>107</v>
      </c>
      <c r="B4" s="56">
        <f>VLOOKUP(A4,SILOMS!C:F,4,0)</f>
        <v>2743</v>
      </c>
      <c r="C4" s="62">
        <f>VLOOKUP(A4,SILOMS!O:Q,3,0)</f>
        <v>181.0763889</v>
      </c>
      <c r="D4" s="64">
        <f>IF(C4*24&lt;1500,1500-(C4*24),IF(C4*24&lt;3000,3000-(C4*24),4500-(C4*24)))
</f>
        <v>154.1666667</v>
      </c>
      <c r="E4" s="56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95</v>
      </c>
      <c r="R4" s="200"/>
      <c r="S4" s="71"/>
      <c r="T4" s="74"/>
      <c r="U4" s="74"/>
      <c r="V4" s="74"/>
      <c r="W4" s="74"/>
      <c r="X4" s="74"/>
      <c r="Y4" s="74"/>
      <c r="Z4" s="74"/>
      <c r="AA4" s="77" t="s">
        <v>52</v>
      </c>
      <c r="AB4" s="74"/>
      <c r="AC4" s="74"/>
      <c r="AD4" s="74"/>
      <c r="AE4" s="74"/>
      <c r="AF4" s="81"/>
      <c r="AG4" s="81"/>
      <c r="AH4" s="81"/>
      <c r="AI4" s="81"/>
      <c r="AJ4" s="81"/>
      <c r="AK4" s="82"/>
      <c r="AL4" s="81"/>
      <c r="AM4" s="81"/>
      <c r="AN4" s="81"/>
      <c r="AO4" s="81"/>
      <c r="AP4" s="81"/>
      <c r="AQ4" s="81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18" t="s">
        <v>200</v>
      </c>
      <c r="CC4" s="118" t="s">
        <v>139</v>
      </c>
    </row>
    <row r="5" hidden="1">
      <c r="A5" s="56" t="s">
        <v>67</v>
      </c>
      <c r="B5" s="56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6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91</v>
      </c>
      <c r="I5" s="69" t="s">
        <v>91</v>
      </c>
      <c r="J5" s="69" t="s">
        <v>91</v>
      </c>
      <c r="K5" s="69" t="s">
        <v>91</v>
      </c>
      <c r="L5" s="69" t="s">
        <v>91</v>
      </c>
      <c r="M5" s="70"/>
      <c r="N5" s="70"/>
      <c r="O5" s="71"/>
      <c r="Q5" s="72" t="s">
        <v>95</v>
      </c>
      <c r="R5" s="199"/>
      <c r="S5" s="71"/>
      <c r="T5" s="74"/>
      <c r="U5" s="74"/>
      <c r="V5" s="74"/>
      <c r="W5" s="74"/>
      <c r="X5" s="74"/>
      <c r="Y5" s="77" t="s">
        <v>52</v>
      </c>
      <c r="Z5" s="74"/>
      <c r="AA5" s="74"/>
      <c r="AB5" s="74"/>
      <c r="AC5" s="74"/>
      <c r="AD5" s="74"/>
      <c r="AE5" s="74"/>
      <c r="AF5" s="81"/>
      <c r="AG5" s="81"/>
      <c r="AH5" s="82"/>
      <c r="AI5" s="81"/>
      <c r="AJ5" s="81"/>
      <c r="AK5" s="81"/>
      <c r="AL5" s="81"/>
      <c r="AM5" s="81"/>
      <c r="AN5" s="81"/>
      <c r="AO5" s="81"/>
      <c r="AP5" s="81"/>
      <c r="AQ5" s="81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3" t="s">
        <v>102</v>
      </c>
      <c r="CC5" s="84" t="s">
        <v>103</v>
      </c>
    </row>
    <row r="6">
      <c r="A6" s="56" t="s">
        <v>114</v>
      </c>
      <c r="B6" s="56">
        <f>VLOOKUP(A6,SILOMS!C:F,4,0)</f>
        <v>2736</v>
      </c>
      <c r="C6" s="62">
        <f>VLOOKUP(A6,SILOMS!O:Q,3,0)</f>
        <v>162.0625</v>
      </c>
      <c r="D6" s="64">
        <f t="shared" ref="D6:D7" si="2">IF(C6*24&lt;1500,1500-(C6*24),IF(C6*24&lt;3000,3000-(C6*24),4000-(C6*24)))
</f>
        <v>110.5</v>
      </c>
      <c r="E6" s="56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213"/>
      <c r="AA6" s="74"/>
      <c r="AB6" s="77" t="s">
        <v>52</v>
      </c>
      <c r="AC6" s="74"/>
      <c r="AD6" s="74"/>
      <c r="AE6" s="74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08" t="s">
        <v>208</v>
      </c>
      <c r="CC6" s="123" t="s">
        <v>209</v>
      </c>
    </row>
    <row r="7">
      <c r="A7" s="214" t="s">
        <v>119</v>
      </c>
      <c r="B7" s="214">
        <f>VLOOKUP(A7,SILOMS!C:F,4,0)</f>
        <v>2732</v>
      </c>
      <c r="C7" s="62">
        <f>VLOOKUP(A7,SILOMS!O:Q,3,0)</f>
        <v>161.1944444</v>
      </c>
      <c r="D7" s="64">
        <f t="shared" si="2"/>
        <v>131.3333333</v>
      </c>
      <c r="E7" s="56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91</v>
      </c>
      <c r="I7" s="69" t="s">
        <v>91</v>
      </c>
      <c r="J7" s="69" t="s">
        <v>91</v>
      </c>
      <c r="K7" s="103" t="s">
        <v>91</v>
      </c>
      <c r="L7" s="103" t="s">
        <v>91</v>
      </c>
      <c r="M7" s="70"/>
      <c r="N7" s="70"/>
      <c r="O7" s="71"/>
      <c r="Q7" s="72" t="s">
        <v>95</v>
      </c>
      <c r="R7" s="71"/>
      <c r="S7" s="71"/>
      <c r="T7" s="74"/>
      <c r="U7" s="74"/>
      <c r="V7" s="74"/>
      <c r="W7" s="74"/>
      <c r="X7" s="74"/>
      <c r="Y7" s="74"/>
      <c r="Z7" s="213"/>
      <c r="AA7" s="74"/>
      <c r="AB7" s="77" t="s">
        <v>52</v>
      </c>
      <c r="AC7" s="74"/>
      <c r="AD7" s="74"/>
      <c r="AE7" s="74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2"/>
      <c r="BE7" s="82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08" t="s">
        <v>129</v>
      </c>
      <c r="CC7" s="83" t="s">
        <v>196</v>
      </c>
    </row>
    <row r="8">
      <c r="A8" s="56" t="s">
        <v>109</v>
      </c>
      <c r="B8" s="56">
        <f>VLOOKUP(A8,SILOMS!C:F,4,0)</f>
        <v>2709</v>
      </c>
      <c r="C8" s="62">
        <f>VLOOKUP(A8,SILOMS!O:Q,3,0)</f>
        <v>113.4201389</v>
      </c>
      <c r="D8" s="64">
        <f>IF(C8*24&lt;1500,1500-(C8*24),IF(C8*24&lt;2903,2903-(C8*24),4000-(C8*24)))
</f>
        <v>180.9166667</v>
      </c>
      <c r="E8" s="56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95</v>
      </c>
      <c r="R8" s="71"/>
      <c r="S8" s="71"/>
      <c r="T8" s="74"/>
      <c r="U8" s="136"/>
      <c r="V8" s="74"/>
      <c r="W8" s="74"/>
      <c r="X8" s="74">
        <v>34.2</v>
      </c>
      <c r="Y8" s="74">
        <v>22.0</v>
      </c>
      <c r="Z8" s="213"/>
      <c r="AA8" s="122"/>
      <c r="AB8" s="74"/>
      <c r="AC8" s="74"/>
      <c r="AD8" s="171" t="s">
        <v>154</v>
      </c>
      <c r="AE8" s="74">
        <v>27.0</v>
      </c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82"/>
      <c r="BE8" s="82"/>
      <c r="BF8" s="81"/>
      <c r="BG8" s="82"/>
      <c r="BH8" s="82"/>
      <c r="BI8" s="82"/>
      <c r="BJ8" s="82"/>
      <c r="BK8" s="82"/>
      <c r="BL8" s="82"/>
      <c r="BM8" s="82"/>
      <c r="BN8" s="82"/>
      <c r="BO8" s="82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18" t="s">
        <v>213</v>
      </c>
      <c r="CC8" s="83" t="s">
        <v>164</v>
      </c>
    </row>
    <row r="9">
      <c r="A9" s="56" t="s">
        <v>105</v>
      </c>
      <c r="B9" s="56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56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213"/>
      <c r="AA9" s="74"/>
      <c r="AB9" s="74"/>
      <c r="AC9" s="74"/>
      <c r="AD9" s="171" t="s">
        <v>154</v>
      </c>
      <c r="AE9" s="74">
        <v>19.5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36"/>
      <c r="AS9" s="136"/>
      <c r="AT9" s="136"/>
      <c r="AU9" s="136"/>
      <c r="AV9" s="136"/>
      <c r="AW9" s="136"/>
      <c r="AX9" s="136"/>
      <c r="AY9" s="77" t="s">
        <v>52</v>
      </c>
      <c r="AZ9" s="136"/>
      <c r="BA9" s="136"/>
      <c r="BB9" s="136"/>
      <c r="BC9" s="136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6" t="s">
        <v>155</v>
      </c>
      <c r="CC9" s="97" t="s">
        <v>156</v>
      </c>
    </row>
    <row r="10">
      <c r="A10" s="56" t="s">
        <v>104</v>
      </c>
      <c r="B10" s="56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56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95</v>
      </c>
      <c r="R10" s="71"/>
      <c r="S10" s="71"/>
      <c r="T10" s="74"/>
      <c r="U10" s="74"/>
      <c r="V10" s="74"/>
      <c r="W10" s="74"/>
      <c r="X10" s="74"/>
      <c r="Y10" s="74"/>
      <c r="Z10" s="213"/>
      <c r="AA10" s="74"/>
      <c r="AB10" s="74"/>
      <c r="AC10" s="74"/>
      <c r="AD10" s="74"/>
      <c r="AE10" s="223" t="s">
        <v>52</v>
      </c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10"/>
      <c r="CC10" s="123" t="s">
        <v>189</v>
      </c>
    </row>
    <row r="11">
      <c r="A11" s="56" t="s">
        <v>87</v>
      </c>
      <c r="B11" s="56">
        <f>VLOOKUP(A11,SILOMS!C:F,4,0)</f>
        <v>2719</v>
      </c>
      <c r="C11" s="62">
        <f>VLOOKUP(A11,SILOMS!O:Q,3,0)</f>
        <v>177.6041667</v>
      </c>
      <c r="D11" s="64">
        <f>IF(C11*24&lt;1500,1500-(C11*24),IF(C11*24&lt;3000,3000-(C11*24),4700-(C11*24)))
</f>
        <v>437.5</v>
      </c>
      <c r="E11" s="56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1" t="s">
        <v>113</v>
      </c>
      <c r="R11" s="71"/>
      <c r="S11" s="71"/>
      <c r="T11" s="74"/>
      <c r="U11" s="74"/>
      <c r="V11" s="74"/>
      <c r="W11" s="74"/>
      <c r="X11" s="74"/>
      <c r="Y11" s="74"/>
      <c r="Z11" s="213">
        <f>(D11-F11)/42.71</f>
        <v>2.662374151</v>
      </c>
      <c r="AA11" s="74"/>
      <c r="AB11" s="74"/>
      <c r="AC11" s="74"/>
      <c r="AD11" s="74"/>
      <c r="AE11" s="74"/>
      <c r="AF11" s="81"/>
      <c r="AG11" s="81"/>
      <c r="AH11" s="77" t="s">
        <v>167</v>
      </c>
      <c r="AI11" s="81"/>
      <c r="AJ11" s="81"/>
      <c r="AK11" s="81"/>
      <c r="AL11" s="81"/>
      <c r="AM11" s="81"/>
      <c r="AN11" s="81"/>
      <c r="AO11" s="81"/>
      <c r="AP11" s="81"/>
      <c r="AQ11" s="81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2"/>
      <c r="BE11" s="81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10"/>
      <c r="CC11" s="97" t="s">
        <v>168</v>
      </c>
    </row>
    <row r="12">
      <c r="A12" s="56" t="s">
        <v>62</v>
      </c>
      <c r="B12" s="56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6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95</v>
      </c>
      <c r="R12" s="71"/>
      <c r="S12" s="71"/>
      <c r="T12" s="74"/>
      <c r="U12" s="74"/>
      <c r="V12" s="74"/>
      <c r="W12" s="74"/>
      <c r="X12" s="122">
        <v>17.5</v>
      </c>
      <c r="Y12" s="74">
        <v>14.5</v>
      </c>
      <c r="Z12" s="213">
        <f>(D12-F12)/38.75</f>
        <v>3.109763441</v>
      </c>
      <c r="AA12" s="74"/>
      <c r="AB12" s="74"/>
      <c r="AC12" s="74"/>
      <c r="AD12" s="74"/>
      <c r="AE12" s="74"/>
      <c r="AF12" s="81"/>
      <c r="AG12" s="81"/>
      <c r="AH12" s="171" t="s">
        <v>154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136"/>
      <c r="AS12" s="136"/>
      <c r="AT12" s="136"/>
      <c r="AU12" s="136"/>
      <c r="AV12" s="136"/>
      <c r="AW12" s="136"/>
      <c r="AX12" s="77" t="s">
        <v>52</v>
      </c>
      <c r="AY12" s="136"/>
      <c r="AZ12" s="136"/>
      <c r="BA12" s="136"/>
      <c r="BB12" s="136"/>
      <c r="BC12" s="136"/>
      <c r="BD12" s="82"/>
      <c r="BE12" s="81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08" t="s">
        <v>190</v>
      </c>
      <c r="CC12" s="123" t="s">
        <v>191</v>
      </c>
    </row>
    <row r="13">
      <c r="A13" s="56" t="s">
        <v>96</v>
      </c>
      <c r="B13" s="56" t="b">
        <f>VLOOKUP(A13,SILOMS!C:F,4,0)</f>
        <v>0</v>
      </c>
      <c r="C13" s="62">
        <f>VLOOKUP(A13,SILOMS!O:Q,3,0)</f>
        <v>118.0347222</v>
      </c>
      <c r="D13" s="64">
        <f>IF(C13*24&lt;1500,1500-(C13*24),IF(C13*24&lt;2832,2832-(C13*24),4000-(C13*24)))
</f>
        <v>1167.166667</v>
      </c>
      <c r="E13" s="56" t="str">
        <f>VLOOKUP(B13,'Hora por anv'!B:D,3,0)</f>
        <v>#N/A</v>
      </c>
      <c r="F13" s="67" t="str">
        <f>E13*'Hora por anv'!$H$1</f>
        <v>#N/A</v>
      </c>
      <c r="G13" s="68" t="str">
        <f t="shared" si="1"/>
        <v>#N/A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95</v>
      </c>
      <c r="R13" s="133"/>
      <c r="S13" s="71"/>
      <c r="T13" s="74"/>
      <c r="U13" s="74"/>
      <c r="V13" s="74"/>
      <c r="W13" s="74"/>
      <c r="X13" s="74">
        <v>19.2</v>
      </c>
      <c r="Y13" s="171" t="s">
        <v>154</v>
      </c>
      <c r="Z13" s="213" t="str">
        <f t="shared" ref="Z13:Z14" si="3">(D13-F13)/31.86</f>
        <v>#N/A</v>
      </c>
      <c r="AA13" s="231" t="s">
        <v>183</v>
      </c>
      <c r="AB13" s="145"/>
      <c r="AC13" s="147"/>
      <c r="AD13" s="74"/>
      <c r="AE13" s="74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77" t="s">
        <v>52</v>
      </c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5"/>
      <c r="CC13" s="118" t="s">
        <v>221</v>
      </c>
    </row>
    <row r="14">
      <c r="A14" s="56" t="s">
        <v>68</v>
      </c>
      <c r="B14" s="56">
        <f>VLOOKUP(A14,SILOMS!C:F,4,0)</f>
        <v>2703</v>
      </c>
      <c r="C14" s="62">
        <f>VLOOKUP(A14,SILOMS!O:Q,3,0)</f>
        <v>171.5520833</v>
      </c>
      <c r="D14" s="64">
        <f>IF(C14*24&lt;1500,1500-(C14*24),IF(C14*24&lt;3000,3000-(C14*24),4500-(C14*24)))
</f>
        <v>382.75</v>
      </c>
      <c r="E14" s="56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1" t="s">
        <v>113</v>
      </c>
      <c r="R14" s="71"/>
      <c r="S14" s="71"/>
      <c r="T14" s="74"/>
      <c r="U14" s="74"/>
      <c r="V14" s="74"/>
      <c r="W14" s="74"/>
      <c r="X14" s="74"/>
      <c r="Y14" s="74"/>
      <c r="Z14" s="213">
        <f t="shared" si="3"/>
        <v>5.1586629</v>
      </c>
      <c r="AA14" s="74"/>
      <c r="AB14" s="74"/>
      <c r="AC14" s="74"/>
      <c r="AD14" s="122"/>
      <c r="AE14" s="74"/>
      <c r="AF14" s="81"/>
      <c r="AG14" s="81"/>
      <c r="AH14" s="81"/>
      <c r="AI14" s="81"/>
      <c r="AJ14" s="81"/>
      <c r="AK14" s="77" t="s">
        <v>52</v>
      </c>
      <c r="AL14" s="81"/>
      <c r="AM14" s="81"/>
      <c r="AN14" s="81"/>
      <c r="AO14" s="81"/>
      <c r="AP14" s="81"/>
      <c r="AQ14" s="81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18" t="s">
        <v>193</v>
      </c>
      <c r="CC14" s="188" t="s">
        <v>194</v>
      </c>
    </row>
    <row r="15">
      <c r="A15" s="56" t="s">
        <v>64</v>
      </c>
      <c r="B15" s="56">
        <f>VLOOKUP(A15,SILOMS!C:F,4,0)</f>
        <v>2742</v>
      </c>
      <c r="C15" s="216">
        <f>VLOOKUP(A15,SILOMS!O:Q,3,0)</f>
        <v>31.19791667</v>
      </c>
      <c r="D15" s="64">
        <f>IF(C15*24&lt;1500,1500-(C15*24),IF(C15*24&lt;3000,3000-(C15*24),4000-(C15*24)))
</f>
        <v>751.25</v>
      </c>
      <c r="E15" s="56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196" t="s">
        <v>91</v>
      </c>
      <c r="I15" s="196" t="s">
        <v>91</v>
      </c>
      <c r="J15" s="196" t="s">
        <v>91</v>
      </c>
      <c r="K15" s="196" t="s">
        <v>91</v>
      </c>
      <c r="L15" s="196" t="s">
        <v>91</v>
      </c>
      <c r="M15" s="197"/>
      <c r="N15" s="197"/>
      <c r="O15" s="197"/>
      <c r="P15" s="73"/>
      <c r="Q15" s="199"/>
      <c r="R15" s="199"/>
      <c r="S15" s="199"/>
      <c r="T15" s="136"/>
      <c r="U15" s="136"/>
      <c r="V15" s="136"/>
      <c r="W15" s="136"/>
      <c r="X15" s="136">
        <v>28.1</v>
      </c>
      <c r="Y15" s="74">
        <v>27.0</v>
      </c>
      <c r="Z15" s="234">
        <f>(D15-F15)/46.25</f>
        <v>9.627027027</v>
      </c>
      <c r="AA15" s="136"/>
      <c r="AB15" s="136"/>
      <c r="AC15" s="136"/>
      <c r="AD15" s="136"/>
      <c r="AE15" s="136"/>
      <c r="AF15" s="82"/>
      <c r="AG15" s="218"/>
      <c r="AH15" s="82"/>
      <c r="AI15" s="82"/>
      <c r="AJ15" s="82"/>
      <c r="AK15" s="82"/>
      <c r="AL15" s="82"/>
      <c r="AM15" s="82"/>
      <c r="AN15" s="235"/>
      <c r="AO15" s="236" t="s">
        <v>154</v>
      </c>
      <c r="AP15" s="81"/>
      <c r="AQ15" s="82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171" t="s">
        <v>154</v>
      </c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237" t="s">
        <v>226</v>
      </c>
      <c r="CC15" s="110"/>
    </row>
    <row r="16">
      <c r="A16" s="56" t="s">
        <v>79</v>
      </c>
      <c r="B16" s="56">
        <f>VLOOKUP(A16,SILOMS!C:F,4,0)</f>
        <v>2704</v>
      </c>
      <c r="C16" s="62">
        <f>VLOOKUP(A16,SILOMS!O:Q,3,0)</f>
        <v>202.3645833</v>
      </c>
      <c r="D16" s="64">
        <f>IF(C16*24&lt;1500,1500-(C16*24),IF(C16*24&lt;3000,3000-(C16*24),5000-(C16*24)))
</f>
        <v>143.25</v>
      </c>
      <c r="E16" s="56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171" t="s">
        <v>154</v>
      </c>
      <c r="M16" s="70"/>
      <c r="N16" s="70"/>
      <c r="O16" s="77" t="s">
        <v>52</v>
      </c>
      <c r="Q16" s="72" t="s">
        <v>95</v>
      </c>
      <c r="R16" s="71"/>
      <c r="S16" s="71"/>
      <c r="T16" s="74"/>
      <c r="U16" s="74"/>
      <c r="V16" s="74"/>
      <c r="W16" s="74"/>
      <c r="X16" s="74"/>
      <c r="Y16" s="74"/>
      <c r="Z16" s="250">
        <f>(D16-F16)/14.32</f>
        <v>6.081703911</v>
      </c>
      <c r="AA16" s="74"/>
      <c r="AB16" s="74"/>
      <c r="AC16" s="74"/>
      <c r="AD16" s="74"/>
      <c r="AE16" s="74"/>
      <c r="AF16" s="81"/>
      <c r="AG16" s="81"/>
      <c r="AH16" s="81"/>
      <c r="AI16" s="81"/>
      <c r="AJ16" s="81"/>
      <c r="AK16" s="81"/>
      <c r="AL16" s="77" t="s">
        <v>52</v>
      </c>
      <c r="AM16" s="81"/>
      <c r="AN16" s="81"/>
      <c r="AO16" s="81"/>
      <c r="AP16" s="81"/>
      <c r="AQ16" s="81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10"/>
      <c r="CC16" s="123" t="s">
        <v>203</v>
      </c>
    </row>
    <row r="17">
      <c r="A17" s="195" t="s">
        <v>88</v>
      </c>
      <c r="B17" s="56">
        <f>VLOOKUP(A17,SILOMS!C:F,4,0)</f>
        <v>2739</v>
      </c>
      <c r="C17" s="62">
        <f>VLOOKUP(A17,SILOMS!O:Q,3,0)</f>
        <v>49.80555556</v>
      </c>
      <c r="D17" s="64">
        <f>IF(C17*24&lt;1500,1500-(C17*24),IF(C17*24&lt;3000,3000-(C17*24),4000-(C17*24)))
</f>
        <v>304.6666667</v>
      </c>
      <c r="E17" s="56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95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213">
        <f>(D17-F17)/33.81</f>
        <v>5.546485261</v>
      </c>
      <c r="AA17" s="74"/>
      <c r="AB17" s="74"/>
      <c r="AC17" s="74"/>
      <c r="AD17" s="74"/>
      <c r="AE17" s="74"/>
      <c r="AF17" s="81"/>
      <c r="AG17" s="81"/>
      <c r="AH17" s="81"/>
      <c r="AI17" s="81"/>
      <c r="AJ17" s="81"/>
      <c r="AK17" s="171" t="s">
        <v>154</v>
      </c>
      <c r="AL17" s="81"/>
      <c r="AM17" s="194"/>
      <c r="AN17" s="81"/>
      <c r="AO17" s="81"/>
      <c r="AP17" s="81"/>
      <c r="AQ17" s="81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10"/>
      <c r="CC17" s="188" t="s">
        <v>196</v>
      </c>
    </row>
    <row r="18">
      <c r="A18" s="56" t="s">
        <v>112</v>
      </c>
      <c r="B18" s="56">
        <f>VLOOKUP(A18,SILOMS!C:F,4,0)</f>
        <v>2720</v>
      </c>
      <c r="C18" s="62">
        <f>VLOOKUP(A18,SILOMS!O:Q,3,0)</f>
        <v>132.3576389</v>
      </c>
      <c r="D18" s="64">
        <f>IF(C18*24&lt;1500,1500-(C18*24),IF(C18*24&lt;2764.75,2764.75-(C18*24),4000-(C18*24)))
</f>
        <v>823.4166667</v>
      </c>
      <c r="E18" s="56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91</v>
      </c>
      <c r="L18" s="69" t="s">
        <v>91</v>
      </c>
      <c r="M18" s="70"/>
      <c r="N18" s="70"/>
      <c r="O18" s="71"/>
      <c r="Q18" s="72" t="s">
        <v>95</v>
      </c>
      <c r="R18" s="71"/>
      <c r="S18" s="71"/>
      <c r="T18" s="74"/>
      <c r="U18" s="74"/>
      <c r="V18" s="74"/>
      <c r="W18" s="74"/>
      <c r="X18" s="74"/>
      <c r="Y18" s="74"/>
      <c r="Z18" s="213">
        <f>(D18-F18)/40.42</f>
        <v>13.60098136</v>
      </c>
      <c r="AA18" s="74"/>
      <c r="AB18" s="74"/>
      <c r="AC18" s="74"/>
      <c r="AD18" s="74"/>
      <c r="AE18" s="74"/>
      <c r="AF18" s="139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36"/>
      <c r="AS18" s="77" t="s">
        <v>52</v>
      </c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18" t="s">
        <v>231</v>
      </c>
      <c r="CC18" s="118" t="s">
        <v>206</v>
      </c>
    </row>
    <row r="19">
      <c r="A19" s="56" t="s">
        <v>84</v>
      </c>
      <c r="B19" s="56">
        <f>VLOOKUP(A19,SILOMS!C:F,4,0)</f>
        <v>2733</v>
      </c>
      <c r="C19" s="62">
        <f>VLOOKUP(A19,SILOMS!O:Q,3,0)</f>
        <v>172.1493056</v>
      </c>
      <c r="D19" s="64">
        <f>IF(C19*24&lt;1500,1500-(C19*24),IF(C19*24&lt;4034,4034-(C19*24),4500-(C19*24)))
</f>
        <v>368.4166667</v>
      </c>
      <c r="E19" s="56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1" t="s">
        <v>113</v>
      </c>
      <c r="R19" s="71"/>
      <c r="S19" s="71"/>
      <c r="T19" s="74"/>
      <c r="U19" s="74"/>
      <c r="V19" s="74"/>
      <c r="W19" s="74"/>
      <c r="X19" s="292" t="s">
        <v>232</v>
      </c>
      <c r="Y19" s="74"/>
      <c r="Z19" s="213">
        <f>(D19-F19)/33.81</f>
        <v>7.432022084</v>
      </c>
      <c r="AA19" s="74"/>
      <c r="AB19" s="74"/>
      <c r="AC19" s="74"/>
      <c r="AD19" s="74"/>
      <c r="AE19" s="74"/>
      <c r="AF19" s="81"/>
      <c r="AG19" s="139"/>
      <c r="AH19" s="81"/>
      <c r="AI19" s="81"/>
      <c r="AJ19" s="81"/>
      <c r="AK19" s="81"/>
      <c r="AL19" s="81"/>
      <c r="AM19" s="77" t="s">
        <v>52</v>
      </c>
      <c r="AN19" s="81"/>
      <c r="AO19" s="81"/>
      <c r="AP19" s="81"/>
      <c r="AQ19" s="81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83" t="s">
        <v>116</v>
      </c>
      <c r="CC19" s="97" t="s">
        <v>117</v>
      </c>
    </row>
    <row r="20">
      <c r="A20" s="214" t="s">
        <v>14</v>
      </c>
      <c r="B20" s="214">
        <f>VLOOKUP(A20,SILOMS!C:F,4,0)</f>
        <v>2741</v>
      </c>
      <c r="C20" s="62">
        <f>VLOOKUP(A20,SILOMS!O:Q,3,0)</f>
        <v>128.9722222</v>
      </c>
      <c r="D20" s="64">
        <f t="shared" ref="D20:D29" si="4">IF(C20*24&lt;1500,1500-(C20*24),IF(C20*24&lt;3000,3000-(C20*24),4000-(C20*24)))
</f>
        <v>904.6666667</v>
      </c>
      <c r="E20" s="56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197"/>
      <c r="N20" s="70"/>
      <c r="O20" s="133"/>
      <c r="P20" s="204" t="s">
        <v>154</v>
      </c>
      <c r="Q20" s="72" t="s">
        <v>95</v>
      </c>
      <c r="R20" s="71"/>
      <c r="S20" s="71"/>
      <c r="T20" s="74"/>
      <c r="U20" s="74"/>
      <c r="V20" s="74"/>
      <c r="W20" s="74"/>
      <c r="X20" s="74"/>
      <c r="Y20" s="74"/>
      <c r="Z20" s="213">
        <f>(D20-F20)/41.36</f>
        <v>15.25999355</v>
      </c>
      <c r="AA20" s="310" t="s">
        <v>239</v>
      </c>
      <c r="AB20" s="145"/>
      <c r="AC20" s="145"/>
      <c r="AD20" s="147"/>
      <c r="AE20" s="74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136"/>
      <c r="AS20" s="136"/>
      <c r="AT20" s="136"/>
      <c r="AU20" s="77" t="s">
        <v>52</v>
      </c>
      <c r="AV20" s="136"/>
      <c r="AW20" s="136"/>
      <c r="AX20" s="136"/>
      <c r="AY20" s="136"/>
      <c r="AZ20" s="136"/>
      <c r="BA20" s="136"/>
      <c r="BB20" s="136"/>
      <c r="BC20" s="136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70" t="s">
        <v>201</v>
      </c>
      <c r="CC20" s="118"/>
    </row>
    <row r="21">
      <c r="A21" s="56" t="s">
        <v>51</v>
      </c>
      <c r="B21" s="56">
        <f>VLOOKUP(A21,SILOMS!C:F,4,0)</f>
        <v>2708</v>
      </c>
      <c r="C21" s="62">
        <f>VLOOKUP(A21,SILOMS!O:Q,3,0)</f>
        <v>93.46875</v>
      </c>
      <c r="D21" s="64">
        <f t="shared" si="4"/>
        <v>756.75</v>
      </c>
      <c r="E21" s="56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95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213">
        <f>(D21-F21)/31.86</f>
        <v>16.8975204</v>
      </c>
      <c r="AA21" s="74"/>
      <c r="AB21" s="74"/>
      <c r="AC21" s="74"/>
      <c r="AD21" s="74"/>
      <c r="AE21" s="74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2"/>
      <c r="AR21" s="136"/>
      <c r="AS21" s="136"/>
      <c r="AT21" s="136"/>
      <c r="AU21" s="136"/>
      <c r="AV21" s="171" t="s">
        <v>154</v>
      </c>
      <c r="AW21" s="136"/>
      <c r="AX21" s="136"/>
      <c r="AY21" s="136"/>
      <c r="AZ21" s="136"/>
      <c r="BA21" s="136"/>
      <c r="BB21" s="136"/>
      <c r="BC21" s="136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136"/>
      <c r="BQ21" s="136"/>
      <c r="BR21" s="136"/>
      <c r="BS21" s="77" t="s">
        <v>52</v>
      </c>
      <c r="BT21" s="136"/>
      <c r="BU21" s="136"/>
      <c r="BV21" s="136"/>
      <c r="BW21" s="136"/>
      <c r="BX21" s="136"/>
      <c r="BY21" s="136"/>
      <c r="BZ21" s="136"/>
      <c r="CA21" s="136"/>
      <c r="CB21" s="135"/>
      <c r="CC21" s="123"/>
    </row>
    <row r="22">
      <c r="A22" s="56" t="s">
        <v>115</v>
      </c>
      <c r="B22" s="56">
        <f>VLOOKUP(A22,SILOMS!C:F,4,0)</f>
        <v>2737</v>
      </c>
      <c r="C22" s="62">
        <f>VLOOKUP(A22,SILOMS!O:Q,3,0)</f>
        <v>12.1875</v>
      </c>
      <c r="D22" s="64">
        <f t="shared" si="4"/>
        <v>1207.5</v>
      </c>
      <c r="E22" s="56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196" t="s">
        <v>91</v>
      </c>
      <c r="I22" s="196" t="s">
        <v>91</v>
      </c>
      <c r="J22" s="196" t="s">
        <v>91</v>
      </c>
      <c r="K22" s="196" t="s">
        <v>91</v>
      </c>
      <c r="L22" s="196" t="s">
        <v>91</v>
      </c>
      <c r="M22" s="197"/>
      <c r="N22" s="197"/>
      <c r="O22" s="197"/>
      <c r="P22" s="73"/>
      <c r="Q22" s="199"/>
      <c r="R22" s="199"/>
      <c r="S22" s="199"/>
      <c r="T22" s="136"/>
      <c r="U22" s="136"/>
      <c r="V22" s="136"/>
      <c r="W22" s="136"/>
      <c r="X22" s="136"/>
      <c r="Y22" s="136">
        <v>30.0</v>
      </c>
      <c r="Z22" s="213">
        <f>(D22-F22)/41.36</f>
        <v>22.58188266</v>
      </c>
      <c r="AA22" s="136"/>
      <c r="AB22" s="136"/>
      <c r="AC22" s="136"/>
      <c r="AD22" s="136"/>
      <c r="AE22" s="136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71" t="s">
        <v>154</v>
      </c>
      <c r="BC22" s="136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08" t="s">
        <v>243</v>
      </c>
      <c r="CC22" s="110"/>
    </row>
    <row r="23" hidden="1">
      <c r="A23" s="56" t="s">
        <v>92</v>
      </c>
      <c r="B23" s="56" t="b">
        <f>VLOOKUP(A23,SILOMS!C:F,4,0)</f>
        <v>0</v>
      </c>
      <c r="C23" s="62">
        <f>VLOOKUP(A23,SILOMS!O:Q,3,0)</f>
        <v>2.465277778</v>
      </c>
      <c r="D23" s="64">
        <f t="shared" si="4"/>
        <v>1440.833333</v>
      </c>
      <c r="E23" s="56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196"/>
      <c r="I23" s="196"/>
      <c r="J23" s="196"/>
      <c r="K23" s="196"/>
      <c r="L23" s="196"/>
      <c r="M23" s="197"/>
      <c r="N23" s="197"/>
      <c r="O23" s="197"/>
      <c r="P23" s="73"/>
      <c r="Q23" s="199"/>
      <c r="R23" s="199"/>
      <c r="S23" s="199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2"/>
      <c r="BE23" s="171" t="s">
        <v>154</v>
      </c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88"/>
      <c r="CC23" s="110"/>
    </row>
    <row r="24" hidden="1">
      <c r="A24" s="56" t="s">
        <v>135</v>
      </c>
      <c r="B24" s="56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6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196" t="s">
        <v>91</v>
      </c>
      <c r="I24" s="196" t="s">
        <v>91</v>
      </c>
      <c r="J24" s="196" t="s">
        <v>91</v>
      </c>
      <c r="K24" s="196" t="s">
        <v>91</v>
      </c>
      <c r="L24" s="196" t="s">
        <v>91</v>
      </c>
      <c r="M24" s="197"/>
      <c r="N24" s="197"/>
      <c r="O24" s="197"/>
      <c r="P24" s="199"/>
      <c r="Q24" s="72" t="s">
        <v>95</v>
      </c>
      <c r="R24" s="199"/>
      <c r="S24" s="199"/>
      <c r="T24" s="136"/>
      <c r="U24" s="136"/>
      <c r="V24" s="136"/>
      <c r="W24" s="136"/>
      <c r="X24" s="136"/>
      <c r="Y24" s="323" t="s">
        <v>244</v>
      </c>
      <c r="Z24" s="145"/>
      <c r="AA24" s="145"/>
      <c r="AB24" s="145"/>
      <c r="AC24" s="145"/>
      <c r="AD24" s="145"/>
      <c r="AE24" s="147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2"/>
      <c r="BE24" s="82"/>
      <c r="BF24" s="82"/>
      <c r="BG24" s="82"/>
      <c r="BH24" s="82"/>
      <c r="BI24" s="82"/>
      <c r="BJ24" s="82"/>
      <c r="BK24" s="171" t="s">
        <v>154</v>
      </c>
      <c r="BL24" s="82"/>
      <c r="BM24" s="82"/>
      <c r="BN24" s="82"/>
      <c r="BO24" s="82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73" t="s">
        <v>245</v>
      </c>
      <c r="CC24" s="188"/>
    </row>
    <row r="25">
      <c r="A25" s="56" t="s">
        <v>74</v>
      </c>
      <c r="B25" s="56">
        <f>VLOOKUP(A25,SILOMS!C:F,4,0)</f>
        <v>2702</v>
      </c>
      <c r="C25" s="62">
        <f>VLOOKUP(A25,SILOMS!O:Q,3,0)</f>
        <v>19.86458333</v>
      </c>
      <c r="D25" s="64">
        <f t="shared" si="4"/>
        <v>1023.25</v>
      </c>
      <c r="E25" s="56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196">
        <v>1.0</v>
      </c>
      <c r="I25" s="196">
        <v>1.0</v>
      </c>
      <c r="J25" s="196">
        <v>1.0</v>
      </c>
      <c r="K25" s="196"/>
      <c r="L25" s="196"/>
      <c r="M25" s="197"/>
      <c r="N25" s="197"/>
      <c r="O25" s="197"/>
      <c r="P25" s="227"/>
      <c r="Q25" s="72" t="s">
        <v>95</v>
      </c>
      <c r="R25" s="199"/>
      <c r="S25" s="199"/>
      <c r="T25" s="136"/>
      <c r="U25" s="136"/>
      <c r="V25" s="136"/>
      <c r="W25" s="233" t="s">
        <v>223</v>
      </c>
      <c r="X25" s="74"/>
      <c r="Y25" s="74">
        <v>38.0</v>
      </c>
      <c r="Z25" s="213">
        <f>(D25-F25)/31.86</f>
        <v>25.26224105</v>
      </c>
      <c r="AA25" s="136"/>
      <c r="AB25" s="136"/>
      <c r="AC25" s="136"/>
      <c r="AD25" s="136"/>
      <c r="AE25" s="136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18"/>
      <c r="AQ25" s="82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118" t="s">
        <v>224</v>
      </c>
      <c r="CC25" s="118" t="s">
        <v>225</v>
      </c>
    </row>
    <row r="26">
      <c r="A26" s="56" t="s">
        <v>30</v>
      </c>
      <c r="B26" s="56">
        <f>VLOOKUP(A26,SILOMS!C:F,4,0)</f>
        <v>2738</v>
      </c>
      <c r="C26" s="216">
        <f>VLOOKUP(A26,SILOMS!O:Q,3,0)</f>
        <v>0.9479166667</v>
      </c>
      <c r="D26" s="64">
        <f t="shared" si="4"/>
        <v>1477.25</v>
      </c>
      <c r="E26" s="56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196" t="s">
        <v>91</v>
      </c>
      <c r="I26" s="196" t="s">
        <v>91</v>
      </c>
      <c r="J26" s="196" t="s">
        <v>91</v>
      </c>
      <c r="K26" s="196" t="s">
        <v>91</v>
      </c>
      <c r="L26" s="196" t="s">
        <v>91</v>
      </c>
      <c r="M26" s="197"/>
      <c r="N26" s="197"/>
      <c r="O26" s="197"/>
      <c r="P26" s="199"/>
      <c r="Q26" s="199"/>
      <c r="R26" s="199"/>
      <c r="S26" s="199"/>
      <c r="T26" s="136"/>
      <c r="U26" s="136"/>
      <c r="V26" s="136"/>
      <c r="W26" s="136"/>
      <c r="X26" s="136"/>
      <c r="Y26" s="136"/>
      <c r="Z26" s="213">
        <f>(D26-F26)/41.36</f>
        <v>29.10388459</v>
      </c>
      <c r="AA26" s="136"/>
      <c r="AB26" s="136"/>
      <c r="AC26" s="136"/>
      <c r="AD26" s="136"/>
      <c r="AE26" s="136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71" t="s">
        <v>154</v>
      </c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232"/>
      <c r="CC26" s="110"/>
    </row>
    <row r="27" hidden="1">
      <c r="A27" s="220" t="s">
        <v>118</v>
      </c>
      <c r="B27" s="56" t="b">
        <f>VLOOKUP(A27,SILOMS!C:F,4,0)</f>
        <v>0</v>
      </c>
      <c r="C27" s="62">
        <f>VLOOKUP(A27,SILOMS!O:Q,3,0)</f>
        <v>0</v>
      </c>
      <c r="D27" s="64">
        <f t="shared" si="4"/>
        <v>1500</v>
      </c>
      <c r="E27" s="56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35"/>
      <c r="Q27" s="222"/>
      <c r="R27" s="221"/>
      <c r="S27" s="221"/>
      <c r="T27" s="221"/>
      <c r="U27" s="221"/>
      <c r="V27" s="221"/>
      <c r="W27" s="136"/>
      <c r="X27" s="325" t="s">
        <v>246</v>
      </c>
      <c r="Y27" s="145"/>
      <c r="Z27" s="145"/>
      <c r="AA27" s="145"/>
      <c r="AB27" s="145"/>
      <c r="AC27" s="145"/>
      <c r="AD27" s="145"/>
      <c r="AE27" s="147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88"/>
      <c r="CC27" s="219"/>
    </row>
    <row r="28" hidden="1">
      <c r="A28" s="56" t="s">
        <v>99</v>
      </c>
      <c r="B28" s="56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6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6" t="s">
        <v>91</v>
      </c>
      <c r="I28" s="196" t="s">
        <v>91</v>
      </c>
      <c r="J28" s="196" t="s">
        <v>91</v>
      </c>
      <c r="K28" s="196" t="s">
        <v>91</v>
      </c>
      <c r="L28" s="196" t="s">
        <v>91</v>
      </c>
      <c r="M28" s="197"/>
      <c r="N28" s="197"/>
      <c r="O28" s="197"/>
      <c r="P28" s="199"/>
      <c r="Q28" s="199"/>
      <c r="R28" s="199"/>
      <c r="S28" s="199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88"/>
      <c r="CC28" s="110"/>
    </row>
    <row r="29" hidden="1">
      <c r="A29" s="195" t="s">
        <v>110</v>
      </c>
      <c r="B29" s="56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6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6" t="s">
        <v>91</v>
      </c>
      <c r="I29" s="196" t="s">
        <v>91</v>
      </c>
      <c r="J29" s="196" t="s">
        <v>91</v>
      </c>
      <c r="K29" s="196" t="s">
        <v>91</v>
      </c>
      <c r="L29" s="196" t="s">
        <v>91</v>
      </c>
      <c r="M29" s="197"/>
      <c r="N29" s="197"/>
      <c r="O29" s="197"/>
      <c r="P29" s="199"/>
      <c r="Q29" s="199"/>
      <c r="R29" s="199"/>
      <c r="S29" s="199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2"/>
      <c r="AG29" s="218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88"/>
      <c r="CC29" s="110"/>
    </row>
    <row r="30" hidden="1">
      <c r="A30" s="56" t="s">
        <v>75</v>
      </c>
      <c r="B30" s="56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6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52</v>
      </c>
      <c r="P30" s="227"/>
      <c r="Q30" s="91" t="s">
        <v>113</v>
      </c>
      <c r="R30" s="71"/>
      <c r="S30" s="133"/>
      <c r="T30" s="74"/>
      <c r="U30" s="74"/>
      <c r="V30" s="74"/>
      <c r="W30" s="228" t="s">
        <v>218</v>
      </c>
      <c r="X30" s="145"/>
      <c r="Y30" s="145"/>
      <c r="Z30" s="145"/>
      <c r="AA30" s="147"/>
      <c r="AB30" s="77" t="s">
        <v>52</v>
      </c>
      <c r="AC30" s="74"/>
      <c r="AD30" s="74"/>
      <c r="AE30" s="74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7" t="s">
        <v>219</v>
      </c>
      <c r="CC30" s="123"/>
    </row>
    <row r="31">
      <c r="A31" s="215" t="s">
        <v>90</v>
      </c>
      <c r="B31" s="56">
        <f>VLOOKUP(A31,SILOMS!C:F,4,0)</f>
        <v>2727</v>
      </c>
      <c r="C31" s="216">
        <f>VLOOKUP(A31,SILOMS!O:Q,3,0)</f>
        <v>0.4930555556</v>
      </c>
      <c r="D31" s="64">
        <f t="shared" ref="D31:D32" si="5">IF(C31*24&lt;1500,1500-(C31*24),IF(C31*24&lt;3000,3000-(C31*24),4000-(C31*24)))
</f>
        <v>1488.166667</v>
      </c>
      <c r="E31" s="56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196" t="s">
        <v>91</v>
      </c>
      <c r="I31" s="196" t="s">
        <v>91</v>
      </c>
      <c r="J31" s="196" t="s">
        <v>91</v>
      </c>
      <c r="K31" s="196" t="s">
        <v>91</v>
      </c>
      <c r="L31" s="196" t="s">
        <v>91</v>
      </c>
      <c r="M31" s="197"/>
      <c r="N31" s="197"/>
      <c r="O31" s="197"/>
      <c r="P31" s="199"/>
      <c r="Q31" s="199"/>
      <c r="R31" s="199"/>
      <c r="S31" s="199"/>
      <c r="T31" s="136"/>
      <c r="U31" s="136"/>
      <c r="V31" s="136"/>
      <c r="W31" s="136"/>
      <c r="X31" s="136"/>
      <c r="Y31" s="136"/>
      <c r="Z31" s="234">
        <f>(D31-F31)/22.5</f>
        <v>54.82962963</v>
      </c>
      <c r="AA31" s="136"/>
      <c r="AB31" s="136"/>
      <c r="AC31" s="136"/>
      <c r="AD31" s="136"/>
      <c r="AE31" s="136"/>
      <c r="AF31" s="82"/>
      <c r="AG31" s="82"/>
      <c r="AH31" s="82"/>
      <c r="AI31" s="82"/>
      <c r="AJ31" s="82"/>
      <c r="AK31" s="82"/>
      <c r="AL31" s="218"/>
      <c r="AM31" s="82"/>
      <c r="AN31" s="82"/>
      <c r="AO31" s="82"/>
      <c r="AP31" s="82"/>
      <c r="AQ31" s="82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2"/>
      <c r="BE31" s="82"/>
      <c r="BF31" s="171" t="s">
        <v>154</v>
      </c>
      <c r="BG31" s="82"/>
      <c r="BH31" s="82"/>
      <c r="BI31" s="82"/>
      <c r="BJ31" s="82"/>
      <c r="BK31" s="81"/>
      <c r="BL31" s="82"/>
      <c r="BM31" s="82"/>
      <c r="BN31" s="82"/>
      <c r="BO31" s="82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32"/>
      <c r="CC31" s="219"/>
    </row>
    <row r="32" hidden="1">
      <c r="A32" s="56" t="s">
        <v>131</v>
      </c>
      <c r="B32" s="56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6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6" t="s">
        <v>91</v>
      </c>
      <c r="I32" s="196" t="s">
        <v>91</v>
      </c>
      <c r="J32" s="196" t="s">
        <v>91</v>
      </c>
      <c r="K32" s="196" t="s">
        <v>91</v>
      </c>
      <c r="L32" s="196" t="s">
        <v>91</v>
      </c>
      <c r="M32" s="197"/>
      <c r="N32" s="197"/>
      <c r="O32" s="197"/>
      <c r="P32" s="199"/>
      <c r="Q32" s="199"/>
      <c r="R32" s="199"/>
      <c r="S32" s="199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88"/>
      <c r="CC32" s="110"/>
    </row>
    <row r="33" hidden="1">
      <c r="A33" s="56" t="s">
        <v>140</v>
      </c>
      <c r="B33" s="56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6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3" t="s">
        <v>91</v>
      </c>
      <c r="I33" s="103" t="s">
        <v>91</v>
      </c>
      <c r="J33" s="103" t="s">
        <v>91</v>
      </c>
      <c r="K33" s="103" t="s">
        <v>91</v>
      </c>
      <c r="L33" s="103" t="s">
        <v>91</v>
      </c>
      <c r="M33" s="70"/>
      <c r="N33" s="70"/>
      <c r="O33" s="77" t="s">
        <v>52</v>
      </c>
      <c r="P33" s="227"/>
      <c r="Q33" s="91" t="s">
        <v>113</v>
      </c>
      <c r="R33" s="71"/>
      <c r="S33" s="71"/>
      <c r="T33" s="77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29" t="s">
        <v>220</v>
      </c>
      <c r="CC33" s="83"/>
    </row>
    <row r="34" hidden="1">
      <c r="A34" s="56" t="s">
        <v>144</v>
      </c>
      <c r="B34" s="56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99"/>
      <c r="Q34" s="199"/>
      <c r="R34" s="199"/>
      <c r="S34" s="199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88"/>
      <c r="CC34" s="123"/>
    </row>
    <row r="35" hidden="1">
      <c r="A35" s="56" t="s">
        <v>145</v>
      </c>
      <c r="B35" s="56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6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52</v>
      </c>
      <c r="P35" s="77" t="s">
        <v>52</v>
      </c>
      <c r="Q35" s="71"/>
      <c r="R35" s="71"/>
      <c r="S35" s="71"/>
      <c r="T35" s="74"/>
      <c r="U35" s="74"/>
      <c r="V35" s="230"/>
      <c r="W35" s="74"/>
      <c r="X35" s="74"/>
      <c r="Y35" s="74"/>
      <c r="Z35" s="74"/>
      <c r="AA35" s="74"/>
      <c r="AB35" s="74"/>
      <c r="AC35" s="74"/>
      <c r="AD35" s="74"/>
      <c r="AE35" s="74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2"/>
      <c r="BE35" s="82"/>
      <c r="BF35" s="82"/>
      <c r="BG35" s="82"/>
      <c r="BH35" s="82"/>
      <c r="BI35" s="82"/>
      <c r="BJ35" s="82"/>
      <c r="BK35" s="82"/>
      <c r="BL35" s="82"/>
      <c r="BM35" s="82"/>
      <c r="BN35" s="82"/>
      <c r="BO35" s="82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3"/>
      <c r="CC35" s="110"/>
    </row>
    <row r="36" hidden="1">
      <c r="A36" s="56" t="s">
        <v>148</v>
      </c>
      <c r="B36" s="56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6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99"/>
      <c r="Q36" s="199"/>
      <c r="R36" s="199"/>
      <c r="S36" s="199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2"/>
      <c r="AG36" s="82"/>
      <c r="AH36" s="82"/>
      <c r="AI36" s="82"/>
      <c r="AJ36" s="218"/>
      <c r="AK36" s="82"/>
      <c r="AL36" s="82"/>
      <c r="AM36" s="82"/>
      <c r="AN36" s="82"/>
      <c r="AO36" s="82"/>
      <c r="AP36" s="82"/>
      <c r="AQ36" s="82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2"/>
      <c r="BE36" s="82"/>
      <c r="BF36" s="82"/>
      <c r="BG36" s="82"/>
      <c r="BH36" s="82"/>
      <c r="BI36" s="82"/>
      <c r="BJ36" s="82"/>
      <c r="BK36" s="82"/>
      <c r="BL36" s="82"/>
      <c r="BM36" s="82"/>
      <c r="BN36" s="82"/>
      <c r="BO36" s="82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32"/>
      <c r="CC36" s="110"/>
    </row>
    <row r="37" hidden="1">
      <c r="A37" s="56" t="s">
        <v>152</v>
      </c>
      <c r="B37" s="56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6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1" t="s">
        <v>154</v>
      </c>
      <c r="J37" s="69">
        <v>1.0</v>
      </c>
      <c r="K37" s="69"/>
      <c r="L37" s="69"/>
      <c r="M37" s="70"/>
      <c r="N37" s="70"/>
      <c r="O37" s="77" t="s">
        <v>52</v>
      </c>
      <c r="P37" s="77" t="s">
        <v>52</v>
      </c>
      <c r="Q37" s="71"/>
      <c r="R37" s="71"/>
      <c r="S37" s="71"/>
      <c r="T37" s="74"/>
      <c r="U37" s="12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2"/>
      <c r="BE37" s="82"/>
      <c r="BF37" s="82"/>
      <c r="BG37" s="82"/>
      <c r="BH37" s="82"/>
      <c r="BI37" s="82"/>
      <c r="BJ37" s="82"/>
      <c r="BK37" s="82"/>
      <c r="BL37" s="82"/>
      <c r="BM37" s="82"/>
      <c r="BN37" s="82"/>
      <c r="BO37" s="82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4"/>
      <c r="CC37" s="123"/>
    </row>
    <row r="38" hidden="1">
      <c r="A38" s="56" t="s">
        <v>158</v>
      </c>
      <c r="B38" s="56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6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6" t="s">
        <v>91</v>
      </c>
      <c r="I38" s="196" t="s">
        <v>91</v>
      </c>
      <c r="J38" s="196" t="s">
        <v>91</v>
      </c>
      <c r="K38" s="196" t="s">
        <v>91</v>
      </c>
      <c r="L38" s="196" t="s">
        <v>91</v>
      </c>
      <c r="M38" s="197"/>
      <c r="N38" s="197"/>
      <c r="O38" s="197"/>
      <c r="P38" s="199"/>
      <c r="Q38" s="199"/>
      <c r="R38" s="199"/>
      <c r="S38" s="199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88"/>
      <c r="CC38" s="110"/>
    </row>
    <row r="39">
      <c r="A39" s="56" t="s">
        <v>82</v>
      </c>
      <c r="B39" s="56">
        <f>VLOOKUP(A39,SILOMS!C:F,4,0)</f>
        <v>2731</v>
      </c>
      <c r="C39" s="62">
        <f>VLOOKUP(A39,SILOMS!O:Q,3,0)</f>
        <v>14.79166667</v>
      </c>
      <c r="D39" s="64">
        <f t="shared" si="6"/>
        <v>1145</v>
      </c>
      <c r="E39" s="56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196" t="s">
        <v>91</v>
      </c>
      <c r="I39" s="196" t="s">
        <v>91</v>
      </c>
      <c r="J39" s="196" t="s">
        <v>91</v>
      </c>
      <c r="K39" s="196" t="s">
        <v>91</v>
      </c>
      <c r="L39" s="196" t="s">
        <v>91</v>
      </c>
      <c r="M39" s="197"/>
      <c r="N39" s="197"/>
      <c r="O39" s="197"/>
      <c r="P39" s="199"/>
      <c r="Q39" s="72" t="s">
        <v>95</v>
      </c>
      <c r="R39" s="199"/>
      <c r="S39" s="199"/>
      <c r="T39" s="136"/>
      <c r="U39" s="136"/>
      <c r="V39" s="136"/>
      <c r="W39" s="136"/>
      <c r="X39" s="136"/>
      <c r="Y39" s="136"/>
      <c r="Z39" s="213">
        <f>(D39-F39)/33.81</f>
        <v>30.40106477</v>
      </c>
      <c r="AA39" s="136"/>
      <c r="AB39" s="136"/>
      <c r="AC39" s="136"/>
      <c r="AD39" s="136"/>
      <c r="AE39" s="136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2"/>
      <c r="BE39" s="82"/>
      <c r="BF39" s="82"/>
      <c r="BG39" s="82"/>
      <c r="BH39" s="82"/>
      <c r="BI39" s="82"/>
      <c r="BJ39" s="82"/>
      <c r="BK39" s="82"/>
      <c r="BL39" s="82"/>
      <c r="BM39" s="82"/>
      <c r="BN39" s="82"/>
      <c r="BO39" s="82"/>
      <c r="BP39" s="136"/>
      <c r="BQ39" s="136"/>
      <c r="BR39" s="136"/>
      <c r="BS39" s="136"/>
      <c r="BT39" s="136"/>
      <c r="BU39" s="136"/>
      <c r="BV39" s="136"/>
      <c r="BW39" s="136"/>
      <c r="BX39" s="136"/>
      <c r="BY39" s="171" t="s">
        <v>154</v>
      </c>
      <c r="BZ39" s="136"/>
      <c r="CA39" s="136"/>
      <c r="CB39" s="232"/>
      <c r="CC39" s="110"/>
    </row>
    <row r="40" hidden="1">
      <c r="A40" s="56" t="s">
        <v>161</v>
      </c>
      <c r="B40" s="56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6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6" t="s">
        <v>91</v>
      </c>
      <c r="I40" s="196" t="s">
        <v>91</v>
      </c>
      <c r="J40" s="196" t="s">
        <v>91</v>
      </c>
      <c r="K40" s="196" t="s">
        <v>91</v>
      </c>
      <c r="L40" s="196" t="s">
        <v>91</v>
      </c>
      <c r="M40" s="197"/>
      <c r="N40" s="197"/>
      <c r="O40" s="197"/>
      <c r="P40" s="199"/>
      <c r="Q40" s="199"/>
      <c r="R40" s="199"/>
      <c r="S40" s="199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2"/>
      <c r="BE40" s="82"/>
      <c r="BF40" s="82"/>
      <c r="BG40" s="82"/>
      <c r="BH40" s="82"/>
      <c r="BI40" s="82"/>
      <c r="BJ40" s="82"/>
      <c r="BK40" s="82"/>
      <c r="BL40" s="82"/>
      <c r="BM40" s="82"/>
      <c r="BN40" s="82"/>
      <c r="BO40" s="82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88"/>
      <c r="CC40" s="110"/>
    </row>
    <row r="41" hidden="1">
      <c r="A41" s="238" t="s">
        <v>128</v>
      </c>
      <c r="B41" s="56" t="b">
        <f>VLOOKUP(A41,SILOMS!C:F,4,0)</f>
        <v>0</v>
      </c>
      <c r="C41" s="239">
        <f>VLOOKUP(A41,SILOMS!O:Q,3,0)</f>
        <v>5.954861111</v>
      </c>
      <c r="D41" s="240">
        <f t="shared" si="6"/>
        <v>1357.083333</v>
      </c>
      <c r="E41" s="238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244">
        <v>1.0</v>
      </c>
      <c r="I41" s="244">
        <v>1.0</v>
      </c>
      <c r="J41" s="244">
        <v>1.0</v>
      </c>
      <c r="K41" s="244"/>
      <c r="L41" s="244"/>
      <c r="M41" s="244"/>
      <c r="N41" s="244"/>
      <c r="O41" s="244"/>
      <c r="P41" s="247"/>
      <c r="Q41" s="249" t="s">
        <v>95</v>
      </c>
      <c r="R41" s="244"/>
      <c r="S41" s="244"/>
      <c r="T41" s="136"/>
      <c r="U41" s="136"/>
      <c r="V41" s="136"/>
      <c r="W41" s="136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2"/>
      <c r="BE41" s="82"/>
      <c r="BF41" s="82"/>
      <c r="BG41" s="82"/>
      <c r="BH41" s="82"/>
      <c r="BI41" s="82"/>
      <c r="BJ41" s="82"/>
      <c r="BK41" s="82"/>
      <c r="BL41" s="82"/>
      <c r="BM41" s="82"/>
      <c r="BN41" s="82"/>
      <c r="BO41" s="82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3" t="s">
        <v>228</v>
      </c>
      <c r="CC41" s="253"/>
    </row>
    <row r="42" hidden="1">
      <c r="A42" s="195" t="s">
        <v>165</v>
      </c>
      <c r="B42" s="56" t="b">
        <f>VLOOKUP(A42,SILOMS!C:F,4,0)</f>
        <v>0</v>
      </c>
      <c r="C42" s="255">
        <f>VLOOKUP(A42,SILOMS!O:Q,3,0)</f>
        <v>75.78819444</v>
      </c>
      <c r="D42" s="240">
        <f t="shared" si="6"/>
        <v>1181.083333</v>
      </c>
      <c r="E42" s="238" t="str">
        <f>VLOOKUP(B42,'Hora por anv'!B:D,3,0)</f>
        <v>#N/A</v>
      </c>
      <c r="F42" s="242" t="str">
        <f>E42*'Hora por anv'!$H$1</f>
        <v>#N/A</v>
      </c>
      <c r="G42" s="243" t="str">
        <f t="shared" si="1"/>
        <v>#N/A</v>
      </c>
      <c r="H42" s="257" t="s">
        <v>91</v>
      </c>
      <c r="I42" s="257" t="s">
        <v>91</v>
      </c>
      <c r="J42" s="257" t="s">
        <v>91</v>
      </c>
      <c r="K42" s="257" t="s">
        <v>91</v>
      </c>
      <c r="L42" s="257" t="s">
        <v>91</v>
      </c>
      <c r="M42" s="259"/>
      <c r="N42" s="259"/>
      <c r="O42" s="259"/>
      <c r="P42" s="73"/>
      <c r="Q42" s="73"/>
      <c r="R42" s="73"/>
      <c r="S42" s="73"/>
      <c r="T42" s="260"/>
      <c r="U42" s="260"/>
      <c r="V42" s="260"/>
      <c r="W42" s="136"/>
      <c r="X42" s="261"/>
      <c r="Y42" s="261"/>
      <c r="Z42" s="261"/>
      <c r="AA42" s="261"/>
      <c r="AB42" s="261"/>
      <c r="AC42" s="261"/>
      <c r="AD42" s="261"/>
      <c r="AE42" s="261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88"/>
      <c r="CC42" s="253"/>
    </row>
    <row r="43">
      <c r="A43" s="24"/>
      <c r="B43" s="24"/>
      <c r="C43" s="24"/>
      <c r="D43" s="24"/>
      <c r="E43" s="265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265"/>
      <c r="R43" s="18"/>
      <c r="S43" s="18"/>
      <c r="T43" s="18"/>
      <c r="U43" s="18"/>
      <c r="V43" s="18"/>
      <c r="W43" s="18"/>
      <c r="X43" s="18"/>
      <c r="Y43" s="18"/>
      <c r="Z43" s="334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>
      <c r="A44" s="24"/>
      <c r="B44" s="24"/>
      <c r="C44" s="24"/>
      <c r="D44" s="24"/>
      <c r="E44" s="24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265"/>
      <c r="R44" s="18"/>
      <c r="S44" s="18"/>
      <c r="T44" s="18"/>
      <c r="U44" s="18"/>
      <c r="V44" s="18"/>
      <c r="W44" s="18"/>
      <c r="X44" s="18"/>
      <c r="Y44" s="18"/>
      <c r="Z44" s="334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>
      <c r="A45" s="24"/>
      <c r="B45" s="24"/>
      <c r="C45" s="24"/>
      <c r="D45" s="24"/>
      <c r="E45" s="24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265"/>
      <c r="R45" s="18"/>
      <c r="S45" s="18"/>
      <c r="T45" s="18"/>
      <c r="U45" s="18"/>
      <c r="V45" s="18"/>
      <c r="W45" s="18"/>
      <c r="X45" s="18"/>
      <c r="Y45" s="18"/>
      <c r="Z45" s="334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>
      <c r="A46" s="24"/>
      <c r="B46" s="24"/>
      <c r="C46" s="24"/>
      <c r="D46" s="24"/>
      <c r="E46" s="266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334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>
      <c r="A47" s="24"/>
      <c r="B47" s="24"/>
      <c r="C47" s="24"/>
      <c r="D47" s="24"/>
      <c r="E47" s="267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334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>
      <c r="A48" s="268"/>
      <c r="B48" s="269"/>
      <c r="C48" s="269"/>
      <c r="D48" s="270"/>
      <c r="E48" s="269"/>
      <c r="F48" s="269"/>
      <c r="G48" s="269"/>
      <c r="H48" s="271"/>
      <c r="I48" s="271"/>
      <c r="J48" s="271"/>
      <c r="K48" s="271"/>
      <c r="L48" s="271"/>
      <c r="M48" s="271"/>
      <c r="N48" s="271"/>
      <c r="O48" s="271"/>
      <c r="P48" s="271"/>
      <c r="Q48" s="271"/>
      <c r="R48" s="271"/>
      <c r="S48" s="271"/>
      <c r="T48" s="268"/>
      <c r="U48" s="268"/>
      <c r="V48" s="268"/>
      <c r="W48" s="268"/>
      <c r="X48" s="268"/>
      <c r="Y48" s="268"/>
      <c r="Z48" s="335"/>
      <c r="AA48" s="268"/>
      <c r="AB48" s="268"/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268"/>
      <c r="AO48" s="268"/>
      <c r="AP48" s="268"/>
      <c r="AQ48" s="268"/>
      <c r="AR48" s="268"/>
      <c r="AS48" s="268"/>
      <c r="AT48" s="268"/>
      <c r="AU48" s="269"/>
      <c r="AV48" s="269"/>
      <c r="AW48" s="269"/>
      <c r="AX48" s="269"/>
      <c r="AY48" s="269"/>
      <c r="AZ48" s="269"/>
      <c r="BA48" s="269"/>
      <c r="BB48" s="269"/>
      <c r="BC48" s="269"/>
      <c r="BD48" s="269"/>
      <c r="BE48" s="269"/>
      <c r="BF48" s="269"/>
      <c r="BG48" s="269"/>
      <c r="BH48" s="269"/>
      <c r="BI48" s="269"/>
      <c r="BJ48" s="269"/>
      <c r="BK48" s="269"/>
      <c r="BL48" s="269"/>
      <c r="BM48" s="269"/>
      <c r="BN48" s="269"/>
      <c r="BO48" s="269"/>
      <c r="BP48" s="269"/>
      <c r="BQ48" s="269"/>
      <c r="BR48" s="269"/>
      <c r="BS48" s="269"/>
      <c r="BT48" s="269"/>
      <c r="BU48" s="269"/>
      <c r="BV48" s="269"/>
      <c r="BW48" s="269"/>
      <c r="BX48" s="269"/>
      <c r="BY48" s="269"/>
      <c r="BZ48" s="269"/>
      <c r="CA48" s="269"/>
      <c r="CB48" s="269"/>
      <c r="CC48" s="269"/>
    </row>
    <row r="49">
      <c r="A49" s="24"/>
      <c r="B49" s="24"/>
      <c r="C49" s="24"/>
      <c r="D49" s="24"/>
      <c r="E49" s="265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265"/>
      <c r="R49" s="18"/>
      <c r="S49" s="18"/>
      <c r="T49" s="18"/>
      <c r="U49" s="18"/>
      <c r="V49" s="18"/>
      <c r="W49" s="18"/>
      <c r="X49" s="18"/>
      <c r="Y49" s="18"/>
      <c r="Z49" s="334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>
      <c r="A50" s="24"/>
      <c r="B50" s="24"/>
      <c r="C50" s="18"/>
      <c r="D50" s="24"/>
      <c r="E50" s="281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18"/>
      <c r="Y50" s="18"/>
      <c r="Z50" s="334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>
      <c r="A51" s="24"/>
      <c r="B51" s="24"/>
      <c r="C51" s="18"/>
      <c r="D51" s="24"/>
      <c r="E51" s="289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18"/>
      <c r="Y51" s="18"/>
      <c r="Z51" s="334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>
      <c r="A52" s="24"/>
      <c r="B52" s="24"/>
      <c r="C52" s="18"/>
      <c r="D52" s="24"/>
      <c r="E52" s="289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18"/>
      <c r="Y52" s="18"/>
      <c r="Z52" s="334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>
      <c r="A53" s="18"/>
      <c r="B53" s="18"/>
      <c r="C53" s="18"/>
      <c r="D53" s="29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34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>
      <c r="A54" s="18"/>
      <c r="B54" s="18"/>
      <c r="C54" s="18"/>
      <c r="D54" s="29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34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>
      <c r="A55" s="18"/>
      <c r="B55" s="18"/>
      <c r="C55" s="18"/>
      <c r="D55" s="29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34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04"/>
      <c r="AV55" s="304"/>
      <c r="AW55" s="304"/>
      <c r="AX55" s="304"/>
      <c r="AY55" s="304"/>
      <c r="AZ55" s="304"/>
      <c r="BA55" s="304"/>
      <c r="BB55" s="304"/>
      <c r="BC55" s="304"/>
      <c r="BD55" s="304"/>
      <c r="BE55" s="304"/>
      <c r="BF55" s="304"/>
      <c r="BG55" s="304"/>
      <c r="BH55" s="304"/>
      <c r="BI55" s="304"/>
      <c r="BJ55" s="304"/>
      <c r="BK55" s="304"/>
      <c r="BL55" s="304"/>
      <c r="BM55" s="304"/>
      <c r="BN55" s="304"/>
      <c r="BO55" s="304"/>
      <c r="BP55" s="304"/>
      <c r="BQ55" s="304"/>
      <c r="BR55" s="304"/>
      <c r="BS55" s="304"/>
      <c r="BT55" s="304"/>
      <c r="BU55" s="304"/>
      <c r="BV55" s="304"/>
      <c r="BW55" s="304"/>
      <c r="BX55" s="304"/>
      <c r="BY55" s="304"/>
      <c r="BZ55" s="304"/>
      <c r="CA55" s="304"/>
      <c r="CB55" s="304"/>
      <c r="CC55" s="304"/>
    </row>
    <row r="56">
      <c r="A56" s="18"/>
      <c r="B56" s="18"/>
      <c r="C56" s="18"/>
      <c r="D56" s="29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34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>
      <c r="A57" s="18"/>
      <c r="B57" s="18"/>
      <c r="C57" s="18"/>
      <c r="D57" s="29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34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>
      <c r="A58" s="309" t="s">
        <v>52</v>
      </c>
      <c r="B58" s="309" t="s">
        <v>154</v>
      </c>
      <c r="C58" s="24"/>
      <c r="D58" s="311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34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>
      <c r="A59" s="312">
        <v>4000.0</v>
      </c>
      <c r="B59" s="309">
        <v>1500.0</v>
      </c>
      <c r="C59" s="24"/>
      <c r="D59" s="311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34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>
      <c r="A60" s="18"/>
      <c r="B60" s="24" t="s">
        <v>240</v>
      </c>
      <c r="C60" s="24"/>
      <c r="D60" s="311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13"/>
      <c r="Q60" s="18"/>
      <c r="R60" s="18"/>
      <c r="S60" s="18"/>
      <c r="T60" s="18"/>
      <c r="U60" s="18"/>
      <c r="V60" s="18"/>
      <c r="W60" s="18"/>
      <c r="X60" s="18"/>
      <c r="Y60" s="18"/>
      <c r="Z60" s="334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14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>
      <c r="A61" s="18"/>
      <c r="B61" s="18"/>
      <c r="C61" s="18"/>
      <c r="D61" s="29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34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14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>
      <c r="A62" s="18"/>
      <c r="B62" s="18"/>
      <c r="C62" s="18"/>
      <c r="D62" s="29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34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17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>
      <c r="A63" s="18"/>
      <c r="B63" s="18"/>
      <c r="C63" s="18"/>
      <c r="D63" s="29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34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>
      <c r="A64" s="18"/>
      <c r="B64" s="18"/>
      <c r="C64" s="18"/>
      <c r="D64" s="29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34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19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>
      <c r="A65" s="18"/>
      <c r="B65" s="18"/>
      <c r="C65" s="18"/>
      <c r="D65" s="29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34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>
      <c r="A66" s="18"/>
      <c r="B66" s="18"/>
      <c r="C66" s="18"/>
      <c r="D66" s="29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34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4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>
      <c r="A67" s="18"/>
      <c r="B67" s="18"/>
      <c r="C67" s="18"/>
      <c r="D67" s="336"/>
      <c r="E67" s="336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34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>
      <c r="A68" s="18"/>
      <c r="B68" s="18"/>
      <c r="C68" s="18"/>
      <c r="D68" s="268"/>
      <c r="E68" s="33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34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>
      <c r="A69" s="18"/>
      <c r="B69" s="18"/>
      <c r="C69" s="18"/>
      <c r="D69" s="268"/>
      <c r="E69" s="33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34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>
      <c r="A70" s="18"/>
      <c r="B70" s="18"/>
      <c r="C70" s="18"/>
      <c r="D70" s="339"/>
      <c r="E70" s="269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34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>
      <c r="A71" s="18"/>
      <c r="B71" s="18"/>
      <c r="C71" s="18"/>
      <c r="D71" s="337"/>
      <c r="E71" s="33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34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>
      <c r="A72" s="18"/>
      <c r="B72" s="18"/>
      <c r="C72" s="18"/>
      <c r="D72" s="339"/>
      <c r="E72" s="340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34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>
      <c r="A73" s="18"/>
      <c r="B73" s="18"/>
      <c r="C73" s="18"/>
      <c r="D73" s="341"/>
      <c r="E73" s="33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34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>
      <c r="A74" s="18"/>
      <c r="B74" s="18"/>
      <c r="C74" s="18"/>
      <c r="D74" s="24"/>
      <c r="E74" s="33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34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>
      <c r="A75" s="18"/>
      <c r="B75" s="18"/>
      <c r="C75" s="18"/>
      <c r="D75" s="337"/>
      <c r="E75" s="26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34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>
      <c r="A76" s="18"/>
      <c r="B76" s="18"/>
      <c r="C76" s="18"/>
      <c r="D76" s="269"/>
      <c r="E76" s="33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34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>
      <c r="A77" s="18"/>
      <c r="B77" s="18"/>
      <c r="C77" s="18"/>
      <c r="D77" s="269"/>
      <c r="E77" s="340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34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>
      <c r="A78" s="18"/>
      <c r="B78" s="18"/>
      <c r="C78" s="18"/>
      <c r="D78" s="339"/>
      <c r="E78" s="340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34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>
      <c r="A79" s="18"/>
      <c r="B79" s="18"/>
      <c r="C79" s="18"/>
      <c r="D79" s="337"/>
      <c r="E79" s="342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34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>
      <c r="A80" s="18"/>
      <c r="B80" s="18"/>
      <c r="C80" s="18"/>
      <c r="D80" s="269"/>
      <c r="E80" s="342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34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>
      <c r="A81" s="18"/>
      <c r="B81" s="18"/>
      <c r="C81" s="18"/>
      <c r="D81" s="342"/>
      <c r="E81" s="269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34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>
      <c r="A82" s="18"/>
      <c r="B82" s="18"/>
      <c r="C82" s="18"/>
      <c r="D82" s="24"/>
      <c r="E82" s="340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34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>
      <c r="A83" s="18"/>
      <c r="B83" s="18"/>
      <c r="C83" s="18"/>
      <c r="D83" s="22"/>
      <c r="E83" s="33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34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>
      <c r="A84" s="18"/>
      <c r="B84" s="18"/>
      <c r="C84" s="18"/>
      <c r="D84" s="269"/>
      <c r="E84" s="340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34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>
      <c r="A85" s="18"/>
      <c r="B85" s="18"/>
      <c r="C85" s="18"/>
      <c r="D85" s="268"/>
      <c r="E85" s="33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34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>
      <c r="A86" s="18"/>
      <c r="B86" s="18"/>
      <c r="C86" s="18"/>
      <c r="D86" s="339"/>
      <c r="E86" s="269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34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>
      <c r="A87" s="18"/>
      <c r="B87" s="18"/>
      <c r="C87" s="18"/>
      <c r="D87" s="342"/>
      <c r="E87" s="269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34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>
      <c r="A88" s="18"/>
      <c r="B88" s="18"/>
      <c r="C88" s="18"/>
      <c r="D88" s="342"/>
      <c r="E88" s="342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34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>
      <c r="A89" s="18"/>
      <c r="B89" s="18"/>
      <c r="C89" s="18"/>
      <c r="D89" s="342"/>
      <c r="E89" s="349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34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>
      <c r="A90" s="18"/>
      <c r="B90" s="18"/>
      <c r="C90" s="18"/>
      <c r="D90" s="342"/>
      <c r="E90" s="269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34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>
      <c r="A91" s="18"/>
      <c r="B91" s="18"/>
      <c r="C91" s="18"/>
      <c r="D91" s="342"/>
      <c r="E91" s="349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34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>
      <c r="A92" s="18"/>
      <c r="B92" s="18"/>
      <c r="C92" s="18"/>
      <c r="D92" s="342"/>
      <c r="E92" s="269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34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>
      <c r="A93" s="18"/>
      <c r="B93" s="18"/>
      <c r="C93" s="18"/>
      <c r="D93" s="342"/>
      <c r="E93" s="269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34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>
      <c r="A94" s="18"/>
      <c r="B94" s="18"/>
      <c r="C94" s="18"/>
      <c r="D94" s="337"/>
      <c r="E94" s="340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34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>
      <c r="A95" s="18"/>
      <c r="B95" s="18"/>
      <c r="C95" s="18"/>
      <c r="D95" s="342"/>
      <c r="E95" s="269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34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>
      <c r="A96" s="18"/>
      <c r="B96" s="18"/>
      <c r="C96" s="18"/>
      <c r="D96" s="342"/>
      <c r="E96" s="269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34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>
      <c r="A97" s="18"/>
      <c r="B97" s="18"/>
      <c r="C97" s="18"/>
      <c r="D97" s="48"/>
      <c r="E97" s="26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34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>
      <c r="A98" s="18"/>
      <c r="B98" s="18"/>
      <c r="C98" s="18"/>
      <c r="D98" s="342"/>
      <c r="E98" s="340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34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>
      <c r="A99" s="18"/>
      <c r="B99" s="18"/>
      <c r="C99" s="18"/>
      <c r="D99" s="268"/>
      <c r="E99" s="269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34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>
      <c r="A100" s="18"/>
      <c r="B100" s="18"/>
      <c r="C100" s="18"/>
      <c r="D100" s="342"/>
      <c r="E100" s="269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34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>
      <c r="A101" s="18"/>
      <c r="B101" s="18"/>
      <c r="C101" s="18"/>
      <c r="D101" s="337"/>
      <c r="E101" s="340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34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>
      <c r="A102" s="18"/>
      <c r="B102" s="18"/>
      <c r="C102" s="18"/>
      <c r="D102" s="342"/>
      <c r="E102" s="269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34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>
      <c r="A103" s="18"/>
      <c r="B103" s="18"/>
      <c r="C103" s="18"/>
      <c r="D103" s="337"/>
      <c r="E103" s="33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34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>
      <c r="A104" s="18"/>
      <c r="B104" s="18"/>
      <c r="C104" s="18"/>
      <c r="D104" s="342"/>
      <c r="E104" s="269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34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>
      <c r="A105" s="18"/>
      <c r="B105" s="18"/>
      <c r="C105" s="18"/>
      <c r="D105" s="268"/>
      <c r="E105" s="269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34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>
      <c r="A106" s="18"/>
      <c r="B106" s="18"/>
      <c r="C106" s="18"/>
      <c r="D106" s="342"/>
      <c r="E106" s="269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34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>
      <c r="A107" s="18"/>
      <c r="B107" s="18"/>
      <c r="C107" s="18"/>
      <c r="D107" s="29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34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>
      <c r="A108" s="18"/>
      <c r="B108" s="18"/>
      <c r="C108" s="18"/>
      <c r="D108" s="29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34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>
      <c r="A109" s="18"/>
      <c r="B109" s="18"/>
      <c r="C109" s="18"/>
      <c r="D109" s="29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34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>
      <c r="A110" s="18"/>
      <c r="B110" s="18"/>
      <c r="C110" s="18"/>
      <c r="D110" s="29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34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>
      <c r="A111" s="18"/>
      <c r="B111" s="18"/>
      <c r="C111" s="18"/>
      <c r="D111" s="29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34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>
      <c r="A112" s="18"/>
      <c r="B112" s="18"/>
      <c r="C112" s="18"/>
      <c r="D112" s="29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34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>
      <c r="A113" s="18"/>
      <c r="B113" s="18"/>
      <c r="C113" s="18"/>
      <c r="D113" s="29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34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>
      <c r="A114" s="18"/>
      <c r="B114" s="18"/>
      <c r="C114" s="18"/>
      <c r="D114" s="29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34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>
      <c r="A115" s="18"/>
      <c r="B115" s="18"/>
      <c r="C115" s="18"/>
      <c r="D115" s="29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34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>
      <c r="A116" s="18"/>
      <c r="B116" s="18"/>
      <c r="C116" s="18"/>
      <c r="D116" s="29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34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>
      <c r="A117" s="18"/>
      <c r="B117" s="18"/>
      <c r="C117" s="18"/>
      <c r="D117" s="29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34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>
      <c r="A118" s="18"/>
      <c r="B118" s="18"/>
      <c r="C118" s="18"/>
      <c r="D118" s="29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34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>
      <c r="A119" s="18"/>
      <c r="B119" s="18"/>
      <c r="C119" s="18"/>
      <c r="D119" s="29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34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>
      <c r="A120" s="18"/>
      <c r="B120" s="18"/>
      <c r="C120" s="18"/>
      <c r="D120" s="29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34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>
      <c r="A121" s="18"/>
      <c r="B121" s="18"/>
      <c r="C121" s="18"/>
      <c r="D121" s="29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34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>
      <c r="A122" s="18"/>
      <c r="B122" s="18"/>
      <c r="C122" s="18"/>
      <c r="D122" s="29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34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>
      <c r="A123" s="18"/>
      <c r="B123" s="18"/>
      <c r="C123" s="18"/>
      <c r="D123" s="29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34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>
      <c r="A124" s="18"/>
      <c r="B124" s="18"/>
      <c r="C124" s="18"/>
      <c r="D124" s="29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34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>
      <c r="A125" s="18"/>
      <c r="B125" s="18"/>
      <c r="C125" s="18"/>
      <c r="D125" s="29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34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>
      <c r="A126" s="18"/>
      <c r="B126" s="18"/>
      <c r="C126" s="18"/>
      <c r="D126" s="29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34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>
      <c r="A127" s="18"/>
      <c r="B127" s="18"/>
      <c r="C127" s="18"/>
      <c r="D127" s="29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34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>
      <c r="A128" s="18"/>
      <c r="B128" s="18"/>
      <c r="C128" s="18"/>
      <c r="D128" s="29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34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>
      <c r="A129" s="18"/>
      <c r="B129" s="18"/>
      <c r="C129" s="18"/>
      <c r="D129" s="29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34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>
      <c r="A130" s="18"/>
      <c r="B130" s="18"/>
      <c r="C130" s="18"/>
      <c r="D130" s="29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34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>
      <c r="A131" s="18"/>
      <c r="B131" s="18"/>
      <c r="C131" s="18"/>
      <c r="D131" s="29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34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>
      <c r="A132" s="18"/>
      <c r="B132" s="18"/>
      <c r="C132" s="18"/>
      <c r="D132" s="29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34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>
      <c r="A133" s="18"/>
      <c r="B133" s="18"/>
      <c r="C133" s="18"/>
      <c r="D133" s="29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34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>
      <c r="A134" s="18"/>
      <c r="B134" s="18"/>
      <c r="C134" s="18"/>
      <c r="D134" s="29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34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>
      <c r="A135" s="18"/>
      <c r="B135" s="18"/>
      <c r="C135" s="18"/>
      <c r="D135" s="29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34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>
      <c r="A136" s="18"/>
      <c r="B136" s="18"/>
      <c r="C136" s="18"/>
      <c r="D136" s="29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34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>
      <c r="A137" s="18"/>
      <c r="B137" s="18"/>
      <c r="C137" s="18"/>
      <c r="D137" s="29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34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>
      <c r="A138" s="18"/>
      <c r="B138" s="18"/>
      <c r="C138" s="18"/>
      <c r="D138" s="29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34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>
      <c r="A139" s="18"/>
      <c r="B139" s="18"/>
      <c r="C139" s="18"/>
      <c r="D139" s="29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34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>
      <c r="A140" s="18"/>
      <c r="B140" s="18"/>
      <c r="C140" s="18"/>
      <c r="D140" s="29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34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>
      <c r="A141" s="18"/>
      <c r="B141" s="18"/>
      <c r="C141" s="18"/>
      <c r="D141" s="29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34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>
      <c r="A142" s="18"/>
      <c r="B142" s="18"/>
      <c r="C142" s="18"/>
      <c r="D142" s="29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34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>
      <c r="A143" s="18"/>
      <c r="B143" s="18"/>
      <c r="C143" s="18"/>
      <c r="D143" s="29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34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>
      <c r="A144" s="18"/>
      <c r="B144" s="18"/>
      <c r="C144" s="18"/>
      <c r="D144" s="29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34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>
      <c r="A145" s="18"/>
      <c r="B145" s="18"/>
      <c r="C145" s="18"/>
      <c r="D145" s="29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34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>
      <c r="A146" s="18"/>
      <c r="B146" s="18"/>
      <c r="C146" s="18"/>
      <c r="D146" s="29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34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>
      <c r="A147" s="18"/>
      <c r="B147" s="18"/>
      <c r="C147" s="18"/>
      <c r="D147" s="29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34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>
      <c r="A148" s="18"/>
      <c r="B148" s="18"/>
      <c r="C148" s="18"/>
      <c r="D148" s="29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34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>
      <c r="A149" s="18"/>
      <c r="B149" s="18"/>
      <c r="C149" s="18"/>
      <c r="D149" s="29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34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>
      <c r="A150" s="18"/>
      <c r="B150" s="18"/>
      <c r="C150" s="18"/>
      <c r="D150" s="29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34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>
      <c r="A151" s="18"/>
      <c r="B151" s="18"/>
      <c r="C151" s="18"/>
      <c r="D151" s="29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34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>
      <c r="A152" s="18"/>
      <c r="B152" s="18"/>
      <c r="C152" s="18"/>
      <c r="D152" s="29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34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>
      <c r="A153" s="18"/>
      <c r="B153" s="18"/>
      <c r="C153" s="18"/>
      <c r="D153" s="29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34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>
      <c r="A154" s="18"/>
      <c r="B154" s="18"/>
      <c r="C154" s="18"/>
      <c r="D154" s="29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34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>
      <c r="A155" s="18"/>
      <c r="B155" s="18"/>
      <c r="C155" s="18"/>
      <c r="D155" s="29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34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>
      <c r="A156" s="18"/>
      <c r="B156" s="18"/>
      <c r="C156" s="18"/>
      <c r="D156" s="29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34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>
      <c r="A157" s="18"/>
      <c r="B157" s="18"/>
      <c r="C157" s="18"/>
      <c r="D157" s="29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34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>
      <c r="A158" s="18"/>
      <c r="B158" s="18"/>
      <c r="C158" s="18"/>
      <c r="D158" s="29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34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>
      <c r="A159" s="18"/>
      <c r="B159" s="18"/>
      <c r="C159" s="18"/>
      <c r="D159" s="29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34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>
      <c r="A160" s="18"/>
      <c r="B160" s="18"/>
      <c r="C160" s="18"/>
      <c r="D160" s="29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34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>
      <c r="A161" s="18"/>
      <c r="B161" s="18"/>
      <c r="C161" s="18"/>
      <c r="D161" s="29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34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>
      <c r="A162" s="18"/>
      <c r="B162" s="18"/>
      <c r="C162" s="18"/>
      <c r="D162" s="29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34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>
      <c r="A163" s="18"/>
      <c r="B163" s="18"/>
      <c r="C163" s="18"/>
      <c r="D163" s="29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34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>
      <c r="A164" s="18"/>
      <c r="B164" s="18"/>
      <c r="C164" s="18"/>
      <c r="D164" s="29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34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>
      <c r="A165" s="18"/>
      <c r="B165" s="18"/>
      <c r="C165" s="18"/>
      <c r="D165" s="29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34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>
      <c r="A166" s="18"/>
      <c r="B166" s="18"/>
      <c r="C166" s="18"/>
      <c r="D166" s="29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34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>
      <c r="A167" s="18"/>
      <c r="B167" s="18"/>
      <c r="C167" s="18"/>
      <c r="D167" s="29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34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>
      <c r="A168" s="18"/>
      <c r="B168" s="18"/>
      <c r="C168" s="18"/>
      <c r="D168" s="29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34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>
      <c r="A169" s="18"/>
      <c r="B169" s="18"/>
      <c r="C169" s="18"/>
      <c r="D169" s="29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34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>
      <c r="A170" s="18"/>
      <c r="B170" s="18"/>
      <c r="C170" s="18"/>
      <c r="D170" s="29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34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>
      <c r="A171" s="18"/>
      <c r="B171" s="18"/>
      <c r="C171" s="18"/>
      <c r="D171" s="29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34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>
      <c r="A172" s="18"/>
      <c r="B172" s="18"/>
      <c r="C172" s="18"/>
      <c r="D172" s="29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34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>
      <c r="A173" s="18"/>
      <c r="B173" s="18"/>
      <c r="C173" s="18"/>
      <c r="D173" s="29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34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>
      <c r="A174" s="18"/>
      <c r="B174" s="18"/>
      <c r="C174" s="18"/>
      <c r="D174" s="29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34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>
      <c r="A175" s="18"/>
      <c r="B175" s="18"/>
      <c r="C175" s="18"/>
      <c r="D175" s="29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34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>
      <c r="A176" s="18"/>
      <c r="B176" s="18"/>
      <c r="C176" s="18"/>
      <c r="D176" s="29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34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>
      <c r="A177" s="18"/>
      <c r="B177" s="18"/>
      <c r="C177" s="18"/>
      <c r="D177" s="29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34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>
      <c r="A178" s="18"/>
      <c r="B178" s="18"/>
      <c r="C178" s="18"/>
      <c r="D178" s="29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34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>
      <c r="A179" s="18"/>
      <c r="B179" s="18"/>
      <c r="C179" s="18"/>
      <c r="D179" s="29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34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>
      <c r="A180" s="18"/>
      <c r="B180" s="18"/>
      <c r="C180" s="18"/>
      <c r="D180" s="29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34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>
      <c r="A181" s="18"/>
      <c r="B181" s="18"/>
      <c r="C181" s="18"/>
      <c r="D181" s="29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34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>
      <c r="A182" s="18"/>
      <c r="B182" s="18"/>
      <c r="C182" s="18"/>
      <c r="D182" s="29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34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>
      <c r="A183" s="18"/>
      <c r="B183" s="18"/>
      <c r="C183" s="18"/>
      <c r="D183" s="29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34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>
      <c r="A184" s="18"/>
      <c r="B184" s="18"/>
      <c r="C184" s="18"/>
      <c r="D184" s="29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34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>
      <c r="A185" s="18"/>
      <c r="B185" s="18"/>
      <c r="C185" s="18"/>
      <c r="D185" s="29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34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>
      <c r="A186" s="18"/>
      <c r="B186" s="18"/>
      <c r="C186" s="18"/>
      <c r="D186" s="29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34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>
      <c r="A187" s="18"/>
      <c r="B187" s="18"/>
      <c r="C187" s="18"/>
      <c r="D187" s="29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34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>
      <c r="A188" s="18"/>
      <c r="B188" s="18"/>
      <c r="C188" s="18"/>
      <c r="D188" s="29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34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>
      <c r="A189" s="18"/>
      <c r="B189" s="18"/>
      <c r="C189" s="18"/>
      <c r="D189" s="29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34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>
      <c r="A190" s="18"/>
      <c r="B190" s="18"/>
      <c r="C190" s="18"/>
      <c r="D190" s="29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34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>
      <c r="A191" s="18"/>
      <c r="B191" s="18"/>
      <c r="C191" s="18"/>
      <c r="D191" s="29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34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>
      <c r="A192" s="18"/>
      <c r="B192" s="18"/>
      <c r="C192" s="18"/>
      <c r="D192" s="29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34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>
      <c r="A193" s="18"/>
      <c r="B193" s="18"/>
      <c r="C193" s="18"/>
      <c r="D193" s="29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34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>
      <c r="A194" s="18"/>
      <c r="B194" s="18"/>
      <c r="C194" s="18"/>
      <c r="D194" s="29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34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>
      <c r="A195" s="18"/>
      <c r="B195" s="18"/>
      <c r="C195" s="18"/>
      <c r="D195" s="29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34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>
      <c r="A196" s="18"/>
      <c r="B196" s="18"/>
      <c r="C196" s="18"/>
      <c r="D196" s="29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34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>
      <c r="A197" s="18"/>
      <c r="B197" s="18"/>
      <c r="C197" s="18"/>
      <c r="D197" s="29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34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>
      <c r="A198" s="18"/>
      <c r="B198" s="18"/>
      <c r="C198" s="18"/>
      <c r="D198" s="29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34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>
      <c r="A199" s="18"/>
      <c r="B199" s="18"/>
      <c r="C199" s="18"/>
      <c r="D199" s="29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34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>
      <c r="A200" s="18"/>
      <c r="B200" s="18"/>
      <c r="C200" s="18"/>
      <c r="D200" s="29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34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>
      <c r="A201" s="18"/>
      <c r="B201" s="18"/>
      <c r="C201" s="18"/>
      <c r="D201" s="29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34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>
      <c r="A202" s="18"/>
      <c r="B202" s="18"/>
      <c r="C202" s="18"/>
      <c r="D202" s="29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34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>
      <c r="A203" s="18"/>
      <c r="B203" s="18"/>
      <c r="C203" s="18"/>
      <c r="D203" s="29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34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>
      <c r="A204" s="18"/>
      <c r="B204" s="18"/>
      <c r="C204" s="18"/>
      <c r="D204" s="29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34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>
      <c r="A205" s="18"/>
      <c r="B205" s="18"/>
      <c r="C205" s="18"/>
      <c r="D205" s="29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34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>
      <c r="A206" s="18"/>
      <c r="B206" s="18"/>
      <c r="C206" s="18"/>
      <c r="D206" s="29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34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>
      <c r="A207" s="18"/>
      <c r="B207" s="18"/>
      <c r="C207" s="18"/>
      <c r="D207" s="29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34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>
      <c r="A208" s="18"/>
      <c r="B208" s="18"/>
      <c r="C208" s="18"/>
      <c r="D208" s="29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34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>
      <c r="A209" s="18"/>
      <c r="B209" s="18"/>
      <c r="C209" s="18"/>
      <c r="D209" s="29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34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>
      <c r="A210" s="18"/>
      <c r="B210" s="18"/>
      <c r="C210" s="18"/>
      <c r="D210" s="29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34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</row>
    <row r="211">
      <c r="A211" s="18"/>
      <c r="B211" s="18"/>
      <c r="C211" s="18"/>
      <c r="D211" s="29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34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</row>
    <row r="212">
      <c r="A212" s="18"/>
      <c r="B212" s="18"/>
      <c r="C212" s="18"/>
      <c r="D212" s="29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34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>
      <c r="A213" s="18"/>
      <c r="B213" s="18"/>
      <c r="C213" s="18"/>
      <c r="D213" s="29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34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</row>
    <row r="214">
      <c r="A214" s="18"/>
      <c r="B214" s="18"/>
      <c r="C214" s="18"/>
      <c r="D214" s="29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34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</row>
    <row r="215">
      <c r="A215" s="18"/>
      <c r="B215" s="18"/>
      <c r="C215" s="18"/>
      <c r="D215" s="29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34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>
      <c r="A216" s="18"/>
      <c r="B216" s="18"/>
      <c r="C216" s="18"/>
      <c r="D216" s="29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34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>
      <c r="A217" s="18"/>
      <c r="B217" s="18"/>
      <c r="C217" s="18"/>
      <c r="D217" s="29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34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>
      <c r="A218" s="18"/>
      <c r="B218" s="18"/>
      <c r="C218" s="18"/>
      <c r="D218" s="29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34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>
      <c r="A219" s="18"/>
      <c r="B219" s="18"/>
      <c r="C219" s="18"/>
      <c r="D219" s="29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34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>
      <c r="A220" s="18"/>
      <c r="B220" s="18"/>
      <c r="C220" s="18"/>
      <c r="D220" s="29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34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>
      <c r="A221" s="18"/>
      <c r="B221" s="18"/>
      <c r="C221" s="18"/>
      <c r="D221" s="29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34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>
      <c r="A222" s="18"/>
      <c r="B222" s="18"/>
      <c r="C222" s="18"/>
      <c r="D222" s="29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34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>
      <c r="A223" s="18"/>
      <c r="B223" s="18"/>
      <c r="C223" s="18"/>
      <c r="D223" s="29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34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>
      <c r="A224" s="18"/>
      <c r="B224" s="18"/>
      <c r="C224" s="18"/>
      <c r="D224" s="29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34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>
      <c r="A225" s="18"/>
      <c r="B225" s="18"/>
      <c r="C225" s="18"/>
      <c r="D225" s="29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34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>
      <c r="A226" s="18"/>
      <c r="B226" s="18"/>
      <c r="C226" s="18"/>
      <c r="D226" s="29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34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>
      <c r="A227" s="18"/>
      <c r="B227" s="18"/>
      <c r="C227" s="18"/>
      <c r="D227" s="29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34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>
      <c r="A228" s="18"/>
      <c r="B228" s="18"/>
      <c r="C228" s="18"/>
      <c r="D228" s="29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34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>
      <c r="A229" s="18"/>
      <c r="B229" s="18"/>
      <c r="C229" s="18"/>
      <c r="D229" s="29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34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>
      <c r="A230" s="18"/>
      <c r="B230" s="18"/>
      <c r="C230" s="18"/>
      <c r="D230" s="29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34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>
      <c r="A231" s="18"/>
      <c r="B231" s="18"/>
      <c r="C231" s="18"/>
      <c r="D231" s="29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34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>
      <c r="A232" s="18"/>
      <c r="B232" s="18"/>
      <c r="C232" s="18"/>
      <c r="D232" s="29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34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>
      <c r="A233" s="18"/>
      <c r="B233" s="18"/>
      <c r="C233" s="18"/>
      <c r="D233" s="29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34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>
      <c r="A234" s="18"/>
      <c r="B234" s="18"/>
      <c r="C234" s="18"/>
      <c r="D234" s="29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34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>
      <c r="A235" s="18"/>
      <c r="B235" s="18"/>
      <c r="C235" s="18"/>
      <c r="D235" s="29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34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>
      <c r="A236" s="18"/>
      <c r="B236" s="18"/>
      <c r="C236" s="18"/>
      <c r="D236" s="29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34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>
      <c r="A237" s="18"/>
      <c r="B237" s="18"/>
      <c r="C237" s="18"/>
      <c r="D237" s="29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34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>
      <c r="A238" s="18"/>
      <c r="B238" s="18"/>
      <c r="C238" s="18"/>
      <c r="D238" s="29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34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</row>
    <row r="239">
      <c r="A239" s="18"/>
      <c r="B239" s="18"/>
      <c r="C239" s="18"/>
      <c r="D239" s="29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34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>
      <c r="A240" s="18"/>
      <c r="B240" s="18"/>
      <c r="C240" s="18"/>
      <c r="D240" s="29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34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>
      <c r="A241" s="18"/>
      <c r="B241" s="18"/>
      <c r="C241" s="18"/>
      <c r="D241" s="29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34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>
      <c r="A242" s="18"/>
      <c r="B242" s="18"/>
      <c r="C242" s="18"/>
      <c r="D242" s="29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34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>
      <c r="A243" s="18"/>
      <c r="B243" s="18"/>
      <c r="C243" s="18"/>
      <c r="D243" s="29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34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>
      <c r="A244" s="18"/>
      <c r="B244" s="18"/>
      <c r="C244" s="18"/>
      <c r="D244" s="29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34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>
      <c r="A245" s="18"/>
      <c r="B245" s="18"/>
      <c r="C245" s="18"/>
      <c r="D245" s="29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34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>
      <c r="A246" s="18"/>
      <c r="B246" s="18"/>
      <c r="C246" s="18"/>
      <c r="D246" s="29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34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>
      <c r="A247" s="18"/>
      <c r="B247" s="18"/>
      <c r="C247" s="18"/>
      <c r="D247" s="29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34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>
      <c r="A248" s="18"/>
      <c r="B248" s="18"/>
      <c r="C248" s="18"/>
      <c r="D248" s="29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34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>
      <c r="A249" s="18"/>
      <c r="B249" s="18"/>
      <c r="C249" s="18"/>
      <c r="D249" s="29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34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>
      <c r="A250" s="18"/>
      <c r="B250" s="18"/>
      <c r="C250" s="18"/>
      <c r="D250" s="29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34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>
      <c r="A251" s="18"/>
      <c r="B251" s="18"/>
      <c r="C251" s="18"/>
      <c r="D251" s="29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34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>
      <c r="A252" s="18"/>
      <c r="B252" s="18"/>
      <c r="C252" s="18"/>
      <c r="D252" s="29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34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>
      <c r="A253" s="18"/>
      <c r="B253" s="18"/>
      <c r="C253" s="18"/>
      <c r="D253" s="29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34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>
      <c r="A254" s="18"/>
      <c r="B254" s="18"/>
      <c r="C254" s="18"/>
      <c r="D254" s="29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34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>
      <c r="A255" s="18"/>
      <c r="B255" s="18"/>
      <c r="C255" s="18"/>
      <c r="D255" s="29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34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>
      <c r="A256" s="18"/>
      <c r="B256" s="18"/>
      <c r="C256" s="18"/>
      <c r="D256" s="29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34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>
      <c r="A257" s="18"/>
      <c r="B257" s="18"/>
      <c r="C257" s="18"/>
      <c r="D257" s="29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34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>
      <c r="A258" s="18"/>
      <c r="B258" s="18"/>
      <c r="C258" s="18"/>
      <c r="D258" s="29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34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>
      <c r="A259" s="18"/>
      <c r="B259" s="18"/>
      <c r="C259" s="18"/>
      <c r="D259" s="29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34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>
      <c r="A260" s="18"/>
      <c r="B260" s="18"/>
      <c r="C260" s="18"/>
      <c r="D260" s="29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34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>
      <c r="A261" s="18"/>
      <c r="B261" s="18"/>
      <c r="C261" s="18"/>
      <c r="D261" s="29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34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>
      <c r="A262" s="18"/>
      <c r="B262" s="18"/>
      <c r="C262" s="18"/>
      <c r="D262" s="29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34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>
      <c r="A263" s="18"/>
      <c r="B263" s="18"/>
      <c r="C263" s="18"/>
      <c r="D263" s="29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34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>
      <c r="A264" s="18"/>
      <c r="B264" s="18"/>
      <c r="C264" s="18"/>
      <c r="D264" s="29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34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>
      <c r="A265" s="18"/>
      <c r="B265" s="18"/>
      <c r="C265" s="18"/>
      <c r="D265" s="29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34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>
      <c r="A266" s="18"/>
      <c r="B266" s="18"/>
      <c r="C266" s="18"/>
      <c r="D266" s="29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34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>
      <c r="A267" s="18"/>
      <c r="B267" s="18"/>
      <c r="C267" s="18"/>
      <c r="D267" s="29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34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</row>
    <row r="268">
      <c r="A268" s="18"/>
      <c r="B268" s="18"/>
      <c r="C268" s="18"/>
      <c r="D268" s="29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34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>
      <c r="A269" s="18"/>
      <c r="B269" s="18"/>
      <c r="C269" s="18"/>
      <c r="D269" s="29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34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>
      <c r="A270" s="18"/>
      <c r="B270" s="18"/>
      <c r="C270" s="18"/>
      <c r="D270" s="29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34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>
      <c r="A271" s="18"/>
      <c r="B271" s="18"/>
      <c r="C271" s="18"/>
      <c r="D271" s="29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34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>
      <c r="A272" s="18"/>
      <c r="B272" s="18"/>
      <c r="C272" s="18"/>
      <c r="D272" s="29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34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>
      <c r="A273" s="18"/>
      <c r="B273" s="18"/>
      <c r="C273" s="18"/>
      <c r="D273" s="29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34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>
      <c r="A274" s="18"/>
      <c r="B274" s="18"/>
      <c r="C274" s="18"/>
      <c r="D274" s="29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34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>
      <c r="A275" s="18"/>
      <c r="B275" s="18"/>
      <c r="C275" s="18"/>
      <c r="D275" s="29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34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>
      <c r="A276" s="18"/>
      <c r="B276" s="18"/>
      <c r="C276" s="18"/>
      <c r="D276" s="29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34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>
      <c r="A277" s="18"/>
      <c r="B277" s="18"/>
      <c r="C277" s="18"/>
      <c r="D277" s="29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34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>
      <c r="A278" s="18"/>
      <c r="B278" s="18"/>
      <c r="C278" s="18"/>
      <c r="D278" s="29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34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>
      <c r="A279" s="18"/>
      <c r="B279" s="18"/>
      <c r="C279" s="18"/>
      <c r="D279" s="29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34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>
      <c r="A280" s="18"/>
      <c r="B280" s="18"/>
      <c r="C280" s="18"/>
      <c r="D280" s="29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34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>
      <c r="A281" s="18"/>
      <c r="B281" s="18"/>
      <c r="C281" s="18"/>
      <c r="D281" s="29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34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>
      <c r="A282" s="18"/>
      <c r="B282" s="18"/>
      <c r="C282" s="18"/>
      <c r="D282" s="29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34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>
      <c r="A283" s="18"/>
      <c r="B283" s="18"/>
      <c r="C283" s="18"/>
      <c r="D283" s="29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34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>
      <c r="A284" s="18"/>
      <c r="B284" s="18"/>
      <c r="C284" s="18"/>
      <c r="D284" s="29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34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>
      <c r="A285" s="18"/>
      <c r="B285" s="18"/>
      <c r="C285" s="18"/>
      <c r="D285" s="29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34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>
      <c r="A286" s="18"/>
      <c r="B286" s="18"/>
      <c r="C286" s="18"/>
      <c r="D286" s="29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34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>
      <c r="A287" s="18"/>
      <c r="B287" s="18"/>
      <c r="C287" s="18"/>
      <c r="D287" s="29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34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>
      <c r="A288" s="18"/>
      <c r="B288" s="18"/>
      <c r="C288" s="18"/>
      <c r="D288" s="29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34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>
      <c r="A289" s="18"/>
      <c r="B289" s="18"/>
      <c r="C289" s="18"/>
      <c r="D289" s="29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34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</row>
    <row r="290">
      <c r="A290" s="18"/>
      <c r="B290" s="18"/>
      <c r="C290" s="18"/>
      <c r="D290" s="29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34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</row>
    <row r="291">
      <c r="A291" s="18"/>
      <c r="B291" s="18"/>
      <c r="C291" s="18"/>
      <c r="D291" s="29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34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</row>
    <row r="292">
      <c r="A292" s="18"/>
      <c r="B292" s="18"/>
      <c r="C292" s="18"/>
      <c r="D292" s="29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34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</row>
    <row r="293">
      <c r="A293" s="18"/>
      <c r="B293" s="18"/>
      <c r="C293" s="18"/>
      <c r="D293" s="29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34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</row>
    <row r="294">
      <c r="A294" s="18"/>
      <c r="B294" s="18"/>
      <c r="C294" s="18"/>
      <c r="D294" s="29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34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</row>
    <row r="295">
      <c r="A295" s="18"/>
      <c r="B295" s="18"/>
      <c r="C295" s="18"/>
      <c r="D295" s="29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34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</row>
    <row r="296">
      <c r="A296" s="18"/>
      <c r="B296" s="18"/>
      <c r="C296" s="18"/>
      <c r="D296" s="29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34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</row>
    <row r="297">
      <c r="A297" s="18"/>
      <c r="B297" s="18"/>
      <c r="C297" s="18"/>
      <c r="D297" s="29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34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</row>
    <row r="298">
      <c r="A298" s="18"/>
      <c r="B298" s="18"/>
      <c r="C298" s="18"/>
      <c r="D298" s="29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34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</row>
    <row r="299">
      <c r="A299" s="18"/>
      <c r="B299" s="18"/>
      <c r="C299" s="18"/>
      <c r="D299" s="29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34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</row>
    <row r="300">
      <c r="A300" s="18"/>
      <c r="B300" s="18"/>
      <c r="C300" s="18"/>
      <c r="D300" s="29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34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</row>
    <row r="301">
      <c r="A301" s="18"/>
      <c r="B301" s="18"/>
      <c r="C301" s="18"/>
      <c r="D301" s="29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34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</row>
    <row r="302">
      <c r="A302" s="18"/>
      <c r="B302" s="18"/>
      <c r="C302" s="18"/>
      <c r="D302" s="29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34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</row>
    <row r="303">
      <c r="A303" s="18"/>
      <c r="B303" s="18"/>
      <c r="C303" s="18"/>
      <c r="D303" s="29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34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</row>
    <row r="304">
      <c r="A304" s="18"/>
      <c r="B304" s="18"/>
      <c r="C304" s="18"/>
      <c r="D304" s="29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34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</row>
    <row r="305">
      <c r="A305" s="18"/>
      <c r="B305" s="18"/>
      <c r="C305" s="18"/>
      <c r="D305" s="29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34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</row>
    <row r="306">
      <c r="A306" s="18"/>
      <c r="B306" s="18"/>
      <c r="C306" s="18"/>
      <c r="D306" s="29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34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</row>
    <row r="307">
      <c r="A307" s="18"/>
      <c r="B307" s="18"/>
      <c r="C307" s="18"/>
      <c r="D307" s="29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34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</row>
    <row r="308">
      <c r="A308" s="18"/>
      <c r="B308" s="18"/>
      <c r="C308" s="18"/>
      <c r="D308" s="29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34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</row>
    <row r="309">
      <c r="A309" s="18"/>
      <c r="B309" s="18"/>
      <c r="C309" s="18"/>
      <c r="D309" s="29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34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</row>
    <row r="310">
      <c r="A310" s="18"/>
      <c r="B310" s="18"/>
      <c r="C310" s="18"/>
      <c r="D310" s="29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34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</row>
    <row r="311">
      <c r="A311" s="18"/>
      <c r="B311" s="18"/>
      <c r="C311" s="18"/>
      <c r="D311" s="29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34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</row>
    <row r="312">
      <c r="A312" s="18"/>
      <c r="B312" s="18"/>
      <c r="C312" s="18"/>
      <c r="D312" s="29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34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</row>
    <row r="313">
      <c r="A313" s="18"/>
      <c r="B313" s="18"/>
      <c r="C313" s="18"/>
      <c r="D313" s="29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34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</row>
    <row r="314">
      <c r="A314" s="18"/>
      <c r="B314" s="18"/>
      <c r="C314" s="18"/>
      <c r="D314" s="29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34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</row>
    <row r="315">
      <c r="A315" s="18"/>
      <c r="B315" s="18"/>
      <c r="C315" s="18"/>
      <c r="D315" s="29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34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</row>
    <row r="316">
      <c r="A316" s="18"/>
      <c r="B316" s="18"/>
      <c r="C316" s="18"/>
      <c r="D316" s="29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34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</row>
    <row r="317">
      <c r="A317" s="18"/>
      <c r="B317" s="18"/>
      <c r="C317" s="18"/>
      <c r="D317" s="29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34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</row>
    <row r="318">
      <c r="A318" s="18"/>
      <c r="B318" s="18"/>
      <c r="C318" s="18"/>
      <c r="D318" s="29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34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</row>
    <row r="319">
      <c r="A319" s="18"/>
      <c r="B319" s="18"/>
      <c r="C319" s="18"/>
      <c r="D319" s="29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34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</row>
    <row r="320">
      <c r="A320" s="18"/>
      <c r="B320" s="18"/>
      <c r="C320" s="18"/>
      <c r="D320" s="29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34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</row>
    <row r="321">
      <c r="A321" s="18"/>
      <c r="B321" s="18"/>
      <c r="C321" s="18"/>
      <c r="D321" s="29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34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</row>
    <row r="322">
      <c r="A322" s="18"/>
      <c r="B322" s="18"/>
      <c r="C322" s="18"/>
      <c r="D322" s="29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34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</row>
    <row r="323">
      <c r="A323" s="18"/>
      <c r="B323" s="18"/>
      <c r="C323" s="18"/>
      <c r="D323" s="29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34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</row>
    <row r="324">
      <c r="A324" s="18"/>
      <c r="B324" s="18"/>
      <c r="C324" s="18"/>
      <c r="D324" s="29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34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</row>
    <row r="325">
      <c r="A325" s="18"/>
      <c r="B325" s="18"/>
      <c r="C325" s="18"/>
      <c r="D325" s="29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34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</row>
    <row r="326">
      <c r="A326" s="18"/>
      <c r="B326" s="18"/>
      <c r="C326" s="18"/>
      <c r="D326" s="29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34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</row>
    <row r="327">
      <c r="A327" s="18"/>
      <c r="B327" s="18"/>
      <c r="C327" s="18"/>
      <c r="D327" s="29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34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</row>
    <row r="328">
      <c r="A328" s="18"/>
      <c r="B328" s="18"/>
      <c r="C328" s="18"/>
      <c r="D328" s="29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34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</row>
    <row r="329">
      <c r="A329" s="18"/>
      <c r="B329" s="18"/>
      <c r="C329" s="18"/>
      <c r="D329" s="29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34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</row>
    <row r="330">
      <c r="A330" s="18"/>
      <c r="B330" s="18"/>
      <c r="C330" s="18"/>
      <c r="D330" s="29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34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</row>
    <row r="331">
      <c r="A331" s="18"/>
      <c r="B331" s="18"/>
      <c r="C331" s="18"/>
      <c r="D331" s="29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34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</row>
    <row r="332">
      <c r="A332" s="18"/>
      <c r="B332" s="18"/>
      <c r="C332" s="18"/>
      <c r="D332" s="29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34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</row>
    <row r="333">
      <c r="A333" s="18"/>
      <c r="B333" s="18"/>
      <c r="C333" s="18"/>
      <c r="D333" s="29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34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</row>
    <row r="334">
      <c r="A334" s="18"/>
      <c r="B334" s="18"/>
      <c r="C334" s="18"/>
      <c r="D334" s="29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34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</row>
    <row r="335">
      <c r="A335" s="18"/>
      <c r="B335" s="18"/>
      <c r="C335" s="18"/>
      <c r="D335" s="29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34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</row>
    <row r="336">
      <c r="A336" s="18"/>
      <c r="B336" s="18"/>
      <c r="C336" s="18"/>
      <c r="D336" s="29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34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</row>
    <row r="337">
      <c r="A337" s="18"/>
      <c r="B337" s="18"/>
      <c r="C337" s="18"/>
      <c r="D337" s="29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34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</row>
    <row r="338">
      <c r="A338" s="18"/>
      <c r="B338" s="18"/>
      <c r="C338" s="18"/>
      <c r="D338" s="29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34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</row>
    <row r="339">
      <c r="A339" s="18"/>
      <c r="B339" s="18"/>
      <c r="C339" s="18"/>
      <c r="D339" s="29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34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</row>
    <row r="340">
      <c r="A340" s="18"/>
      <c r="B340" s="18"/>
      <c r="C340" s="18"/>
      <c r="D340" s="29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34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</row>
    <row r="341">
      <c r="A341" s="18"/>
      <c r="B341" s="18"/>
      <c r="C341" s="18"/>
      <c r="D341" s="29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34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</row>
    <row r="342">
      <c r="A342" s="18"/>
      <c r="B342" s="18"/>
      <c r="C342" s="18"/>
      <c r="D342" s="29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34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</row>
    <row r="343">
      <c r="A343" s="18"/>
      <c r="B343" s="18"/>
      <c r="C343" s="18"/>
      <c r="D343" s="29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34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</row>
    <row r="344">
      <c r="A344" s="18"/>
      <c r="B344" s="18"/>
      <c r="C344" s="18"/>
      <c r="D344" s="29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34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</row>
    <row r="345">
      <c r="A345" s="18"/>
      <c r="B345" s="18"/>
      <c r="C345" s="18"/>
      <c r="D345" s="29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34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</row>
    <row r="346">
      <c r="A346" s="18"/>
      <c r="B346" s="18"/>
      <c r="C346" s="18"/>
      <c r="D346" s="29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34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</row>
    <row r="347">
      <c r="A347" s="18"/>
      <c r="B347" s="18"/>
      <c r="C347" s="18"/>
      <c r="D347" s="29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34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</row>
    <row r="348">
      <c r="A348" s="18"/>
      <c r="B348" s="18"/>
      <c r="C348" s="18"/>
      <c r="D348" s="29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34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</row>
    <row r="349">
      <c r="A349" s="18"/>
      <c r="B349" s="18"/>
      <c r="C349" s="18"/>
      <c r="D349" s="29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34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</row>
    <row r="350">
      <c r="A350" s="18"/>
      <c r="B350" s="18"/>
      <c r="C350" s="18"/>
      <c r="D350" s="29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34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</row>
    <row r="351">
      <c r="A351" s="18"/>
      <c r="B351" s="18"/>
      <c r="C351" s="18"/>
      <c r="D351" s="29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34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</row>
    <row r="352">
      <c r="A352" s="18"/>
      <c r="B352" s="18"/>
      <c r="C352" s="18"/>
      <c r="D352" s="29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34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</row>
    <row r="353">
      <c r="A353" s="18"/>
      <c r="B353" s="18"/>
      <c r="C353" s="18"/>
      <c r="D353" s="29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34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</row>
    <row r="354">
      <c r="A354" s="18"/>
      <c r="B354" s="18"/>
      <c r="C354" s="18"/>
      <c r="D354" s="29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34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</row>
    <row r="355">
      <c r="A355" s="18"/>
      <c r="B355" s="18"/>
      <c r="C355" s="18"/>
      <c r="D355" s="29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34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</row>
    <row r="356">
      <c r="A356" s="18"/>
      <c r="B356" s="18"/>
      <c r="C356" s="18"/>
      <c r="D356" s="29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34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</row>
    <row r="357">
      <c r="A357" s="18"/>
      <c r="B357" s="18"/>
      <c r="C357" s="18"/>
      <c r="D357" s="29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34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</row>
    <row r="358">
      <c r="A358" s="18"/>
      <c r="B358" s="18"/>
      <c r="C358" s="18"/>
      <c r="D358" s="29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34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</row>
    <row r="359">
      <c r="A359" s="18"/>
      <c r="B359" s="18"/>
      <c r="C359" s="18"/>
      <c r="D359" s="29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34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</row>
    <row r="360">
      <c r="A360" s="18"/>
      <c r="B360" s="18"/>
      <c r="C360" s="18"/>
      <c r="D360" s="29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34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</row>
    <row r="361">
      <c r="A361" s="18"/>
      <c r="B361" s="18"/>
      <c r="C361" s="18"/>
      <c r="D361" s="29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34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</row>
    <row r="362">
      <c r="A362" s="18"/>
      <c r="B362" s="18"/>
      <c r="C362" s="18"/>
      <c r="D362" s="29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34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</row>
    <row r="363">
      <c r="A363" s="18"/>
      <c r="B363" s="18"/>
      <c r="C363" s="18"/>
      <c r="D363" s="29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34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</row>
    <row r="364">
      <c r="A364" s="18"/>
      <c r="B364" s="18"/>
      <c r="C364" s="18"/>
      <c r="D364" s="29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34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</row>
    <row r="365">
      <c r="A365" s="18"/>
      <c r="B365" s="18"/>
      <c r="C365" s="18"/>
      <c r="D365" s="29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34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</row>
    <row r="366">
      <c r="A366" s="18"/>
      <c r="B366" s="18"/>
      <c r="C366" s="18"/>
      <c r="D366" s="29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34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</row>
    <row r="367">
      <c r="A367" s="18"/>
      <c r="B367" s="18"/>
      <c r="C367" s="18"/>
      <c r="D367" s="29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34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</row>
    <row r="368">
      <c r="A368" s="18"/>
      <c r="B368" s="18"/>
      <c r="C368" s="18"/>
      <c r="D368" s="29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34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</row>
    <row r="369">
      <c r="A369" s="18"/>
      <c r="B369" s="18"/>
      <c r="C369" s="18"/>
      <c r="D369" s="29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34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</row>
    <row r="370">
      <c r="A370" s="18"/>
      <c r="B370" s="18"/>
      <c r="C370" s="18"/>
      <c r="D370" s="29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34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</row>
    <row r="371">
      <c r="A371" s="18"/>
      <c r="B371" s="18"/>
      <c r="C371" s="18"/>
      <c r="D371" s="29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34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</row>
    <row r="372">
      <c r="A372" s="18"/>
      <c r="B372" s="18"/>
      <c r="C372" s="18"/>
      <c r="D372" s="29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34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</row>
    <row r="373">
      <c r="A373" s="18"/>
      <c r="B373" s="18"/>
      <c r="C373" s="18"/>
      <c r="D373" s="29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34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</row>
    <row r="374">
      <c r="A374" s="18"/>
      <c r="B374" s="18"/>
      <c r="C374" s="18"/>
      <c r="D374" s="29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34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</row>
    <row r="375">
      <c r="A375" s="18"/>
      <c r="B375" s="18"/>
      <c r="C375" s="18"/>
      <c r="D375" s="29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34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</row>
    <row r="376">
      <c r="A376" s="18"/>
      <c r="B376" s="18"/>
      <c r="C376" s="18"/>
      <c r="D376" s="29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34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</row>
    <row r="377">
      <c r="A377" s="18"/>
      <c r="B377" s="18"/>
      <c r="C377" s="18"/>
      <c r="D377" s="29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34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</row>
    <row r="378">
      <c r="A378" s="18"/>
      <c r="B378" s="18"/>
      <c r="C378" s="18"/>
      <c r="D378" s="29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34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</row>
    <row r="379">
      <c r="A379" s="18"/>
      <c r="B379" s="18"/>
      <c r="C379" s="18"/>
      <c r="D379" s="29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34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</row>
    <row r="380">
      <c r="A380" s="18"/>
      <c r="B380" s="18"/>
      <c r="C380" s="18"/>
      <c r="D380" s="29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34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</row>
    <row r="381">
      <c r="A381" s="18"/>
      <c r="B381" s="18"/>
      <c r="C381" s="18"/>
      <c r="D381" s="29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34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</row>
    <row r="382">
      <c r="A382" s="18"/>
      <c r="B382" s="18"/>
      <c r="C382" s="18"/>
      <c r="D382" s="29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34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</row>
    <row r="383">
      <c r="A383" s="18"/>
      <c r="B383" s="18"/>
      <c r="C383" s="18"/>
      <c r="D383" s="29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34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</row>
    <row r="384">
      <c r="A384" s="18"/>
      <c r="B384" s="18"/>
      <c r="C384" s="18"/>
      <c r="D384" s="29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34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</row>
    <row r="385">
      <c r="A385" s="18"/>
      <c r="B385" s="18"/>
      <c r="C385" s="18"/>
      <c r="D385" s="29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34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</row>
    <row r="386">
      <c r="A386" s="18"/>
      <c r="B386" s="18"/>
      <c r="C386" s="18"/>
      <c r="D386" s="29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34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</row>
    <row r="387">
      <c r="A387" s="18"/>
      <c r="B387" s="18"/>
      <c r="C387" s="18"/>
      <c r="D387" s="29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34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</row>
    <row r="388">
      <c r="A388" s="18"/>
      <c r="B388" s="18"/>
      <c r="C388" s="18"/>
      <c r="D388" s="29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34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</row>
    <row r="389">
      <c r="A389" s="18"/>
      <c r="B389" s="18"/>
      <c r="C389" s="18"/>
      <c r="D389" s="29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34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</row>
    <row r="390">
      <c r="A390" s="18"/>
      <c r="B390" s="18"/>
      <c r="C390" s="18"/>
      <c r="D390" s="29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34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</row>
    <row r="391">
      <c r="A391" s="18"/>
      <c r="B391" s="18"/>
      <c r="C391" s="18"/>
      <c r="D391" s="29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34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</row>
    <row r="392">
      <c r="A392" s="18"/>
      <c r="B392" s="18"/>
      <c r="C392" s="18"/>
      <c r="D392" s="29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34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</row>
    <row r="393">
      <c r="A393" s="18"/>
      <c r="B393" s="18"/>
      <c r="C393" s="18"/>
      <c r="D393" s="29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34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</row>
    <row r="394">
      <c r="A394" s="18"/>
      <c r="B394" s="18"/>
      <c r="C394" s="18"/>
      <c r="D394" s="29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34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</row>
    <row r="395">
      <c r="A395" s="18"/>
      <c r="B395" s="18"/>
      <c r="C395" s="18"/>
      <c r="D395" s="29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34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</row>
    <row r="396">
      <c r="A396" s="18"/>
      <c r="B396" s="18"/>
      <c r="C396" s="18"/>
      <c r="D396" s="29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34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</row>
    <row r="397">
      <c r="A397" s="18"/>
      <c r="B397" s="18"/>
      <c r="C397" s="18"/>
      <c r="D397" s="29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34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</row>
    <row r="398">
      <c r="A398" s="18"/>
      <c r="B398" s="18"/>
      <c r="C398" s="18"/>
      <c r="D398" s="29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34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</row>
    <row r="399">
      <c r="A399" s="18"/>
      <c r="B399" s="18"/>
      <c r="C399" s="18"/>
      <c r="D399" s="29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34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</row>
    <row r="400">
      <c r="A400" s="18"/>
      <c r="B400" s="18"/>
      <c r="C400" s="18"/>
      <c r="D400" s="29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34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</row>
    <row r="401">
      <c r="A401" s="18"/>
      <c r="B401" s="18"/>
      <c r="C401" s="18"/>
      <c r="D401" s="29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34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</row>
    <row r="402">
      <c r="A402" s="18"/>
      <c r="B402" s="18"/>
      <c r="C402" s="18"/>
      <c r="D402" s="29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34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>
      <c r="A403" s="18"/>
      <c r="B403" s="18"/>
      <c r="C403" s="18"/>
      <c r="D403" s="29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34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>
      <c r="A404" s="18"/>
      <c r="B404" s="18"/>
      <c r="C404" s="18"/>
      <c r="D404" s="29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34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>
      <c r="A405" s="18"/>
      <c r="B405" s="18"/>
      <c r="C405" s="18"/>
      <c r="D405" s="29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34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>
      <c r="A406" s="18"/>
      <c r="B406" s="18"/>
      <c r="C406" s="18"/>
      <c r="D406" s="29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34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>
      <c r="A407" s="18"/>
      <c r="B407" s="18"/>
      <c r="C407" s="18"/>
      <c r="D407" s="29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34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>
      <c r="A408" s="18"/>
      <c r="B408" s="18"/>
      <c r="C408" s="18"/>
      <c r="D408" s="29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34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>
      <c r="A409" s="18"/>
      <c r="B409" s="18"/>
      <c r="C409" s="18"/>
      <c r="D409" s="29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34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>
      <c r="A410" s="18"/>
      <c r="B410" s="18"/>
      <c r="C410" s="18"/>
      <c r="D410" s="29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34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>
      <c r="A411" s="18"/>
      <c r="B411" s="18"/>
      <c r="C411" s="18"/>
      <c r="D411" s="29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34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>
      <c r="A412" s="18"/>
      <c r="B412" s="18"/>
      <c r="C412" s="18"/>
      <c r="D412" s="29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34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>
      <c r="A413" s="18"/>
      <c r="B413" s="18"/>
      <c r="C413" s="18"/>
      <c r="D413" s="29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34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>
      <c r="A414" s="18"/>
      <c r="B414" s="18"/>
      <c r="C414" s="18"/>
      <c r="D414" s="29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34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>
      <c r="A415" s="18"/>
      <c r="B415" s="18"/>
      <c r="C415" s="18"/>
      <c r="D415" s="29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34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>
      <c r="A416" s="18"/>
      <c r="B416" s="18"/>
      <c r="C416" s="18"/>
      <c r="D416" s="29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34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>
      <c r="A417" s="18"/>
      <c r="B417" s="18"/>
      <c r="C417" s="18"/>
      <c r="D417" s="29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34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>
      <c r="A418" s="18"/>
      <c r="B418" s="18"/>
      <c r="C418" s="18"/>
      <c r="D418" s="29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34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>
      <c r="A419" s="18"/>
      <c r="B419" s="18"/>
      <c r="C419" s="18"/>
      <c r="D419" s="29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34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>
      <c r="A420" s="18"/>
      <c r="B420" s="18"/>
      <c r="C420" s="18"/>
      <c r="D420" s="29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34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>
      <c r="A421" s="18"/>
      <c r="B421" s="18"/>
      <c r="C421" s="18"/>
      <c r="D421" s="29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34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>
      <c r="A422" s="18"/>
      <c r="B422" s="18"/>
      <c r="C422" s="18"/>
      <c r="D422" s="29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34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>
      <c r="A423" s="18"/>
      <c r="B423" s="18"/>
      <c r="C423" s="18"/>
      <c r="D423" s="29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34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>
      <c r="A424" s="18"/>
      <c r="B424" s="18"/>
      <c r="C424" s="18"/>
      <c r="D424" s="29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34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>
      <c r="A425" s="18"/>
      <c r="B425" s="18"/>
      <c r="C425" s="18"/>
      <c r="D425" s="29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34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>
      <c r="A426" s="18"/>
      <c r="B426" s="18"/>
      <c r="C426" s="18"/>
      <c r="D426" s="29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34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>
      <c r="A427" s="18"/>
      <c r="B427" s="18"/>
      <c r="C427" s="18"/>
      <c r="D427" s="29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34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>
      <c r="A428" s="18"/>
      <c r="B428" s="18"/>
      <c r="C428" s="18"/>
      <c r="D428" s="29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34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>
      <c r="A429" s="18"/>
      <c r="B429" s="18"/>
      <c r="C429" s="18"/>
      <c r="D429" s="29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34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>
      <c r="A430" s="18"/>
      <c r="B430" s="18"/>
      <c r="C430" s="18"/>
      <c r="D430" s="29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34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>
      <c r="A431" s="18"/>
      <c r="B431" s="18"/>
      <c r="C431" s="18"/>
      <c r="D431" s="29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34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>
      <c r="A432" s="18"/>
      <c r="B432" s="18"/>
      <c r="C432" s="18"/>
      <c r="D432" s="29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34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>
      <c r="A433" s="18"/>
      <c r="B433" s="18"/>
      <c r="C433" s="18"/>
      <c r="D433" s="29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34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>
      <c r="A434" s="18"/>
      <c r="B434" s="18"/>
      <c r="C434" s="18"/>
      <c r="D434" s="29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34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>
      <c r="A435" s="18"/>
      <c r="B435" s="18"/>
      <c r="C435" s="18"/>
      <c r="D435" s="29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34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>
      <c r="A436" s="18"/>
      <c r="B436" s="18"/>
      <c r="C436" s="18"/>
      <c r="D436" s="29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34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>
      <c r="A437" s="18"/>
      <c r="B437" s="18"/>
      <c r="C437" s="18"/>
      <c r="D437" s="29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34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>
      <c r="A438" s="18"/>
      <c r="B438" s="18"/>
      <c r="C438" s="18"/>
      <c r="D438" s="29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34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>
      <c r="A439" s="18"/>
      <c r="B439" s="18"/>
      <c r="C439" s="18"/>
      <c r="D439" s="29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34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>
      <c r="A440" s="18"/>
      <c r="B440" s="18"/>
      <c r="C440" s="18"/>
      <c r="D440" s="29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34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>
      <c r="A441" s="18"/>
      <c r="B441" s="18"/>
      <c r="C441" s="18"/>
      <c r="D441" s="29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34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>
      <c r="A442" s="18"/>
      <c r="B442" s="18"/>
      <c r="C442" s="18"/>
      <c r="D442" s="29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34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>
      <c r="A443" s="18"/>
      <c r="B443" s="18"/>
      <c r="C443" s="18"/>
      <c r="D443" s="29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34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>
      <c r="A444" s="18"/>
      <c r="B444" s="18"/>
      <c r="C444" s="18"/>
      <c r="D444" s="29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34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>
      <c r="A445" s="18"/>
      <c r="B445" s="18"/>
      <c r="C445" s="18"/>
      <c r="D445" s="29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34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>
      <c r="A446" s="18"/>
      <c r="B446" s="18"/>
      <c r="C446" s="18"/>
      <c r="D446" s="29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34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>
      <c r="A447" s="18"/>
      <c r="B447" s="18"/>
      <c r="C447" s="18"/>
      <c r="D447" s="29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34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>
      <c r="A448" s="18"/>
      <c r="B448" s="18"/>
      <c r="C448" s="18"/>
      <c r="D448" s="29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34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>
      <c r="A449" s="18"/>
      <c r="B449" s="18"/>
      <c r="C449" s="18"/>
      <c r="D449" s="29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34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>
      <c r="A450" s="18"/>
      <c r="B450" s="18"/>
      <c r="C450" s="18"/>
      <c r="D450" s="29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34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>
      <c r="A451" s="18"/>
      <c r="B451" s="18"/>
      <c r="C451" s="18"/>
      <c r="D451" s="29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34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>
      <c r="A452" s="18"/>
      <c r="B452" s="18"/>
      <c r="C452" s="18"/>
      <c r="D452" s="29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34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>
      <c r="A453" s="18"/>
      <c r="B453" s="18"/>
      <c r="C453" s="18"/>
      <c r="D453" s="29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34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>
      <c r="A454" s="18"/>
      <c r="B454" s="18"/>
      <c r="C454" s="18"/>
      <c r="D454" s="29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34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>
      <c r="A455" s="18"/>
      <c r="B455" s="18"/>
      <c r="C455" s="18"/>
      <c r="D455" s="29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34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>
      <c r="A456" s="18"/>
      <c r="B456" s="18"/>
      <c r="C456" s="18"/>
      <c r="D456" s="29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34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>
      <c r="A457" s="18"/>
      <c r="B457" s="18"/>
      <c r="C457" s="18"/>
      <c r="D457" s="29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34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>
      <c r="A458" s="18"/>
      <c r="B458" s="18"/>
      <c r="C458" s="18"/>
      <c r="D458" s="29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34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>
      <c r="A459" s="18"/>
      <c r="B459" s="18"/>
      <c r="C459" s="18"/>
      <c r="D459" s="29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34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>
      <c r="A460" s="18"/>
      <c r="B460" s="18"/>
      <c r="C460" s="18"/>
      <c r="D460" s="29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34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>
      <c r="A461" s="18"/>
      <c r="B461" s="18"/>
      <c r="C461" s="18"/>
      <c r="D461" s="29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34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>
      <c r="A462" s="18"/>
      <c r="B462" s="18"/>
      <c r="C462" s="18"/>
      <c r="D462" s="29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34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>
      <c r="A463" s="18"/>
      <c r="B463" s="18"/>
      <c r="C463" s="18"/>
      <c r="D463" s="29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34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>
      <c r="A464" s="18"/>
      <c r="B464" s="18"/>
      <c r="C464" s="18"/>
      <c r="D464" s="29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34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>
      <c r="A465" s="18"/>
      <c r="B465" s="18"/>
      <c r="C465" s="18"/>
      <c r="D465" s="29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34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>
      <c r="A466" s="18"/>
      <c r="B466" s="18"/>
      <c r="C466" s="18"/>
      <c r="D466" s="29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34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>
      <c r="A467" s="18"/>
      <c r="B467" s="18"/>
      <c r="C467" s="18"/>
      <c r="D467" s="29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34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>
      <c r="A468" s="18"/>
      <c r="B468" s="18"/>
      <c r="C468" s="18"/>
      <c r="D468" s="29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34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>
      <c r="A469" s="18"/>
      <c r="B469" s="18"/>
      <c r="C469" s="18"/>
      <c r="D469" s="29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34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>
      <c r="A470" s="18"/>
      <c r="B470" s="18"/>
      <c r="C470" s="18"/>
      <c r="D470" s="29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34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>
      <c r="A471" s="18"/>
      <c r="B471" s="18"/>
      <c r="C471" s="18"/>
      <c r="D471" s="29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34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>
      <c r="A472" s="18"/>
      <c r="B472" s="18"/>
      <c r="C472" s="18"/>
      <c r="D472" s="29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34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>
      <c r="A473" s="18"/>
      <c r="B473" s="18"/>
      <c r="C473" s="18"/>
      <c r="D473" s="29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34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>
      <c r="A474" s="18"/>
      <c r="B474" s="18"/>
      <c r="C474" s="18"/>
      <c r="D474" s="29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34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>
      <c r="A475" s="18"/>
      <c r="B475" s="18"/>
      <c r="C475" s="18"/>
      <c r="D475" s="29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34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>
      <c r="A476" s="18"/>
      <c r="B476" s="18"/>
      <c r="C476" s="18"/>
      <c r="D476" s="29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34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>
      <c r="A477" s="18"/>
      <c r="B477" s="18"/>
      <c r="C477" s="18"/>
      <c r="D477" s="29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34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>
      <c r="A478" s="18"/>
      <c r="B478" s="18"/>
      <c r="C478" s="18"/>
      <c r="D478" s="29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34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>
      <c r="A479" s="18"/>
      <c r="B479" s="18"/>
      <c r="C479" s="18"/>
      <c r="D479" s="29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34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>
      <c r="A480" s="18"/>
      <c r="B480" s="18"/>
      <c r="C480" s="18"/>
      <c r="D480" s="29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34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>
      <c r="A481" s="18"/>
      <c r="B481" s="18"/>
      <c r="C481" s="18"/>
      <c r="D481" s="29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34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>
      <c r="A482" s="18"/>
      <c r="B482" s="18"/>
      <c r="C482" s="18"/>
      <c r="D482" s="29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34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>
      <c r="A483" s="18"/>
      <c r="B483" s="18"/>
      <c r="C483" s="18"/>
      <c r="D483" s="29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34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>
      <c r="A484" s="18"/>
      <c r="B484" s="18"/>
      <c r="C484" s="18"/>
      <c r="D484" s="29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34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>
      <c r="A485" s="18"/>
      <c r="B485" s="18"/>
      <c r="C485" s="18"/>
      <c r="D485" s="29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34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>
      <c r="A486" s="18"/>
      <c r="B486" s="18"/>
      <c r="C486" s="18"/>
      <c r="D486" s="29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34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>
      <c r="A487" s="18"/>
      <c r="B487" s="18"/>
      <c r="C487" s="18"/>
      <c r="D487" s="29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34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>
      <c r="A488" s="18"/>
      <c r="B488" s="18"/>
      <c r="C488" s="18"/>
      <c r="D488" s="29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34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>
      <c r="A489" s="18"/>
      <c r="B489" s="18"/>
      <c r="C489" s="18"/>
      <c r="D489" s="29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34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>
      <c r="A490" s="18"/>
      <c r="B490" s="18"/>
      <c r="C490" s="18"/>
      <c r="D490" s="29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34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>
      <c r="A491" s="18"/>
      <c r="B491" s="18"/>
      <c r="C491" s="18"/>
      <c r="D491" s="29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34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>
      <c r="A492" s="18"/>
      <c r="B492" s="18"/>
      <c r="C492" s="18"/>
      <c r="D492" s="29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34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>
      <c r="A493" s="18"/>
      <c r="B493" s="18"/>
      <c r="C493" s="18"/>
      <c r="D493" s="29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34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>
      <c r="A494" s="18"/>
      <c r="B494" s="18"/>
      <c r="C494" s="18"/>
      <c r="D494" s="29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34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>
      <c r="A495" s="18"/>
      <c r="B495" s="18"/>
      <c r="C495" s="18"/>
      <c r="D495" s="29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34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>
      <c r="A496" s="18"/>
      <c r="B496" s="18"/>
      <c r="C496" s="18"/>
      <c r="D496" s="29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34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>
      <c r="A497" s="18"/>
      <c r="B497" s="18"/>
      <c r="C497" s="18"/>
      <c r="D497" s="29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34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>
      <c r="A498" s="18"/>
      <c r="B498" s="18"/>
      <c r="C498" s="18"/>
      <c r="D498" s="29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34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>
      <c r="A499" s="18"/>
      <c r="B499" s="18"/>
      <c r="C499" s="18"/>
      <c r="D499" s="29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34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>
      <c r="A500" s="18"/>
      <c r="B500" s="18"/>
      <c r="C500" s="18"/>
      <c r="D500" s="29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34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>
      <c r="A501" s="18"/>
      <c r="B501" s="18"/>
      <c r="C501" s="18"/>
      <c r="D501" s="29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34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>
      <c r="A502" s="18"/>
      <c r="B502" s="18"/>
      <c r="C502" s="18"/>
      <c r="D502" s="29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34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>
      <c r="A503" s="18"/>
      <c r="B503" s="18"/>
      <c r="C503" s="18"/>
      <c r="D503" s="29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34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>
      <c r="A504" s="18"/>
      <c r="B504" s="18"/>
      <c r="C504" s="18"/>
      <c r="D504" s="29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34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>
      <c r="A505" s="18"/>
      <c r="B505" s="18"/>
      <c r="C505" s="18"/>
      <c r="D505" s="29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34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>
      <c r="A506" s="18"/>
      <c r="B506" s="18"/>
      <c r="C506" s="18"/>
      <c r="D506" s="29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34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>
      <c r="A507" s="18"/>
      <c r="B507" s="18"/>
      <c r="C507" s="18"/>
      <c r="D507" s="29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34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>
      <c r="A508" s="18"/>
      <c r="B508" s="18"/>
      <c r="C508" s="18"/>
      <c r="D508" s="29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34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>
      <c r="A509" s="18"/>
      <c r="B509" s="18"/>
      <c r="C509" s="18"/>
      <c r="D509" s="29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34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>
      <c r="A510" s="18"/>
      <c r="B510" s="18"/>
      <c r="C510" s="18"/>
      <c r="D510" s="29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34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>
      <c r="A511" s="18"/>
      <c r="B511" s="18"/>
      <c r="C511" s="18"/>
      <c r="D511" s="29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34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>
      <c r="A512" s="18"/>
      <c r="B512" s="18"/>
      <c r="C512" s="18"/>
      <c r="D512" s="29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34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>
      <c r="A513" s="18"/>
      <c r="B513" s="18"/>
      <c r="C513" s="18"/>
      <c r="D513" s="29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34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>
      <c r="A514" s="18"/>
      <c r="B514" s="18"/>
      <c r="C514" s="18"/>
      <c r="D514" s="29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34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>
      <c r="A515" s="18"/>
      <c r="B515" s="18"/>
      <c r="C515" s="18"/>
      <c r="D515" s="29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34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>
      <c r="A516" s="18"/>
      <c r="B516" s="18"/>
      <c r="C516" s="18"/>
      <c r="D516" s="29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34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>
      <c r="A517" s="18"/>
      <c r="B517" s="18"/>
      <c r="C517" s="18"/>
      <c r="D517" s="29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34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>
      <c r="A518" s="18"/>
      <c r="B518" s="18"/>
      <c r="C518" s="18"/>
      <c r="D518" s="29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34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>
      <c r="A519" s="18"/>
      <c r="B519" s="18"/>
      <c r="C519" s="18"/>
      <c r="D519" s="29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34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>
      <c r="A520" s="18"/>
      <c r="B520" s="18"/>
      <c r="C520" s="18"/>
      <c r="D520" s="29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34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>
      <c r="A521" s="18"/>
      <c r="B521" s="18"/>
      <c r="C521" s="18"/>
      <c r="D521" s="29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34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>
      <c r="A522" s="18"/>
      <c r="B522" s="18"/>
      <c r="C522" s="18"/>
      <c r="D522" s="29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34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>
      <c r="A523" s="18"/>
      <c r="B523" s="18"/>
      <c r="C523" s="18"/>
      <c r="D523" s="29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34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>
      <c r="A524" s="18"/>
      <c r="B524" s="18"/>
      <c r="C524" s="18"/>
      <c r="D524" s="29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34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>
      <c r="A525" s="18"/>
      <c r="B525" s="18"/>
      <c r="C525" s="18"/>
      <c r="D525" s="29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34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>
      <c r="A526" s="18"/>
      <c r="B526" s="18"/>
      <c r="C526" s="18"/>
      <c r="D526" s="29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34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>
      <c r="A527" s="18"/>
      <c r="B527" s="18"/>
      <c r="C527" s="18"/>
      <c r="D527" s="29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34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>
      <c r="A528" s="18"/>
      <c r="B528" s="18"/>
      <c r="C528" s="18"/>
      <c r="D528" s="29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34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>
      <c r="A529" s="18"/>
      <c r="B529" s="18"/>
      <c r="C529" s="18"/>
      <c r="D529" s="29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34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>
      <c r="A530" s="18"/>
      <c r="B530" s="18"/>
      <c r="C530" s="18"/>
      <c r="D530" s="29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34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>
      <c r="A531" s="18"/>
      <c r="B531" s="18"/>
      <c r="C531" s="18"/>
      <c r="D531" s="29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34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>
      <c r="A532" s="18"/>
      <c r="B532" s="18"/>
      <c r="C532" s="18"/>
      <c r="D532" s="29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34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>
      <c r="A533" s="18"/>
      <c r="B533" s="18"/>
      <c r="C533" s="18"/>
      <c r="D533" s="29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34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>
      <c r="A534" s="18"/>
      <c r="B534" s="18"/>
      <c r="C534" s="18"/>
      <c r="D534" s="29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34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>
      <c r="A535" s="18"/>
      <c r="B535" s="18"/>
      <c r="C535" s="18"/>
      <c r="D535" s="29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34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>
      <c r="A536" s="18"/>
      <c r="B536" s="18"/>
      <c r="C536" s="18"/>
      <c r="D536" s="29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34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>
      <c r="A537" s="18"/>
      <c r="B537" s="18"/>
      <c r="C537" s="18"/>
      <c r="D537" s="29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34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>
      <c r="A538" s="18"/>
      <c r="B538" s="18"/>
      <c r="C538" s="18"/>
      <c r="D538" s="29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34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>
      <c r="A539" s="18"/>
      <c r="B539" s="18"/>
      <c r="C539" s="18"/>
      <c r="D539" s="29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34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>
      <c r="A540" s="18"/>
      <c r="B540" s="18"/>
      <c r="C540" s="18"/>
      <c r="D540" s="29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34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>
      <c r="A541" s="18"/>
      <c r="B541" s="18"/>
      <c r="C541" s="18"/>
      <c r="D541" s="29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34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>
      <c r="A542" s="18"/>
      <c r="B542" s="18"/>
      <c r="C542" s="18"/>
      <c r="D542" s="29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34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>
      <c r="A543" s="18"/>
      <c r="B543" s="18"/>
      <c r="C543" s="18"/>
      <c r="D543" s="29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34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>
      <c r="A544" s="18"/>
      <c r="B544" s="18"/>
      <c r="C544" s="18"/>
      <c r="D544" s="29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34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>
      <c r="A545" s="18"/>
      <c r="B545" s="18"/>
      <c r="C545" s="18"/>
      <c r="D545" s="29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34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>
      <c r="A546" s="18"/>
      <c r="B546" s="18"/>
      <c r="C546" s="18"/>
      <c r="D546" s="29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34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>
      <c r="A547" s="18"/>
      <c r="B547" s="18"/>
      <c r="C547" s="18"/>
      <c r="D547" s="29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34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>
      <c r="A548" s="18"/>
      <c r="B548" s="18"/>
      <c r="C548" s="18"/>
      <c r="D548" s="29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34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>
      <c r="A549" s="18"/>
      <c r="B549" s="18"/>
      <c r="C549" s="18"/>
      <c r="D549" s="29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34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>
      <c r="A550" s="18"/>
      <c r="B550" s="18"/>
      <c r="C550" s="18"/>
      <c r="D550" s="29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34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>
      <c r="A551" s="18"/>
      <c r="B551" s="18"/>
      <c r="C551" s="18"/>
      <c r="D551" s="29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34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>
      <c r="A552" s="18"/>
      <c r="B552" s="18"/>
      <c r="C552" s="18"/>
      <c r="D552" s="29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34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>
      <c r="A553" s="18"/>
      <c r="B553" s="18"/>
      <c r="C553" s="18"/>
      <c r="D553" s="29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34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>
      <c r="A554" s="18"/>
      <c r="B554" s="18"/>
      <c r="C554" s="18"/>
      <c r="D554" s="29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34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>
      <c r="A555" s="18"/>
      <c r="B555" s="18"/>
      <c r="C555" s="18"/>
      <c r="D555" s="29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34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>
      <c r="A556" s="18"/>
      <c r="B556" s="18"/>
      <c r="C556" s="18"/>
      <c r="D556" s="29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34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>
      <c r="A557" s="18"/>
      <c r="B557" s="18"/>
      <c r="C557" s="18"/>
      <c r="D557" s="29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34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>
      <c r="A558" s="18"/>
      <c r="B558" s="18"/>
      <c r="C558" s="18"/>
      <c r="D558" s="29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34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>
      <c r="A559" s="18"/>
      <c r="B559" s="18"/>
      <c r="C559" s="18"/>
      <c r="D559" s="29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34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>
      <c r="A560" s="18"/>
      <c r="B560" s="18"/>
      <c r="C560" s="18"/>
      <c r="D560" s="29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34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>
      <c r="A561" s="18"/>
      <c r="B561" s="18"/>
      <c r="C561" s="18"/>
      <c r="D561" s="29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34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>
      <c r="A562" s="18"/>
      <c r="B562" s="18"/>
      <c r="C562" s="18"/>
      <c r="D562" s="29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34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>
      <c r="A563" s="18"/>
      <c r="B563" s="18"/>
      <c r="C563" s="18"/>
      <c r="D563" s="29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34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>
      <c r="A564" s="18"/>
      <c r="B564" s="18"/>
      <c r="C564" s="18"/>
      <c r="D564" s="29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34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>
      <c r="A565" s="18"/>
      <c r="B565" s="18"/>
      <c r="C565" s="18"/>
      <c r="D565" s="29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34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>
      <c r="A566" s="18"/>
      <c r="B566" s="18"/>
      <c r="C566" s="18"/>
      <c r="D566" s="29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34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>
      <c r="A567" s="18"/>
      <c r="B567" s="18"/>
      <c r="C567" s="18"/>
      <c r="D567" s="29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34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>
      <c r="A568" s="18"/>
      <c r="B568" s="18"/>
      <c r="C568" s="18"/>
      <c r="D568" s="29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34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>
      <c r="A569" s="18"/>
      <c r="B569" s="18"/>
      <c r="C569" s="18"/>
      <c r="D569" s="29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34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>
      <c r="A570" s="18"/>
      <c r="B570" s="18"/>
      <c r="C570" s="18"/>
      <c r="D570" s="29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34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>
      <c r="A571" s="18"/>
      <c r="B571" s="18"/>
      <c r="C571" s="18"/>
      <c r="D571" s="29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34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>
      <c r="A572" s="18"/>
      <c r="B572" s="18"/>
      <c r="C572" s="18"/>
      <c r="D572" s="29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34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>
      <c r="A573" s="18"/>
      <c r="B573" s="18"/>
      <c r="C573" s="18"/>
      <c r="D573" s="29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34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>
      <c r="A574" s="18"/>
      <c r="B574" s="18"/>
      <c r="C574" s="18"/>
      <c r="D574" s="29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34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>
      <c r="A575" s="18"/>
      <c r="B575" s="18"/>
      <c r="C575" s="18"/>
      <c r="D575" s="29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34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>
      <c r="A576" s="18"/>
      <c r="B576" s="18"/>
      <c r="C576" s="18"/>
      <c r="D576" s="29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34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>
      <c r="A577" s="18"/>
      <c r="B577" s="18"/>
      <c r="C577" s="18"/>
      <c r="D577" s="29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34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>
      <c r="A578" s="18"/>
      <c r="B578" s="18"/>
      <c r="C578" s="18"/>
      <c r="D578" s="29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34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>
      <c r="A579" s="18"/>
      <c r="B579" s="18"/>
      <c r="C579" s="18"/>
      <c r="D579" s="29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34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>
      <c r="A580" s="18"/>
      <c r="B580" s="18"/>
      <c r="C580" s="18"/>
      <c r="D580" s="29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34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>
      <c r="A581" s="18"/>
      <c r="B581" s="18"/>
      <c r="C581" s="18"/>
      <c r="D581" s="29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34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>
      <c r="A582" s="18"/>
      <c r="B582" s="18"/>
      <c r="C582" s="18"/>
      <c r="D582" s="29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34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>
      <c r="A583" s="18"/>
      <c r="B583" s="18"/>
      <c r="C583" s="18"/>
      <c r="D583" s="29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34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>
      <c r="A584" s="18"/>
      <c r="B584" s="18"/>
      <c r="C584" s="18"/>
      <c r="D584" s="29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34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>
      <c r="A585" s="18"/>
      <c r="B585" s="18"/>
      <c r="C585" s="18"/>
      <c r="D585" s="29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34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>
      <c r="A586" s="18"/>
      <c r="B586" s="18"/>
      <c r="C586" s="18"/>
      <c r="D586" s="29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34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>
      <c r="A587" s="18"/>
      <c r="B587" s="18"/>
      <c r="C587" s="18"/>
      <c r="D587" s="29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34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>
      <c r="A588" s="18"/>
      <c r="B588" s="18"/>
      <c r="C588" s="18"/>
      <c r="D588" s="29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34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>
      <c r="A589" s="18"/>
      <c r="B589" s="18"/>
      <c r="C589" s="18"/>
      <c r="D589" s="29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34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>
      <c r="A590" s="18"/>
      <c r="B590" s="18"/>
      <c r="C590" s="18"/>
      <c r="D590" s="29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34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>
      <c r="A591" s="18"/>
      <c r="B591" s="18"/>
      <c r="C591" s="18"/>
      <c r="D591" s="29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34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>
      <c r="A592" s="18"/>
      <c r="B592" s="18"/>
      <c r="C592" s="18"/>
      <c r="D592" s="29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34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>
      <c r="A593" s="18"/>
      <c r="B593" s="18"/>
      <c r="C593" s="18"/>
      <c r="D593" s="29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34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>
      <c r="A594" s="18"/>
      <c r="B594" s="18"/>
      <c r="C594" s="18"/>
      <c r="D594" s="29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34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>
      <c r="A595" s="18"/>
      <c r="B595" s="18"/>
      <c r="C595" s="18"/>
      <c r="D595" s="29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34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>
      <c r="A596" s="18"/>
      <c r="B596" s="18"/>
      <c r="C596" s="18"/>
      <c r="D596" s="29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34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>
      <c r="A597" s="18"/>
      <c r="B597" s="18"/>
      <c r="C597" s="18"/>
      <c r="D597" s="29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34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>
      <c r="A598" s="18"/>
      <c r="B598" s="18"/>
      <c r="C598" s="18"/>
      <c r="D598" s="29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34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>
      <c r="A599" s="18"/>
      <c r="B599" s="18"/>
      <c r="C599" s="18"/>
      <c r="D599" s="29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34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>
      <c r="A600" s="18"/>
      <c r="B600" s="18"/>
      <c r="C600" s="18"/>
      <c r="D600" s="29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34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>
      <c r="A601" s="18"/>
      <c r="B601" s="18"/>
      <c r="C601" s="18"/>
      <c r="D601" s="29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34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>
      <c r="A602" s="18"/>
      <c r="B602" s="18"/>
      <c r="C602" s="18"/>
      <c r="D602" s="29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34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>
      <c r="A603" s="18"/>
      <c r="B603" s="18"/>
      <c r="C603" s="18"/>
      <c r="D603" s="29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34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>
      <c r="A604" s="18"/>
      <c r="B604" s="18"/>
      <c r="C604" s="18"/>
      <c r="D604" s="29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34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>
      <c r="A605" s="18"/>
      <c r="B605" s="18"/>
      <c r="C605" s="18"/>
      <c r="D605" s="29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34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>
      <c r="A606" s="18"/>
      <c r="B606" s="18"/>
      <c r="C606" s="18"/>
      <c r="D606" s="29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34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>
      <c r="A607" s="18"/>
      <c r="B607" s="18"/>
      <c r="C607" s="18"/>
      <c r="D607" s="29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34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>
      <c r="A608" s="18"/>
      <c r="B608" s="18"/>
      <c r="C608" s="18"/>
      <c r="D608" s="29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34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>
      <c r="A609" s="18"/>
      <c r="B609" s="18"/>
      <c r="C609" s="18"/>
      <c r="D609" s="29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34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>
      <c r="A610" s="18"/>
      <c r="B610" s="18"/>
      <c r="C610" s="18"/>
      <c r="D610" s="29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34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>
      <c r="A611" s="18"/>
      <c r="B611" s="18"/>
      <c r="C611" s="18"/>
      <c r="D611" s="29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34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>
      <c r="A612" s="18"/>
      <c r="B612" s="18"/>
      <c r="C612" s="18"/>
      <c r="D612" s="29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34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>
      <c r="A613" s="18"/>
      <c r="B613" s="18"/>
      <c r="C613" s="18"/>
      <c r="D613" s="29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34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>
      <c r="A614" s="18"/>
      <c r="B614" s="18"/>
      <c r="C614" s="18"/>
      <c r="D614" s="29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34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>
      <c r="A615" s="18"/>
      <c r="B615" s="18"/>
      <c r="C615" s="18"/>
      <c r="D615" s="29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34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>
      <c r="A616" s="18"/>
      <c r="B616" s="18"/>
      <c r="C616" s="18"/>
      <c r="D616" s="29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34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>
      <c r="A617" s="18"/>
      <c r="B617" s="18"/>
      <c r="C617" s="18"/>
      <c r="D617" s="29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34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>
      <c r="A618" s="18"/>
      <c r="B618" s="18"/>
      <c r="C618" s="18"/>
      <c r="D618" s="29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34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>
      <c r="A619" s="18"/>
      <c r="B619" s="18"/>
      <c r="C619" s="18"/>
      <c r="D619" s="29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34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>
      <c r="A620" s="18"/>
      <c r="B620" s="18"/>
      <c r="C620" s="18"/>
      <c r="D620" s="29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34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>
      <c r="A621" s="18"/>
      <c r="B621" s="18"/>
      <c r="C621" s="18"/>
      <c r="D621" s="29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34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>
      <c r="A622" s="18"/>
      <c r="B622" s="18"/>
      <c r="C622" s="18"/>
      <c r="D622" s="29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34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>
      <c r="A623" s="18"/>
      <c r="B623" s="18"/>
      <c r="C623" s="18"/>
      <c r="D623" s="29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34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>
      <c r="A624" s="18"/>
      <c r="B624" s="18"/>
      <c r="C624" s="18"/>
      <c r="D624" s="29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34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>
      <c r="A625" s="18"/>
      <c r="B625" s="18"/>
      <c r="C625" s="18"/>
      <c r="D625" s="29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34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>
      <c r="A626" s="18"/>
      <c r="B626" s="18"/>
      <c r="C626" s="18"/>
      <c r="D626" s="29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34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>
      <c r="A627" s="18"/>
      <c r="B627" s="18"/>
      <c r="C627" s="18"/>
      <c r="D627" s="29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34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>
      <c r="A628" s="18"/>
      <c r="B628" s="18"/>
      <c r="C628" s="18"/>
      <c r="D628" s="29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34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>
      <c r="A629" s="18"/>
      <c r="B629" s="18"/>
      <c r="C629" s="18"/>
      <c r="D629" s="29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34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>
      <c r="A630" s="18"/>
      <c r="B630" s="18"/>
      <c r="C630" s="18"/>
      <c r="D630" s="29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34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>
      <c r="A631" s="18"/>
      <c r="B631" s="18"/>
      <c r="C631" s="18"/>
      <c r="D631" s="29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34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>
      <c r="A632" s="18"/>
      <c r="B632" s="18"/>
      <c r="C632" s="18"/>
      <c r="D632" s="29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34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>
      <c r="A633" s="18"/>
      <c r="B633" s="18"/>
      <c r="C633" s="18"/>
      <c r="D633" s="29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34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>
      <c r="A634" s="18"/>
      <c r="B634" s="18"/>
      <c r="C634" s="18"/>
      <c r="D634" s="29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34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>
      <c r="A635" s="18"/>
      <c r="B635" s="18"/>
      <c r="C635" s="18"/>
      <c r="D635" s="29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34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>
      <c r="A636" s="18"/>
      <c r="B636" s="18"/>
      <c r="C636" s="18"/>
      <c r="D636" s="29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34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>
      <c r="A637" s="18"/>
      <c r="B637" s="18"/>
      <c r="C637" s="18"/>
      <c r="D637" s="29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34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>
      <c r="A638" s="18"/>
      <c r="B638" s="18"/>
      <c r="C638" s="18"/>
      <c r="D638" s="29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34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>
      <c r="A639" s="18"/>
      <c r="B639" s="18"/>
      <c r="C639" s="18"/>
      <c r="D639" s="29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34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>
      <c r="A640" s="18"/>
      <c r="B640" s="18"/>
      <c r="C640" s="18"/>
      <c r="D640" s="29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34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>
      <c r="A641" s="18"/>
      <c r="B641" s="18"/>
      <c r="C641" s="18"/>
      <c r="D641" s="29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34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>
      <c r="A642" s="18"/>
      <c r="B642" s="18"/>
      <c r="C642" s="18"/>
      <c r="D642" s="29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34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>
      <c r="A643" s="18"/>
      <c r="B643" s="18"/>
      <c r="C643" s="18"/>
      <c r="D643" s="29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34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>
      <c r="A644" s="18"/>
      <c r="B644" s="18"/>
      <c r="C644" s="18"/>
      <c r="D644" s="29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34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>
      <c r="A645" s="18"/>
      <c r="B645" s="18"/>
      <c r="C645" s="18"/>
      <c r="D645" s="29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34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>
      <c r="A646" s="18"/>
      <c r="B646" s="18"/>
      <c r="C646" s="18"/>
      <c r="D646" s="29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34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>
      <c r="A647" s="18"/>
      <c r="B647" s="18"/>
      <c r="C647" s="18"/>
      <c r="D647" s="29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34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>
      <c r="A648" s="18"/>
      <c r="B648" s="18"/>
      <c r="C648" s="18"/>
      <c r="D648" s="29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34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>
      <c r="A649" s="18"/>
      <c r="B649" s="18"/>
      <c r="C649" s="18"/>
      <c r="D649" s="29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34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>
      <c r="A650" s="18"/>
      <c r="B650" s="18"/>
      <c r="C650" s="18"/>
      <c r="D650" s="29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34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>
      <c r="A651" s="18"/>
      <c r="B651" s="18"/>
      <c r="C651" s="18"/>
      <c r="D651" s="29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34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>
      <c r="A652" s="18"/>
      <c r="B652" s="18"/>
      <c r="C652" s="18"/>
      <c r="D652" s="29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34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>
      <c r="A653" s="18"/>
      <c r="B653" s="18"/>
      <c r="C653" s="18"/>
      <c r="D653" s="29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34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>
      <c r="A654" s="18"/>
      <c r="B654" s="18"/>
      <c r="C654" s="18"/>
      <c r="D654" s="29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34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>
      <c r="A655" s="18"/>
      <c r="B655" s="18"/>
      <c r="C655" s="18"/>
      <c r="D655" s="29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34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>
      <c r="A656" s="18"/>
      <c r="B656" s="18"/>
      <c r="C656" s="18"/>
      <c r="D656" s="29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34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>
      <c r="A657" s="18"/>
      <c r="B657" s="18"/>
      <c r="C657" s="18"/>
      <c r="D657" s="29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34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>
      <c r="A658" s="18"/>
      <c r="B658" s="18"/>
      <c r="C658" s="18"/>
      <c r="D658" s="29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34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>
      <c r="A659" s="18"/>
      <c r="B659" s="18"/>
      <c r="C659" s="18"/>
      <c r="D659" s="29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34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>
      <c r="A660" s="18"/>
      <c r="B660" s="18"/>
      <c r="C660" s="18"/>
      <c r="D660" s="29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34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>
      <c r="A661" s="18"/>
      <c r="B661" s="18"/>
      <c r="C661" s="18"/>
      <c r="D661" s="29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34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>
      <c r="A662" s="18"/>
      <c r="B662" s="18"/>
      <c r="C662" s="18"/>
      <c r="D662" s="29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34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>
      <c r="A663" s="18"/>
      <c r="B663" s="18"/>
      <c r="C663" s="18"/>
      <c r="D663" s="29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34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>
      <c r="A664" s="18"/>
      <c r="B664" s="18"/>
      <c r="C664" s="18"/>
      <c r="D664" s="29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34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>
      <c r="A665" s="18"/>
      <c r="B665" s="18"/>
      <c r="C665" s="18"/>
      <c r="D665" s="29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34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>
      <c r="A666" s="18"/>
      <c r="B666" s="18"/>
      <c r="C666" s="18"/>
      <c r="D666" s="29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34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>
      <c r="A667" s="18"/>
      <c r="B667" s="18"/>
      <c r="C667" s="18"/>
      <c r="D667" s="29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34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>
      <c r="A668" s="18"/>
      <c r="B668" s="18"/>
      <c r="C668" s="18"/>
      <c r="D668" s="29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34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>
      <c r="A669" s="18"/>
      <c r="B669" s="18"/>
      <c r="C669" s="18"/>
      <c r="D669" s="29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34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>
      <c r="A670" s="18"/>
      <c r="B670" s="18"/>
      <c r="C670" s="18"/>
      <c r="D670" s="29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34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>
      <c r="A671" s="18"/>
      <c r="B671" s="18"/>
      <c r="C671" s="18"/>
      <c r="D671" s="29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34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>
      <c r="A672" s="18"/>
      <c r="B672" s="18"/>
      <c r="C672" s="18"/>
      <c r="D672" s="29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34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>
      <c r="A673" s="18"/>
      <c r="B673" s="18"/>
      <c r="C673" s="18"/>
      <c r="D673" s="29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34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>
      <c r="A674" s="18"/>
      <c r="B674" s="18"/>
      <c r="C674" s="18"/>
      <c r="D674" s="29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34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>
      <c r="A675" s="18"/>
      <c r="B675" s="18"/>
      <c r="C675" s="18"/>
      <c r="D675" s="29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34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>
      <c r="A676" s="18"/>
      <c r="B676" s="18"/>
      <c r="C676" s="18"/>
      <c r="D676" s="29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34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>
      <c r="A677" s="18"/>
      <c r="B677" s="18"/>
      <c r="C677" s="18"/>
      <c r="D677" s="29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34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>
      <c r="A678" s="18"/>
      <c r="B678" s="18"/>
      <c r="C678" s="18"/>
      <c r="D678" s="29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34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>
      <c r="A679" s="18"/>
      <c r="B679" s="18"/>
      <c r="C679" s="18"/>
      <c r="D679" s="29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34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>
      <c r="A680" s="18"/>
      <c r="B680" s="18"/>
      <c r="C680" s="18"/>
      <c r="D680" s="29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34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>
      <c r="A681" s="18"/>
      <c r="B681" s="18"/>
      <c r="C681" s="18"/>
      <c r="D681" s="29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34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>
      <c r="A682" s="18"/>
      <c r="B682" s="18"/>
      <c r="C682" s="18"/>
      <c r="D682" s="29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34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>
      <c r="A683" s="18"/>
      <c r="B683" s="18"/>
      <c r="C683" s="18"/>
      <c r="D683" s="29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34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>
      <c r="A684" s="18"/>
      <c r="B684" s="18"/>
      <c r="C684" s="18"/>
      <c r="D684" s="29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34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>
      <c r="A685" s="18"/>
      <c r="B685" s="18"/>
      <c r="C685" s="18"/>
      <c r="D685" s="29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34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>
      <c r="A686" s="18"/>
      <c r="B686" s="18"/>
      <c r="C686" s="18"/>
      <c r="D686" s="29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34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>
      <c r="A687" s="18"/>
      <c r="B687" s="18"/>
      <c r="C687" s="18"/>
      <c r="D687" s="29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34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>
      <c r="A688" s="18"/>
      <c r="B688" s="18"/>
      <c r="C688" s="18"/>
      <c r="D688" s="29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34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>
      <c r="A689" s="18"/>
      <c r="B689" s="18"/>
      <c r="C689" s="18"/>
      <c r="D689" s="29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34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>
      <c r="A690" s="18"/>
      <c r="B690" s="18"/>
      <c r="C690" s="18"/>
      <c r="D690" s="29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34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>
      <c r="A691" s="18"/>
      <c r="B691" s="18"/>
      <c r="C691" s="18"/>
      <c r="D691" s="29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34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>
      <c r="A692" s="18"/>
      <c r="B692" s="18"/>
      <c r="C692" s="18"/>
      <c r="D692" s="29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34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>
      <c r="A693" s="18"/>
      <c r="B693" s="18"/>
      <c r="C693" s="18"/>
      <c r="D693" s="29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34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>
      <c r="A694" s="18"/>
      <c r="B694" s="18"/>
      <c r="C694" s="18"/>
      <c r="D694" s="29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34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>
      <c r="A695" s="18"/>
      <c r="B695" s="18"/>
      <c r="C695" s="18"/>
      <c r="D695" s="29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34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>
      <c r="A696" s="18"/>
      <c r="B696" s="18"/>
      <c r="C696" s="18"/>
      <c r="D696" s="29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34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>
      <c r="A697" s="18"/>
      <c r="B697" s="18"/>
      <c r="C697" s="18"/>
      <c r="D697" s="29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34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>
      <c r="A698" s="18"/>
      <c r="B698" s="18"/>
      <c r="C698" s="18"/>
      <c r="D698" s="29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34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>
      <c r="A699" s="18"/>
      <c r="B699" s="18"/>
      <c r="C699" s="18"/>
      <c r="D699" s="29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34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>
      <c r="A700" s="18"/>
      <c r="B700" s="18"/>
      <c r="C700" s="18"/>
      <c r="D700" s="29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34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>
      <c r="A701" s="18"/>
      <c r="B701" s="18"/>
      <c r="C701" s="18"/>
      <c r="D701" s="29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34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>
      <c r="A702" s="18"/>
      <c r="B702" s="18"/>
      <c r="C702" s="18"/>
      <c r="D702" s="29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34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>
      <c r="A703" s="18"/>
      <c r="B703" s="18"/>
      <c r="C703" s="18"/>
      <c r="D703" s="29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34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>
      <c r="A704" s="18"/>
      <c r="B704" s="18"/>
      <c r="C704" s="18"/>
      <c r="D704" s="29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34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>
      <c r="A705" s="18"/>
      <c r="B705" s="18"/>
      <c r="C705" s="18"/>
      <c r="D705" s="29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34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>
      <c r="A706" s="18"/>
      <c r="B706" s="18"/>
      <c r="C706" s="18"/>
      <c r="D706" s="29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34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>
      <c r="A707" s="18"/>
      <c r="B707" s="18"/>
      <c r="C707" s="18"/>
      <c r="D707" s="29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34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>
      <c r="A708" s="18"/>
      <c r="B708" s="18"/>
      <c r="C708" s="18"/>
      <c r="D708" s="29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34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>
      <c r="A709" s="18"/>
      <c r="B709" s="18"/>
      <c r="C709" s="18"/>
      <c r="D709" s="29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34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>
      <c r="A710" s="18"/>
      <c r="B710" s="18"/>
      <c r="C710" s="18"/>
      <c r="D710" s="29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34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>
      <c r="A711" s="18"/>
      <c r="B711" s="18"/>
      <c r="C711" s="18"/>
      <c r="D711" s="29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34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</row>
    <row r="712">
      <c r="A712" s="18"/>
      <c r="B712" s="18"/>
      <c r="C712" s="18"/>
      <c r="D712" s="29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34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</row>
    <row r="713">
      <c r="A713" s="18"/>
      <c r="B713" s="18"/>
      <c r="C713" s="18"/>
      <c r="D713" s="29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34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</row>
    <row r="714">
      <c r="A714" s="18"/>
      <c r="B714" s="18"/>
      <c r="C714" s="18"/>
      <c r="D714" s="29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34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</row>
    <row r="715">
      <c r="A715" s="18"/>
      <c r="B715" s="18"/>
      <c r="C715" s="18"/>
      <c r="D715" s="29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34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</row>
    <row r="716">
      <c r="A716" s="18"/>
      <c r="B716" s="18"/>
      <c r="C716" s="18"/>
      <c r="D716" s="29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34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</row>
    <row r="717">
      <c r="A717" s="18"/>
      <c r="B717" s="18"/>
      <c r="C717" s="18"/>
      <c r="D717" s="29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34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</row>
    <row r="718">
      <c r="A718" s="18"/>
      <c r="B718" s="18"/>
      <c r="C718" s="18"/>
      <c r="D718" s="29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34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</row>
    <row r="719">
      <c r="A719" s="18"/>
      <c r="B719" s="18"/>
      <c r="C719" s="18"/>
      <c r="D719" s="29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34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</row>
    <row r="720">
      <c r="A720" s="18"/>
      <c r="B720" s="18"/>
      <c r="C720" s="18"/>
      <c r="D720" s="29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34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</row>
    <row r="721">
      <c r="A721" s="18"/>
      <c r="B721" s="18"/>
      <c r="C721" s="18"/>
      <c r="D721" s="29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34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</row>
    <row r="722">
      <c r="A722" s="18"/>
      <c r="B722" s="18"/>
      <c r="C722" s="18"/>
      <c r="D722" s="29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34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</row>
    <row r="723">
      <c r="A723" s="18"/>
      <c r="B723" s="18"/>
      <c r="C723" s="18"/>
      <c r="D723" s="29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34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</row>
    <row r="724">
      <c r="A724" s="18"/>
      <c r="B724" s="18"/>
      <c r="C724" s="18"/>
      <c r="D724" s="29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34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</row>
    <row r="725">
      <c r="A725" s="18"/>
      <c r="B725" s="18"/>
      <c r="C725" s="18"/>
      <c r="D725" s="29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34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</row>
    <row r="726">
      <c r="A726" s="18"/>
      <c r="B726" s="18"/>
      <c r="C726" s="18"/>
      <c r="D726" s="29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34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</row>
    <row r="727">
      <c r="A727" s="18"/>
      <c r="B727" s="18"/>
      <c r="C727" s="18"/>
      <c r="D727" s="29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34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</row>
    <row r="728">
      <c r="A728" s="18"/>
      <c r="B728" s="18"/>
      <c r="C728" s="18"/>
      <c r="D728" s="29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34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</row>
    <row r="729">
      <c r="A729" s="18"/>
      <c r="B729" s="18"/>
      <c r="C729" s="18"/>
      <c r="D729" s="29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34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</row>
    <row r="730">
      <c r="A730" s="18"/>
      <c r="B730" s="18"/>
      <c r="C730" s="18"/>
      <c r="D730" s="29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34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</row>
    <row r="731">
      <c r="A731" s="18"/>
      <c r="B731" s="18"/>
      <c r="C731" s="18"/>
      <c r="D731" s="29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34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</row>
    <row r="732">
      <c r="A732" s="18"/>
      <c r="B732" s="18"/>
      <c r="C732" s="18"/>
      <c r="D732" s="29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34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</row>
    <row r="733">
      <c r="A733" s="18"/>
      <c r="B733" s="18"/>
      <c r="C733" s="18"/>
      <c r="D733" s="29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34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</row>
    <row r="734">
      <c r="A734" s="18"/>
      <c r="B734" s="18"/>
      <c r="C734" s="18"/>
      <c r="D734" s="29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34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</row>
    <row r="735">
      <c r="A735" s="18"/>
      <c r="B735" s="18"/>
      <c r="C735" s="18"/>
      <c r="D735" s="29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34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</row>
    <row r="736">
      <c r="A736" s="18"/>
      <c r="B736" s="18"/>
      <c r="C736" s="18"/>
      <c r="D736" s="29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34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</row>
    <row r="737">
      <c r="A737" s="18"/>
      <c r="B737" s="18"/>
      <c r="C737" s="18"/>
      <c r="D737" s="29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34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</row>
    <row r="738">
      <c r="A738" s="18"/>
      <c r="B738" s="18"/>
      <c r="C738" s="18"/>
      <c r="D738" s="29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34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</row>
    <row r="739">
      <c r="A739" s="18"/>
      <c r="B739" s="18"/>
      <c r="C739" s="18"/>
      <c r="D739" s="29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34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</row>
    <row r="740">
      <c r="A740" s="18"/>
      <c r="B740" s="18"/>
      <c r="C740" s="18"/>
      <c r="D740" s="29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34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</row>
    <row r="741">
      <c r="A741" s="18"/>
      <c r="B741" s="18"/>
      <c r="C741" s="18"/>
      <c r="D741" s="29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34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</row>
    <row r="742">
      <c r="A742" s="18"/>
      <c r="B742" s="18"/>
      <c r="C742" s="18"/>
      <c r="D742" s="29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34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</row>
    <row r="743">
      <c r="A743" s="18"/>
      <c r="B743" s="18"/>
      <c r="C743" s="18"/>
      <c r="D743" s="29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34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</row>
    <row r="744">
      <c r="A744" s="18"/>
      <c r="B744" s="18"/>
      <c r="C744" s="18"/>
      <c r="D744" s="29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34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</row>
    <row r="745">
      <c r="A745" s="18"/>
      <c r="B745" s="18"/>
      <c r="C745" s="18"/>
      <c r="D745" s="29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34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</row>
    <row r="746">
      <c r="A746" s="18"/>
      <c r="B746" s="18"/>
      <c r="C746" s="18"/>
      <c r="D746" s="29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34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</row>
    <row r="747">
      <c r="A747" s="18"/>
      <c r="B747" s="18"/>
      <c r="C747" s="18"/>
      <c r="D747" s="29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34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</row>
    <row r="748">
      <c r="A748" s="18"/>
      <c r="B748" s="18"/>
      <c r="C748" s="18"/>
      <c r="D748" s="29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34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</row>
    <row r="749">
      <c r="A749" s="18"/>
      <c r="B749" s="18"/>
      <c r="C749" s="18"/>
      <c r="D749" s="29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34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</row>
    <row r="750">
      <c r="A750" s="18"/>
      <c r="B750" s="18"/>
      <c r="C750" s="18"/>
      <c r="D750" s="29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34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</row>
    <row r="751">
      <c r="A751" s="18"/>
      <c r="B751" s="18"/>
      <c r="C751" s="18"/>
      <c r="D751" s="29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34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</row>
    <row r="752">
      <c r="A752" s="18"/>
      <c r="B752" s="18"/>
      <c r="C752" s="18"/>
      <c r="D752" s="29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34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</row>
    <row r="753">
      <c r="A753" s="18"/>
      <c r="B753" s="18"/>
      <c r="C753" s="18"/>
      <c r="D753" s="29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34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</row>
    <row r="754">
      <c r="A754" s="18"/>
      <c r="B754" s="18"/>
      <c r="C754" s="18"/>
      <c r="D754" s="29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34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</row>
    <row r="755">
      <c r="A755" s="18"/>
      <c r="B755" s="18"/>
      <c r="C755" s="18"/>
      <c r="D755" s="29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34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</row>
    <row r="756">
      <c r="A756" s="18"/>
      <c r="B756" s="18"/>
      <c r="C756" s="18"/>
      <c r="D756" s="29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34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</row>
    <row r="757">
      <c r="A757" s="18"/>
      <c r="B757" s="18"/>
      <c r="C757" s="18"/>
      <c r="D757" s="29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34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</row>
    <row r="758">
      <c r="A758" s="18"/>
      <c r="B758" s="18"/>
      <c r="C758" s="18"/>
      <c r="D758" s="29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34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</row>
    <row r="759">
      <c r="A759" s="18"/>
      <c r="B759" s="18"/>
      <c r="C759" s="18"/>
      <c r="D759" s="29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34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</row>
    <row r="760">
      <c r="A760" s="18"/>
      <c r="B760" s="18"/>
      <c r="C760" s="18"/>
      <c r="D760" s="29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34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</row>
    <row r="761">
      <c r="A761" s="18"/>
      <c r="B761" s="18"/>
      <c r="C761" s="18"/>
      <c r="D761" s="29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34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</row>
    <row r="762">
      <c r="A762" s="18"/>
      <c r="B762" s="18"/>
      <c r="C762" s="18"/>
      <c r="D762" s="29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34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</row>
    <row r="763">
      <c r="A763" s="18"/>
      <c r="B763" s="18"/>
      <c r="C763" s="18"/>
      <c r="D763" s="29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34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</row>
    <row r="764">
      <c r="A764" s="18"/>
      <c r="B764" s="18"/>
      <c r="C764" s="18"/>
      <c r="D764" s="29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34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</row>
    <row r="765">
      <c r="A765" s="18"/>
      <c r="B765" s="18"/>
      <c r="C765" s="18"/>
      <c r="D765" s="29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34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</row>
    <row r="766">
      <c r="A766" s="18"/>
      <c r="B766" s="18"/>
      <c r="C766" s="18"/>
      <c r="D766" s="29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34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</row>
    <row r="767">
      <c r="A767" s="18"/>
      <c r="B767" s="18"/>
      <c r="C767" s="18"/>
      <c r="D767" s="29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34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</row>
    <row r="768">
      <c r="A768" s="18"/>
      <c r="B768" s="18"/>
      <c r="C768" s="18"/>
      <c r="D768" s="29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34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</row>
    <row r="769">
      <c r="A769" s="18"/>
      <c r="B769" s="18"/>
      <c r="C769" s="18"/>
      <c r="D769" s="29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34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</row>
    <row r="770">
      <c r="A770" s="18"/>
      <c r="B770" s="18"/>
      <c r="C770" s="18"/>
      <c r="D770" s="29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34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</row>
    <row r="771">
      <c r="A771" s="18"/>
      <c r="B771" s="18"/>
      <c r="C771" s="18"/>
      <c r="D771" s="29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34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</row>
    <row r="772">
      <c r="A772" s="18"/>
      <c r="B772" s="18"/>
      <c r="C772" s="18"/>
      <c r="D772" s="29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34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</row>
    <row r="773">
      <c r="A773" s="18"/>
      <c r="B773" s="18"/>
      <c r="C773" s="18"/>
      <c r="D773" s="29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34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</row>
    <row r="774">
      <c r="A774" s="18"/>
      <c r="B774" s="18"/>
      <c r="C774" s="18"/>
      <c r="D774" s="29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34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</row>
    <row r="775">
      <c r="A775" s="18"/>
      <c r="B775" s="18"/>
      <c r="C775" s="18"/>
      <c r="D775" s="29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34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</row>
    <row r="776">
      <c r="A776" s="18"/>
      <c r="B776" s="18"/>
      <c r="C776" s="18"/>
      <c r="D776" s="29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34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</row>
    <row r="777">
      <c r="A777" s="18"/>
      <c r="B777" s="18"/>
      <c r="C777" s="18"/>
      <c r="D777" s="29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34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</row>
    <row r="778">
      <c r="A778" s="18"/>
      <c r="B778" s="18"/>
      <c r="C778" s="18"/>
      <c r="D778" s="29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34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</row>
    <row r="779">
      <c r="A779" s="18"/>
      <c r="B779" s="18"/>
      <c r="C779" s="18"/>
      <c r="D779" s="29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34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</row>
    <row r="780">
      <c r="A780" s="18"/>
      <c r="B780" s="18"/>
      <c r="C780" s="18"/>
      <c r="D780" s="29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34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</row>
    <row r="781">
      <c r="A781" s="18"/>
      <c r="B781" s="18"/>
      <c r="C781" s="18"/>
      <c r="D781" s="29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34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</row>
    <row r="782">
      <c r="A782" s="18"/>
      <c r="B782" s="18"/>
      <c r="C782" s="18"/>
      <c r="D782" s="29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34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</row>
    <row r="783">
      <c r="A783" s="18"/>
      <c r="B783" s="18"/>
      <c r="C783" s="18"/>
      <c r="D783" s="29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34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</row>
    <row r="784">
      <c r="A784" s="18"/>
      <c r="B784" s="18"/>
      <c r="C784" s="18"/>
      <c r="D784" s="29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34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</row>
    <row r="785">
      <c r="A785" s="18"/>
      <c r="B785" s="18"/>
      <c r="C785" s="18"/>
      <c r="D785" s="29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34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</row>
    <row r="786">
      <c r="A786" s="18"/>
      <c r="B786" s="18"/>
      <c r="C786" s="18"/>
      <c r="D786" s="29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34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</row>
    <row r="787">
      <c r="A787" s="18"/>
      <c r="B787" s="18"/>
      <c r="C787" s="18"/>
      <c r="D787" s="29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34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</row>
    <row r="788">
      <c r="A788" s="18"/>
      <c r="B788" s="18"/>
      <c r="C788" s="18"/>
      <c r="D788" s="29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34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</row>
    <row r="789">
      <c r="A789" s="18"/>
      <c r="B789" s="18"/>
      <c r="C789" s="18"/>
      <c r="D789" s="29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34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</row>
    <row r="790">
      <c r="A790" s="18"/>
      <c r="B790" s="18"/>
      <c r="C790" s="18"/>
      <c r="D790" s="29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34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</row>
    <row r="791">
      <c r="A791" s="18"/>
      <c r="B791" s="18"/>
      <c r="C791" s="18"/>
      <c r="D791" s="29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34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</row>
    <row r="792">
      <c r="A792" s="18"/>
      <c r="B792" s="18"/>
      <c r="C792" s="18"/>
      <c r="D792" s="29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34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</row>
    <row r="793">
      <c r="A793" s="18"/>
      <c r="B793" s="18"/>
      <c r="C793" s="18"/>
      <c r="D793" s="29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34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</row>
    <row r="794">
      <c r="A794" s="18"/>
      <c r="B794" s="18"/>
      <c r="C794" s="18"/>
      <c r="D794" s="29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34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</row>
    <row r="795">
      <c r="A795" s="18"/>
      <c r="B795" s="18"/>
      <c r="C795" s="18"/>
      <c r="D795" s="29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34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</row>
    <row r="796">
      <c r="A796" s="18"/>
      <c r="B796" s="18"/>
      <c r="C796" s="18"/>
      <c r="D796" s="29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34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</row>
    <row r="797">
      <c r="A797" s="18"/>
      <c r="B797" s="18"/>
      <c r="C797" s="18"/>
      <c r="D797" s="29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34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</row>
    <row r="798">
      <c r="A798" s="18"/>
      <c r="B798" s="18"/>
      <c r="C798" s="18"/>
      <c r="D798" s="29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34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</row>
    <row r="799">
      <c r="A799" s="18"/>
      <c r="B799" s="18"/>
      <c r="C799" s="18"/>
      <c r="D799" s="29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34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</row>
    <row r="800">
      <c r="A800" s="18"/>
      <c r="B800" s="18"/>
      <c r="C800" s="18"/>
      <c r="D800" s="29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34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</row>
    <row r="801">
      <c r="A801" s="18"/>
      <c r="B801" s="18"/>
      <c r="C801" s="18"/>
      <c r="D801" s="29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34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</row>
    <row r="802">
      <c r="A802" s="18"/>
      <c r="B802" s="18"/>
      <c r="C802" s="18"/>
      <c r="D802" s="29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34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</row>
    <row r="803">
      <c r="A803" s="18"/>
      <c r="B803" s="18"/>
      <c r="C803" s="18"/>
      <c r="D803" s="29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34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</row>
    <row r="804">
      <c r="A804" s="18"/>
      <c r="B804" s="18"/>
      <c r="C804" s="18"/>
      <c r="D804" s="29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34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</row>
    <row r="805">
      <c r="A805" s="18"/>
      <c r="B805" s="18"/>
      <c r="C805" s="18"/>
      <c r="D805" s="29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34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</row>
    <row r="806">
      <c r="A806" s="18"/>
      <c r="B806" s="18"/>
      <c r="C806" s="18"/>
      <c r="D806" s="29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34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</row>
    <row r="807">
      <c r="A807" s="18"/>
      <c r="B807" s="18"/>
      <c r="C807" s="18"/>
      <c r="D807" s="29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34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</row>
    <row r="808">
      <c r="A808" s="18"/>
      <c r="B808" s="18"/>
      <c r="C808" s="18"/>
      <c r="D808" s="29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34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</row>
    <row r="809">
      <c r="A809" s="18"/>
      <c r="B809" s="18"/>
      <c r="C809" s="18"/>
      <c r="D809" s="29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34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</row>
    <row r="810">
      <c r="A810" s="18"/>
      <c r="B810" s="18"/>
      <c r="C810" s="18"/>
      <c r="D810" s="29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34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</row>
    <row r="811">
      <c r="A811" s="18"/>
      <c r="B811" s="18"/>
      <c r="C811" s="18"/>
      <c r="D811" s="29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34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</row>
    <row r="812">
      <c r="A812" s="18"/>
      <c r="B812" s="18"/>
      <c r="C812" s="18"/>
      <c r="D812" s="29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34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</row>
    <row r="813">
      <c r="A813" s="18"/>
      <c r="B813" s="18"/>
      <c r="C813" s="18"/>
      <c r="D813" s="29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34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</row>
    <row r="814">
      <c r="A814" s="18"/>
      <c r="B814" s="18"/>
      <c r="C814" s="18"/>
      <c r="D814" s="29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34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</row>
    <row r="815">
      <c r="A815" s="18"/>
      <c r="B815" s="18"/>
      <c r="C815" s="18"/>
      <c r="D815" s="29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34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</row>
    <row r="816">
      <c r="A816" s="18"/>
      <c r="B816" s="18"/>
      <c r="C816" s="18"/>
      <c r="D816" s="29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34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</row>
    <row r="817">
      <c r="A817" s="18"/>
      <c r="B817" s="18"/>
      <c r="C817" s="18"/>
      <c r="D817" s="29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34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</row>
    <row r="818">
      <c r="A818" s="18"/>
      <c r="B818" s="18"/>
      <c r="C818" s="18"/>
      <c r="D818" s="29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34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</row>
    <row r="819">
      <c r="A819" s="18"/>
      <c r="B819" s="18"/>
      <c r="C819" s="18"/>
      <c r="D819" s="29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34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</row>
    <row r="820">
      <c r="A820" s="18"/>
      <c r="B820" s="18"/>
      <c r="C820" s="18"/>
      <c r="D820" s="29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34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</row>
    <row r="821">
      <c r="A821" s="18"/>
      <c r="B821" s="18"/>
      <c r="C821" s="18"/>
      <c r="D821" s="29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34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</row>
    <row r="822">
      <c r="A822" s="18"/>
      <c r="B822" s="18"/>
      <c r="C822" s="18"/>
      <c r="D822" s="29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34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</row>
    <row r="823">
      <c r="A823" s="18"/>
      <c r="B823" s="18"/>
      <c r="C823" s="18"/>
      <c r="D823" s="29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34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</row>
    <row r="824">
      <c r="A824" s="18"/>
      <c r="B824" s="18"/>
      <c r="C824" s="18"/>
      <c r="D824" s="29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34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</row>
    <row r="825">
      <c r="A825" s="18"/>
      <c r="B825" s="18"/>
      <c r="C825" s="18"/>
      <c r="D825" s="29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34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</row>
    <row r="826">
      <c r="A826" s="18"/>
      <c r="B826" s="18"/>
      <c r="C826" s="18"/>
      <c r="D826" s="29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34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</row>
    <row r="827">
      <c r="A827" s="18"/>
      <c r="B827" s="18"/>
      <c r="C827" s="18"/>
      <c r="D827" s="29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34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</row>
    <row r="828">
      <c r="A828" s="18"/>
      <c r="B828" s="18"/>
      <c r="C828" s="18"/>
      <c r="D828" s="29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34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</row>
    <row r="829">
      <c r="A829" s="18"/>
      <c r="B829" s="18"/>
      <c r="C829" s="18"/>
      <c r="D829" s="29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34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</row>
    <row r="830">
      <c r="A830" s="18"/>
      <c r="B830" s="18"/>
      <c r="C830" s="18"/>
      <c r="D830" s="29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34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</row>
    <row r="831">
      <c r="A831" s="18"/>
      <c r="B831" s="18"/>
      <c r="C831" s="18"/>
      <c r="D831" s="29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34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</row>
    <row r="832">
      <c r="A832" s="18"/>
      <c r="B832" s="18"/>
      <c r="C832" s="18"/>
      <c r="D832" s="29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34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</row>
    <row r="833">
      <c r="A833" s="18"/>
      <c r="B833" s="18"/>
      <c r="C833" s="18"/>
      <c r="D833" s="29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34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</row>
    <row r="834">
      <c r="A834" s="18"/>
      <c r="B834" s="18"/>
      <c r="C834" s="18"/>
      <c r="D834" s="29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34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</row>
    <row r="835">
      <c r="A835" s="18"/>
      <c r="B835" s="18"/>
      <c r="C835" s="18"/>
      <c r="D835" s="29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34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</row>
    <row r="836">
      <c r="A836" s="18"/>
      <c r="B836" s="18"/>
      <c r="C836" s="18"/>
      <c r="D836" s="29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34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</row>
    <row r="837">
      <c r="A837" s="18"/>
      <c r="B837" s="18"/>
      <c r="C837" s="18"/>
      <c r="D837" s="29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34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</row>
    <row r="838">
      <c r="A838" s="18"/>
      <c r="B838" s="18"/>
      <c r="C838" s="18"/>
      <c r="D838" s="29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34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</row>
    <row r="839">
      <c r="A839" s="18"/>
      <c r="B839" s="18"/>
      <c r="C839" s="18"/>
      <c r="D839" s="29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34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</row>
    <row r="840">
      <c r="A840" s="18"/>
      <c r="B840" s="18"/>
      <c r="C840" s="18"/>
      <c r="D840" s="29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34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</row>
    <row r="841">
      <c r="A841" s="18"/>
      <c r="B841" s="18"/>
      <c r="C841" s="18"/>
      <c r="D841" s="29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34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</row>
    <row r="842">
      <c r="A842" s="18"/>
      <c r="B842" s="18"/>
      <c r="C842" s="18"/>
      <c r="D842" s="29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34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</row>
    <row r="843">
      <c r="A843" s="18"/>
      <c r="B843" s="18"/>
      <c r="C843" s="18"/>
      <c r="D843" s="29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34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</row>
    <row r="844">
      <c r="A844" s="18"/>
      <c r="B844" s="18"/>
      <c r="C844" s="18"/>
      <c r="D844" s="29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34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</row>
    <row r="845">
      <c r="A845" s="18"/>
      <c r="B845" s="18"/>
      <c r="C845" s="18"/>
      <c r="D845" s="29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34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</row>
    <row r="846">
      <c r="A846" s="18"/>
      <c r="B846" s="18"/>
      <c r="C846" s="18"/>
      <c r="D846" s="29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34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</row>
    <row r="847">
      <c r="A847" s="18"/>
      <c r="B847" s="18"/>
      <c r="C847" s="18"/>
      <c r="D847" s="29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34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</row>
    <row r="848">
      <c r="A848" s="18"/>
      <c r="B848" s="18"/>
      <c r="C848" s="18"/>
      <c r="D848" s="29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34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</row>
    <row r="849">
      <c r="A849" s="18"/>
      <c r="B849" s="18"/>
      <c r="C849" s="18"/>
      <c r="D849" s="29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34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</row>
    <row r="850">
      <c r="A850" s="18"/>
      <c r="B850" s="18"/>
      <c r="C850" s="18"/>
      <c r="D850" s="29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34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</row>
    <row r="851">
      <c r="A851" s="18"/>
      <c r="B851" s="18"/>
      <c r="C851" s="18"/>
      <c r="D851" s="29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34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</row>
    <row r="852">
      <c r="A852" s="18"/>
      <c r="B852" s="18"/>
      <c r="C852" s="18"/>
      <c r="D852" s="29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34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</row>
    <row r="853">
      <c r="A853" s="18"/>
      <c r="B853" s="18"/>
      <c r="C853" s="18"/>
      <c r="D853" s="29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34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</row>
    <row r="854">
      <c r="A854" s="18"/>
      <c r="B854" s="18"/>
      <c r="C854" s="18"/>
      <c r="D854" s="29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34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</row>
    <row r="855">
      <c r="A855" s="18"/>
      <c r="B855" s="18"/>
      <c r="C855" s="18"/>
      <c r="D855" s="29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34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</row>
    <row r="856">
      <c r="A856" s="18"/>
      <c r="B856" s="18"/>
      <c r="C856" s="18"/>
      <c r="D856" s="29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34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</row>
    <row r="857">
      <c r="A857" s="18"/>
      <c r="B857" s="18"/>
      <c r="C857" s="18"/>
      <c r="D857" s="29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34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</row>
    <row r="858">
      <c r="A858" s="18"/>
      <c r="B858" s="18"/>
      <c r="C858" s="18"/>
      <c r="D858" s="29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34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</row>
    <row r="859">
      <c r="A859" s="18"/>
      <c r="B859" s="18"/>
      <c r="C859" s="18"/>
      <c r="D859" s="29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34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</row>
    <row r="860">
      <c r="A860" s="18"/>
      <c r="B860" s="18"/>
      <c r="C860" s="18"/>
      <c r="D860" s="29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34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</row>
    <row r="861">
      <c r="A861" s="18"/>
      <c r="B861" s="18"/>
      <c r="C861" s="18"/>
      <c r="D861" s="29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34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</row>
    <row r="862">
      <c r="A862" s="18"/>
      <c r="B862" s="18"/>
      <c r="C862" s="18"/>
      <c r="D862" s="29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34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</row>
    <row r="863">
      <c r="A863" s="18"/>
      <c r="B863" s="18"/>
      <c r="C863" s="18"/>
      <c r="D863" s="29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34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</row>
    <row r="864">
      <c r="A864" s="18"/>
      <c r="B864" s="18"/>
      <c r="C864" s="18"/>
      <c r="D864" s="29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34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</row>
    <row r="865">
      <c r="A865" s="18"/>
      <c r="B865" s="18"/>
      <c r="C865" s="18"/>
      <c r="D865" s="29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34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</row>
    <row r="866">
      <c r="A866" s="18"/>
      <c r="B866" s="18"/>
      <c r="C866" s="18"/>
      <c r="D866" s="29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34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</row>
    <row r="867">
      <c r="A867" s="18"/>
      <c r="B867" s="18"/>
      <c r="C867" s="18"/>
      <c r="D867" s="29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34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</row>
    <row r="868">
      <c r="A868" s="18"/>
      <c r="B868" s="18"/>
      <c r="C868" s="18"/>
      <c r="D868" s="29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34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</row>
    <row r="869">
      <c r="A869" s="18"/>
      <c r="B869" s="18"/>
      <c r="C869" s="18"/>
      <c r="D869" s="29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34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</row>
    <row r="870">
      <c r="A870" s="18"/>
      <c r="B870" s="18"/>
      <c r="C870" s="18"/>
      <c r="D870" s="29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34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</row>
    <row r="871">
      <c r="A871" s="18"/>
      <c r="B871" s="18"/>
      <c r="C871" s="18"/>
      <c r="D871" s="29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34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</row>
    <row r="872">
      <c r="A872" s="18"/>
      <c r="B872" s="18"/>
      <c r="C872" s="18"/>
      <c r="D872" s="29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34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</row>
    <row r="873">
      <c r="A873" s="18"/>
      <c r="B873" s="18"/>
      <c r="C873" s="18"/>
      <c r="D873" s="29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34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</row>
    <row r="874">
      <c r="A874" s="18"/>
      <c r="B874" s="18"/>
      <c r="C874" s="18"/>
      <c r="D874" s="29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34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</row>
    <row r="875">
      <c r="A875" s="18"/>
      <c r="B875" s="18"/>
      <c r="C875" s="18"/>
      <c r="D875" s="29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34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</row>
    <row r="876">
      <c r="A876" s="18"/>
      <c r="B876" s="18"/>
      <c r="C876" s="18"/>
      <c r="D876" s="29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34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</row>
    <row r="877">
      <c r="A877" s="18"/>
      <c r="B877" s="18"/>
      <c r="C877" s="18"/>
      <c r="D877" s="29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34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</row>
    <row r="878">
      <c r="A878" s="18"/>
      <c r="B878" s="18"/>
      <c r="C878" s="18"/>
      <c r="D878" s="29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34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</row>
    <row r="879">
      <c r="A879" s="18"/>
      <c r="B879" s="18"/>
      <c r="C879" s="18"/>
      <c r="D879" s="29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34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</row>
    <row r="880">
      <c r="A880" s="18"/>
      <c r="B880" s="18"/>
      <c r="C880" s="18"/>
      <c r="D880" s="29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34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</row>
    <row r="881">
      <c r="A881" s="18"/>
      <c r="B881" s="18"/>
      <c r="C881" s="18"/>
      <c r="D881" s="29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34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</row>
    <row r="882">
      <c r="A882" s="18"/>
      <c r="B882" s="18"/>
      <c r="C882" s="18"/>
      <c r="D882" s="29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34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</row>
    <row r="883">
      <c r="A883" s="18"/>
      <c r="B883" s="18"/>
      <c r="C883" s="18"/>
      <c r="D883" s="29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34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</row>
    <row r="884">
      <c r="A884" s="18"/>
      <c r="B884" s="18"/>
      <c r="C884" s="18"/>
      <c r="D884" s="29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34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</row>
    <row r="885">
      <c r="A885" s="18"/>
      <c r="B885" s="18"/>
      <c r="C885" s="18"/>
      <c r="D885" s="29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34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</row>
    <row r="886">
      <c r="A886" s="18"/>
      <c r="B886" s="18"/>
      <c r="C886" s="18"/>
      <c r="D886" s="29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34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</row>
    <row r="887">
      <c r="A887" s="18"/>
      <c r="B887" s="18"/>
      <c r="C887" s="18"/>
      <c r="D887" s="29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34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</row>
    <row r="888">
      <c r="A888" s="18"/>
      <c r="B888" s="18"/>
      <c r="C888" s="18"/>
      <c r="D888" s="29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34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</row>
    <row r="889">
      <c r="A889" s="18"/>
      <c r="B889" s="18"/>
      <c r="C889" s="18"/>
      <c r="D889" s="29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34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</row>
    <row r="890">
      <c r="A890" s="18"/>
      <c r="B890" s="18"/>
      <c r="C890" s="18"/>
      <c r="D890" s="29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34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</row>
    <row r="891">
      <c r="A891" s="18"/>
      <c r="B891" s="18"/>
      <c r="C891" s="18"/>
      <c r="D891" s="29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34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</row>
    <row r="892">
      <c r="A892" s="18"/>
      <c r="B892" s="18"/>
      <c r="C892" s="18"/>
      <c r="D892" s="29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34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</row>
    <row r="893">
      <c r="A893" s="18"/>
      <c r="B893" s="18"/>
      <c r="C893" s="18"/>
      <c r="D893" s="29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34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</row>
    <row r="894">
      <c r="A894" s="18"/>
      <c r="B894" s="18"/>
      <c r="C894" s="18"/>
      <c r="D894" s="29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34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</row>
    <row r="895">
      <c r="A895" s="18"/>
      <c r="B895" s="18"/>
      <c r="C895" s="18"/>
      <c r="D895" s="29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34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</row>
    <row r="896">
      <c r="A896" s="18"/>
      <c r="B896" s="18"/>
      <c r="C896" s="18"/>
      <c r="D896" s="29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34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</row>
    <row r="897">
      <c r="A897" s="18"/>
      <c r="B897" s="18"/>
      <c r="C897" s="18"/>
      <c r="D897" s="29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34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</row>
    <row r="898">
      <c r="A898" s="18"/>
      <c r="B898" s="18"/>
      <c r="C898" s="18"/>
      <c r="D898" s="29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34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</row>
    <row r="899">
      <c r="A899" s="18"/>
      <c r="B899" s="18"/>
      <c r="C899" s="18"/>
      <c r="D899" s="29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34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</row>
    <row r="900">
      <c r="A900" s="18"/>
      <c r="B900" s="18"/>
      <c r="C900" s="18"/>
      <c r="D900" s="29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34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</row>
    <row r="901">
      <c r="A901" s="18"/>
      <c r="B901" s="18"/>
      <c r="C901" s="18"/>
      <c r="D901" s="29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34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</row>
    <row r="902">
      <c r="A902" s="18"/>
      <c r="B902" s="18"/>
      <c r="C902" s="18"/>
      <c r="D902" s="29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34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</row>
    <row r="903">
      <c r="A903" s="18"/>
      <c r="B903" s="18"/>
      <c r="C903" s="18"/>
      <c r="D903" s="29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34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</row>
    <row r="904">
      <c r="A904" s="18"/>
      <c r="B904" s="18"/>
      <c r="C904" s="18"/>
      <c r="D904" s="29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34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</row>
    <row r="905">
      <c r="A905" s="18"/>
      <c r="B905" s="18"/>
      <c r="C905" s="18"/>
      <c r="D905" s="29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34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</row>
    <row r="906">
      <c r="A906" s="18"/>
      <c r="B906" s="18"/>
      <c r="C906" s="18"/>
      <c r="D906" s="29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34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</row>
    <row r="907">
      <c r="A907" s="18"/>
      <c r="B907" s="18"/>
      <c r="C907" s="18"/>
      <c r="D907" s="29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34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</row>
    <row r="908">
      <c r="A908" s="18"/>
      <c r="B908" s="18"/>
      <c r="C908" s="18"/>
      <c r="D908" s="29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34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</row>
    <row r="909">
      <c r="A909" s="18"/>
      <c r="B909" s="18"/>
      <c r="C909" s="18"/>
      <c r="D909" s="29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34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</row>
    <row r="910">
      <c r="A910" s="18"/>
      <c r="B910" s="18"/>
      <c r="C910" s="18"/>
      <c r="D910" s="29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34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</row>
    <row r="911">
      <c r="A911" s="18"/>
      <c r="B911" s="18"/>
      <c r="C911" s="18"/>
      <c r="D911" s="29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34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</row>
    <row r="912">
      <c r="A912" s="18"/>
      <c r="B912" s="18"/>
      <c r="C912" s="18"/>
      <c r="D912" s="29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34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</row>
    <row r="913">
      <c r="A913" s="18"/>
      <c r="B913" s="18"/>
      <c r="C913" s="18"/>
      <c r="D913" s="29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34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</row>
    <row r="914">
      <c r="A914" s="18"/>
      <c r="B914" s="18"/>
      <c r="C914" s="18"/>
      <c r="D914" s="29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34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</row>
    <row r="915">
      <c r="A915" s="18"/>
      <c r="B915" s="18"/>
      <c r="C915" s="18"/>
      <c r="D915" s="29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34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</row>
    <row r="916">
      <c r="A916" s="18"/>
      <c r="B916" s="18"/>
      <c r="C916" s="18"/>
      <c r="D916" s="29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34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</row>
    <row r="917">
      <c r="A917" s="18"/>
      <c r="B917" s="18"/>
      <c r="C917" s="18"/>
      <c r="D917" s="29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34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</row>
    <row r="918">
      <c r="A918" s="18"/>
      <c r="B918" s="18"/>
      <c r="C918" s="18"/>
      <c r="D918" s="29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34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</row>
    <row r="919">
      <c r="A919" s="18"/>
      <c r="B919" s="18"/>
      <c r="C919" s="18"/>
      <c r="D919" s="29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34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</row>
    <row r="920">
      <c r="A920" s="18"/>
      <c r="B920" s="18"/>
      <c r="C920" s="18"/>
      <c r="D920" s="29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34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</row>
    <row r="921">
      <c r="A921" s="18"/>
      <c r="B921" s="18"/>
      <c r="C921" s="18"/>
      <c r="D921" s="29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34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</row>
    <row r="922">
      <c r="A922" s="18"/>
      <c r="B922" s="18"/>
      <c r="C922" s="18"/>
      <c r="D922" s="29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34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</row>
    <row r="923">
      <c r="A923" s="18"/>
      <c r="B923" s="18"/>
      <c r="C923" s="18"/>
      <c r="D923" s="29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34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</row>
    <row r="924">
      <c r="A924" s="18"/>
      <c r="B924" s="18"/>
      <c r="C924" s="18"/>
      <c r="D924" s="29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34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</row>
    <row r="925">
      <c r="A925" s="18"/>
      <c r="B925" s="18"/>
      <c r="C925" s="18"/>
      <c r="D925" s="29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34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</row>
    <row r="926">
      <c r="A926" s="18"/>
      <c r="B926" s="18"/>
      <c r="C926" s="18"/>
      <c r="D926" s="29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34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</row>
    <row r="927">
      <c r="A927" s="18"/>
      <c r="B927" s="18"/>
      <c r="C927" s="18"/>
      <c r="D927" s="29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34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</row>
    <row r="928">
      <c r="A928" s="18"/>
      <c r="B928" s="18"/>
      <c r="C928" s="18"/>
      <c r="D928" s="29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34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</row>
    <row r="929">
      <c r="A929" s="18"/>
      <c r="B929" s="18"/>
      <c r="C929" s="18"/>
      <c r="D929" s="29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34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</row>
    <row r="930">
      <c r="A930" s="18"/>
      <c r="B930" s="18"/>
      <c r="C930" s="18"/>
      <c r="D930" s="29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34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</row>
    <row r="931">
      <c r="A931" s="18"/>
      <c r="B931" s="18"/>
      <c r="C931" s="18"/>
      <c r="D931" s="29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34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</row>
    <row r="932">
      <c r="A932" s="18"/>
      <c r="B932" s="18"/>
      <c r="C932" s="18"/>
      <c r="D932" s="29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34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</row>
    <row r="933">
      <c r="A933" s="18"/>
      <c r="B933" s="18"/>
      <c r="C933" s="18"/>
      <c r="D933" s="29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34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</row>
    <row r="934">
      <c r="A934" s="18"/>
      <c r="B934" s="18"/>
      <c r="C934" s="18"/>
      <c r="D934" s="29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34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</row>
    <row r="935">
      <c r="A935" s="18"/>
      <c r="B935" s="18"/>
      <c r="C935" s="18"/>
      <c r="D935" s="29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34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</row>
    <row r="936">
      <c r="A936" s="18"/>
      <c r="B936" s="18"/>
      <c r="C936" s="18"/>
      <c r="D936" s="29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34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</row>
    <row r="937">
      <c r="A937" s="18"/>
      <c r="B937" s="18"/>
      <c r="C937" s="18"/>
      <c r="D937" s="29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34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</row>
    <row r="938">
      <c r="A938" s="18"/>
      <c r="B938" s="18"/>
      <c r="C938" s="18"/>
      <c r="D938" s="29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34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</row>
    <row r="939">
      <c r="A939" s="18"/>
      <c r="B939" s="18"/>
      <c r="C939" s="18"/>
      <c r="D939" s="29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34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</row>
    <row r="940">
      <c r="A940" s="18"/>
      <c r="B940" s="18"/>
      <c r="C940" s="18"/>
      <c r="D940" s="29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34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</row>
    <row r="941">
      <c r="A941" s="18"/>
      <c r="B941" s="18"/>
      <c r="C941" s="18"/>
      <c r="D941" s="29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34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</row>
    <row r="942">
      <c r="A942" s="18"/>
      <c r="B942" s="18"/>
      <c r="C942" s="18"/>
      <c r="D942" s="29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34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</row>
    <row r="943">
      <c r="A943" s="18"/>
      <c r="B943" s="18"/>
      <c r="C943" s="18"/>
      <c r="D943" s="29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34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</row>
    <row r="944">
      <c r="A944" s="18"/>
      <c r="B944" s="18"/>
      <c r="C944" s="18"/>
      <c r="D944" s="29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34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</row>
    <row r="945">
      <c r="A945" s="18"/>
      <c r="B945" s="18"/>
      <c r="C945" s="18"/>
      <c r="D945" s="29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34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</row>
    <row r="946">
      <c r="A946" s="18"/>
      <c r="B946" s="18"/>
      <c r="C946" s="18"/>
      <c r="D946" s="29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34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</row>
    <row r="947">
      <c r="A947" s="18"/>
      <c r="B947" s="18"/>
      <c r="C947" s="18"/>
      <c r="D947" s="29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34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</row>
    <row r="948">
      <c r="A948" s="18"/>
      <c r="B948" s="18"/>
      <c r="C948" s="18"/>
      <c r="D948" s="29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34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</row>
    <row r="949">
      <c r="A949" s="18"/>
      <c r="B949" s="18"/>
      <c r="C949" s="18"/>
      <c r="D949" s="29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34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</row>
    <row r="950">
      <c r="A950" s="18"/>
      <c r="B950" s="18"/>
      <c r="C950" s="18"/>
      <c r="D950" s="29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34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</row>
    <row r="951">
      <c r="A951" s="18"/>
      <c r="B951" s="18"/>
      <c r="C951" s="18"/>
      <c r="D951" s="29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34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</row>
    <row r="952">
      <c r="A952" s="18"/>
      <c r="B952" s="18"/>
      <c r="C952" s="18"/>
      <c r="D952" s="29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34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</row>
    <row r="953">
      <c r="A953" s="18"/>
      <c r="B953" s="18"/>
      <c r="C953" s="18"/>
      <c r="D953" s="29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34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</row>
    <row r="954">
      <c r="A954" s="18"/>
      <c r="B954" s="18"/>
      <c r="C954" s="18"/>
      <c r="D954" s="29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34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</row>
    <row r="955">
      <c r="A955" s="18"/>
      <c r="B955" s="18"/>
      <c r="C955" s="18"/>
      <c r="D955" s="29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34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</row>
    <row r="956">
      <c r="A956" s="18"/>
      <c r="B956" s="18"/>
      <c r="C956" s="18"/>
      <c r="D956" s="29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34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</row>
    <row r="957">
      <c r="A957" s="18"/>
      <c r="B957" s="18"/>
      <c r="C957" s="18"/>
      <c r="D957" s="29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34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</row>
    <row r="958">
      <c r="A958" s="18"/>
      <c r="B958" s="18"/>
      <c r="C958" s="18"/>
      <c r="D958" s="29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34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</row>
    <row r="959">
      <c r="A959" s="18"/>
      <c r="B959" s="18"/>
      <c r="C959" s="18"/>
      <c r="D959" s="29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34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</row>
    <row r="960">
      <c r="A960" s="18"/>
      <c r="B960" s="18"/>
      <c r="C960" s="18"/>
      <c r="D960" s="29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34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</row>
    <row r="961">
      <c r="A961" s="18"/>
      <c r="B961" s="18"/>
      <c r="C961" s="18"/>
      <c r="D961" s="29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34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</row>
    <row r="962">
      <c r="A962" s="18"/>
      <c r="B962" s="18"/>
      <c r="C962" s="18"/>
      <c r="D962" s="29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34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</row>
    <row r="963">
      <c r="A963" s="18"/>
      <c r="B963" s="18"/>
      <c r="C963" s="18"/>
      <c r="D963" s="29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34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</row>
    <row r="964">
      <c r="A964" s="18"/>
      <c r="B964" s="18"/>
      <c r="C964" s="18"/>
      <c r="D964" s="29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34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</row>
    <row r="965">
      <c r="A965" s="18"/>
      <c r="B965" s="18"/>
      <c r="C965" s="18"/>
      <c r="D965" s="29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34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</row>
    <row r="966">
      <c r="A966" s="18"/>
      <c r="B966" s="18"/>
      <c r="C966" s="18"/>
      <c r="D966" s="29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34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</row>
    <row r="967">
      <c r="A967" s="18"/>
      <c r="B967" s="18"/>
      <c r="C967" s="18"/>
      <c r="D967" s="29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34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</row>
    <row r="968">
      <c r="A968" s="18"/>
      <c r="B968" s="18"/>
      <c r="C968" s="18"/>
      <c r="D968" s="29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34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</row>
    <row r="969">
      <c r="A969" s="18"/>
      <c r="B969" s="18"/>
      <c r="C969" s="18"/>
      <c r="D969" s="29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34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</row>
    <row r="970">
      <c r="A970" s="18"/>
      <c r="B970" s="18"/>
      <c r="C970" s="18"/>
      <c r="D970" s="29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34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</row>
    <row r="971">
      <c r="A971" s="18"/>
      <c r="B971" s="18"/>
      <c r="C971" s="18"/>
      <c r="D971" s="29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34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</row>
    <row r="972">
      <c r="A972" s="18"/>
      <c r="B972" s="18"/>
      <c r="C972" s="18"/>
      <c r="D972" s="29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34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</row>
    <row r="973">
      <c r="A973" s="18"/>
      <c r="B973" s="18"/>
      <c r="C973" s="18"/>
      <c r="D973" s="29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34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</row>
    <row r="974">
      <c r="A974" s="18"/>
      <c r="B974" s="18"/>
      <c r="C974" s="18"/>
      <c r="D974" s="29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34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</row>
    <row r="975">
      <c r="A975" s="18"/>
      <c r="B975" s="18"/>
      <c r="C975" s="18"/>
      <c r="D975" s="29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34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</row>
    <row r="976">
      <c r="A976" s="18"/>
      <c r="B976" s="18"/>
      <c r="C976" s="18"/>
      <c r="D976" s="29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34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</row>
    <row r="977">
      <c r="A977" s="18"/>
      <c r="B977" s="18"/>
      <c r="C977" s="18"/>
      <c r="D977" s="29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34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</row>
    <row r="978">
      <c r="A978" s="18"/>
      <c r="B978" s="18"/>
      <c r="C978" s="18"/>
      <c r="D978" s="29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34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</row>
    <row r="979">
      <c r="A979" s="18"/>
      <c r="B979" s="18"/>
      <c r="C979" s="18"/>
      <c r="D979" s="29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34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</row>
    <row r="980">
      <c r="A980" s="18"/>
      <c r="B980" s="18"/>
      <c r="C980" s="18"/>
      <c r="D980" s="29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34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</row>
    <row r="981">
      <c r="A981" s="18"/>
      <c r="B981" s="18"/>
      <c r="C981" s="18"/>
      <c r="D981" s="29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34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</row>
    <row r="982">
      <c r="A982" s="18"/>
      <c r="B982" s="18"/>
      <c r="C982" s="18"/>
      <c r="D982" s="29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34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</row>
    <row r="983">
      <c r="A983" s="18"/>
      <c r="B983" s="18"/>
      <c r="C983" s="18"/>
      <c r="D983" s="29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34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</row>
    <row r="984">
      <c r="A984" s="18"/>
      <c r="B984" s="18"/>
      <c r="C984" s="18"/>
      <c r="D984" s="29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34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</row>
    <row r="985">
      <c r="A985" s="18"/>
      <c r="B985" s="18"/>
      <c r="C985" s="18"/>
      <c r="D985" s="29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34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</row>
    <row r="986">
      <c r="A986" s="18"/>
      <c r="B986" s="18"/>
      <c r="C986" s="18"/>
      <c r="D986" s="29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34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</row>
    <row r="987">
      <c r="A987" s="18"/>
      <c r="B987" s="18"/>
      <c r="C987" s="18"/>
      <c r="D987" s="29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34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</row>
    <row r="988">
      <c r="A988" s="18"/>
      <c r="B988" s="18"/>
      <c r="C988" s="18"/>
      <c r="D988" s="29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34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</row>
    <row r="989">
      <c r="A989" s="18"/>
      <c r="B989" s="18"/>
      <c r="C989" s="18"/>
      <c r="D989" s="29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34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</row>
    <row r="990">
      <c r="A990" s="18"/>
      <c r="B990" s="18"/>
      <c r="C990" s="18"/>
      <c r="D990" s="29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34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</row>
    <row r="991">
      <c r="A991" s="18"/>
      <c r="B991" s="18"/>
      <c r="C991" s="18"/>
      <c r="D991" s="29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34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</row>
    <row r="992">
      <c r="A992" s="18"/>
      <c r="B992" s="18"/>
      <c r="C992" s="18"/>
      <c r="D992" s="29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34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</row>
    <row r="993">
      <c r="A993" s="18"/>
      <c r="B993" s="18"/>
      <c r="C993" s="18"/>
      <c r="D993" s="29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34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</row>
    <row r="994">
      <c r="A994" s="18"/>
      <c r="B994" s="18"/>
      <c r="C994" s="18"/>
      <c r="D994" s="29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34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</row>
    <row r="995">
      <c r="A995" s="18"/>
      <c r="B995" s="18"/>
      <c r="C995" s="18"/>
      <c r="D995" s="29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34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</row>
    <row r="996">
      <c r="A996" s="18"/>
      <c r="B996" s="18"/>
      <c r="C996" s="18"/>
      <c r="D996" s="29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34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</row>
    <row r="997">
      <c r="A997" s="18"/>
      <c r="B997" s="18"/>
      <c r="C997" s="18"/>
      <c r="D997" s="29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34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</row>
    <row r="998">
      <c r="A998" s="18"/>
      <c r="B998" s="18"/>
      <c r="C998" s="18"/>
      <c r="D998" s="29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34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</row>
    <row r="999">
      <c r="A999" s="18"/>
      <c r="B999" s="18"/>
      <c r="C999" s="18"/>
      <c r="D999" s="29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34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</row>
    <row r="1000">
      <c r="A1000" s="18"/>
      <c r="B1000" s="18"/>
      <c r="C1000" s="18"/>
      <c r="D1000" s="29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34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</row>
    <row r="1001">
      <c r="A1001" s="18"/>
      <c r="B1001" s="18"/>
      <c r="C1001" s="18"/>
      <c r="D1001" s="296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34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</row>
    <row r="1002">
      <c r="A1002" s="18"/>
      <c r="B1002" s="18"/>
      <c r="C1002" s="18"/>
      <c r="D1002" s="296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34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</row>
    <row r="1003">
      <c r="A1003" s="18"/>
      <c r="B1003" s="18"/>
      <c r="C1003" s="18"/>
      <c r="D1003" s="296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34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</row>
    <row r="1004">
      <c r="A1004" s="18"/>
      <c r="B1004" s="18"/>
      <c r="C1004" s="18"/>
      <c r="D1004" s="296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34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</row>
    <row r="1005">
      <c r="A1005" s="18"/>
      <c r="B1005" s="18"/>
      <c r="C1005" s="18"/>
      <c r="D1005" s="296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34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</row>
    <row r="1006">
      <c r="A1006" s="18"/>
      <c r="B1006" s="18"/>
      <c r="C1006" s="18"/>
      <c r="D1006" s="296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34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</row>
    <row r="1007">
      <c r="A1007" s="18"/>
      <c r="B1007" s="18"/>
      <c r="C1007" s="18"/>
      <c r="D1007" s="296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34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</row>
    <row r="1008">
      <c r="A1008" s="18"/>
      <c r="B1008" s="18"/>
      <c r="C1008" s="18"/>
      <c r="D1008" s="296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34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</row>
    <row r="1009">
      <c r="A1009" s="18"/>
      <c r="B1009" s="18"/>
      <c r="C1009" s="18"/>
      <c r="D1009" s="296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34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</row>
    <row r="1010">
      <c r="A1010" s="18"/>
      <c r="B1010" s="18"/>
      <c r="C1010" s="18"/>
      <c r="D1010" s="296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34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</row>
    <row r="1011">
      <c r="A1011" s="18"/>
      <c r="B1011" s="18"/>
      <c r="C1011" s="18"/>
      <c r="D1011" s="296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34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</row>
    <row r="1012">
      <c r="A1012" s="18"/>
      <c r="B1012" s="18"/>
      <c r="C1012" s="18"/>
      <c r="D1012" s="296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34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3" t="s">
        <v>5</v>
      </c>
      <c r="F1" s="3" t="s">
        <v>6</v>
      </c>
      <c r="G1" s="4" t="s">
        <v>7</v>
      </c>
      <c r="H1" s="4">
        <v>5.5</v>
      </c>
      <c r="I1" s="1"/>
      <c r="J1" s="8" t="s">
        <v>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1">
        <v>1641.08</v>
      </c>
      <c r="D2" s="19">
        <f t="shared" ref="D2:D25" si="1">(C2/$H$1)/F2</f>
        <v>49.72969697</v>
      </c>
      <c r="E2" s="19" t="s">
        <v>14</v>
      </c>
      <c r="F2" s="19">
        <v>6.0</v>
      </c>
      <c r="G2" s="8" t="s">
        <v>15</v>
      </c>
      <c r="H2" s="32"/>
      <c r="I2" s="34" t="s">
        <v>19</v>
      </c>
      <c r="J2" s="35" t="s">
        <v>20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7" t="s">
        <v>12</v>
      </c>
      <c r="B3" s="19">
        <v>2738.0</v>
      </c>
      <c r="C3" s="21">
        <v>1641.08</v>
      </c>
      <c r="D3" s="19">
        <f t="shared" si="1"/>
        <v>49.72969697</v>
      </c>
      <c r="E3" s="19" t="s">
        <v>30</v>
      </c>
      <c r="F3" s="19">
        <v>6.0</v>
      </c>
      <c r="G3" s="32"/>
      <c r="H3" s="32"/>
      <c r="I3" s="34" t="s">
        <v>19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51</v>
      </c>
      <c r="F4" s="45">
        <v>4.0</v>
      </c>
      <c r="G4" s="32"/>
      <c r="H4" s="32"/>
      <c r="I4" s="34" t="s">
        <v>55</v>
      </c>
      <c r="J4" s="34" t="s">
        <v>57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7" t="s">
        <v>58</v>
      </c>
      <c r="B5" s="49">
        <v>2723.0</v>
      </c>
      <c r="C5" s="21">
        <v>287.83</v>
      </c>
      <c r="D5" s="49">
        <f t="shared" si="1"/>
        <v>52.33272727</v>
      </c>
      <c r="E5" s="49" t="s">
        <v>62</v>
      </c>
      <c r="F5" s="49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1" t="s">
        <v>63</v>
      </c>
      <c r="B6" s="52">
        <v>2742.0</v>
      </c>
      <c r="C6" s="21">
        <v>306.0</v>
      </c>
      <c r="D6" s="52">
        <f t="shared" si="1"/>
        <v>55.63636364</v>
      </c>
      <c r="E6" s="52" t="s">
        <v>64</v>
      </c>
      <c r="F6" s="52">
        <v>1.0</v>
      </c>
      <c r="H6" s="37"/>
      <c r="I6" s="8" t="s">
        <v>65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68</v>
      </c>
      <c r="F7" s="45">
        <v>4.0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58" t="s">
        <v>74</v>
      </c>
      <c r="F8" s="45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7" t="s">
        <v>78</v>
      </c>
      <c r="B9" s="61">
        <v>2704.0</v>
      </c>
      <c r="C9" s="46">
        <v>56.16</v>
      </c>
      <c r="D9" s="61">
        <f t="shared" si="1"/>
        <v>10.21090909</v>
      </c>
      <c r="E9" s="61" t="s">
        <v>79</v>
      </c>
      <c r="F9" s="61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1" t="s">
        <v>81</v>
      </c>
      <c r="B10" s="8">
        <v>2731.0</v>
      </c>
      <c r="C10" s="46">
        <v>351.42</v>
      </c>
      <c r="D10" s="8">
        <f t="shared" si="1"/>
        <v>21.29818182</v>
      </c>
      <c r="E10" s="8" t="s">
        <v>82</v>
      </c>
      <c r="F10" s="8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1" t="s">
        <v>81</v>
      </c>
      <c r="B11" s="8">
        <v>2733.0</v>
      </c>
      <c r="C11" s="46">
        <v>351.42</v>
      </c>
      <c r="D11" s="8">
        <f t="shared" si="1"/>
        <v>21.29818182</v>
      </c>
      <c r="E11" s="8" t="s">
        <v>84</v>
      </c>
      <c r="F11" s="8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1" t="s">
        <v>81</v>
      </c>
      <c r="B12" s="8">
        <v>2739.0</v>
      </c>
      <c r="C12" s="46">
        <v>351.42</v>
      </c>
      <c r="D12" s="8">
        <f t="shared" si="1"/>
        <v>21.29818182</v>
      </c>
      <c r="E12" s="8" t="s">
        <v>88</v>
      </c>
      <c r="F12" s="8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7" t="s">
        <v>89</v>
      </c>
      <c r="B13" s="61">
        <v>2727.0</v>
      </c>
      <c r="C13" s="46">
        <v>254.5</v>
      </c>
      <c r="D13" s="61">
        <f t="shared" si="1"/>
        <v>46.27272727</v>
      </c>
      <c r="E13" s="61" t="s">
        <v>90</v>
      </c>
      <c r="F13" s="61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4">
        <v>46143.0</v>
      </c>
      <c r="B14" s="58">
        <v>2728.0</v>
      </c>
      <c r="C14" s="46">
        <v>873.58</v>
      </c>
      <c r="D14" s="58" t="str">
        <f t="shared" si="1"/>
        <v>#DIV/0!</v>
      </c>
      <c r="E14" s="58" t="s">
        <v>93</v>
      </c>
      <c r="F14" s="58">
        <v>0.0</v>
      </c>
      <c r="G14" s="8" t="s">
        <v>94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4">
        <v>46143.0</v>
      </c>
      <c r="B15" s="58">
        <v>2729.0</v>
      </c>
      <c r="C15" s="46">
        <v>873.58</v>
      </c>
      <c r="D15" s="58">
        <f t="shared" si="1"/>
        <v>39.70818182</v>
      </c>
      <c r="E15" s="58" t="s">
        <v>96</v>
      </c>
      <c r="F15" s="58">
        <v>4.0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76" t="s">
        <v>80</v>
      </c>
      <c r="B16" s="78">
        <v>2721.0</v>
      </c>
      <c r="C16" s="46">
        <v>0.0</v>
      </c>
      <c r="D16" s="78" t="str">
        <f t="shared" si="1"/>
        <v>#DIV/0!</v>
      </c>
      <c r="E16" s="78" t="s">
        <v>93</v>
      </c>
      <c r="F16" s="78">
        <v>0.0</v>
      </c>
      <c r="G16" s="79" t="s">
        <v>97</v>
      </c>
      <c r="H16" s="80" t="s">
        <v>98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7" t="s">
        <v>85</v>
      </c>
      <c r="B17" s="61">
        <v>2719.0</v>
      </c>
      <c r="C17" s="46">
        <v>647.58</v>
      </c>
      <c r="D17" s="61">
        <f t="shared" si="1"/>
        <v>58.87090909</v>
      </c>
      <c r="E17" s="61" t="s">
        <v>87</v>
      </c>
      <c r="F17" s="61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7" t="s">
        <v>85</v>
      </c>
      <c r="B18" s="61">
        <v>2722.0</v>
      </c>
      <c r="C18" s="46">
        <v>647.58</v>
      </c>
      <c r="D18" s="61">
        <f t="shared" si="1"/>
        <v>58.87090909</v>
      </c>
      <c r="E18" s="61" t="s">
        <v>104</v>
      </c>
      <c r="F18" s="61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1" t="s">
        <v>106</v>
      </c>
      <c r="B19" s="8">
        <v>2743.0</v>
      </c>
      <c r="C19" s="46">
        <v>514.25</v>
      </c>
      <c r="D19" s="8">
        <f t="shared" si="1"/>
        <v>93.5</v>
      </c>
      <c r="E19" s="8" t="s">
        <v>107</v>
      </c>
      <c r="F19" s="8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76" t="s">
        <v>108</v>
      </c>
      <c r="B20" s="78">
        <v>2709.0</v>
      </c>
      <c r="C20" s="46">
        <v>547.33</v>
      </c>
      <c r="D20" s="78">
        <f t="shared" si="1"/>
        <v>49.75727273</v>
      </c>
      <c r="E20" s="78" t="s">
        <v>109</v>
      </c>
      <c r="F20" s="78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76" t="s">
        <v>108</v>
      </c>
      <c r="B21" s="78">
        <v>2720.0</v>
      </c>
      <c r="C21" s="46">
        <v>547.33</v>
      </c>
      <c r="D21" s="78">
        <f t="shared" si="1"/>
        <v>49.75727273</v>
      </c>
      <c r="E21" s="78" t="s">
        <v>112</v>
      </c>
      <c r="F21" s="78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7" t="s">
        <v>12</v>
      </c>
      <c r="B22" s="94">
        <v>2736.0</v>
      </c>
      <c r="C22" s="21">
        <v>1641.08</v>
      </c>
      <c r="D22" s="94">
        <f t="shared" si="1"/>
        <v>49.72969697</v>
      </c>
      <c r="E22" s="94" t="s">
        <v>114</v>
      </c>
      <c r="F22" s="94">
        <v>6.0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7" t="s">
        <v>12</v>
      </c>
      <c r="B23" s="94">
        <v>2737.0</v>
      </c>
      <c r="C23" s="21">
        <v>1641.08</v>
      </c>
      <c r="D23" s="94">
        <f t="shared" si="1"/>
        <v>49.72969697</v>
      </c>
      <c r="E23" s="94" t="s">
        <v>115</v>
      </c>
      <c r="F23" s="94">
        <v>6.0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7" t="s">
        <v>12</v>
      </c>
      <c r="B24" s="94">
        <v>2740.0</v>
      </c>
      <c r="C24" s="21">
        <v>1641.08</v>
      </c>
      <c r="D24" s="94">
        <f t="shared" si="1"/>
        <v>49.72969697</v>
      </c>
      <c r="E24" s="94" t="s">
        <v>105</v>
      </c>
      <c r="F24" s="94">
        <v>6.0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7" t="s">
        <v>12</v>
      </c>
      <c r="B25" s="94">
        <v>2732.0</v>
      </c>
      <c r="C25" s="21">
        <v>1641.08</v>
      </c>
      <c r="D25" s="94">
        <f t="shared" si="1"/>
        <v>49.72969697</v>
      </c>
      <c r="E25" s="94" t="s">
        <v>119</v>
      </c>
      <c r="F25" s="94">
        <v>6.0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1"/>
      <c r="B26" s="8"/>
      <c r="C26" s="3"/>
      <c r="D26" s="8"/>
      <c r="E26" s="8"/>
      <c r="F26" s="8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8"/>
      <c r="D27" s="8"/>
      <c r="E27" s="8"/>
      <c r="G27" s="37"/>
      <c r="H27" s="37"/>
      <c r="J27" s="8"/>
      <c r="K27" s="8"/>
      <c r="L27" s="8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00" t="s">
        <v>121</v>
      </c>
      <c r="B28" s="100" t="s">
        <v>122</v>
      </c>
      <c r="C28" s="100" t="s">
        <v>123</v>
      </c>
      <c r="D28" s="100" t="s">
        <v>124</v>
      </c>
      <c r="E28" s="100" t="s">
        <v>125</v>
      </c>
      <c r="F28" s="102" t="s">
        <v>126</v>
      </c>
      <c r="G28" s="8" t="s">
        <v>127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04">
        <v>1.0</v>
      </c>
      <c r="B29" s="105">
        <v>46143.0</v>
      </c>
      <c r="C29" s="46">
        <v>1529.16</v>
      </c>
      <c r="D29" s="106">
        <v>1.0</v>
      </c>
      <c r="E29" s="46">
        <v>4.0</v>
      </c>
      <c r="F29" s="107">
        <f t="shared" ref="F29:F39" si="2">(C29/E29)/(13-$A$29)</f>
        <v>31.8575</v>
      </c>
      <c r="G29" s="109">
        <v>2702.0</v>
      </c>
      <c r="H29" s="111">
        <v>3044000.0</v>
      </c>
      <c r="I29" s="111" t="s">
        <v>130</v>
      </c>
      <c r="J29" s="112" t="s">
        <v>74</v>
      </c>
      <c r="K29" s="113" t="s">
        <v>80</v>
      </c>
      <c r="L29" s="51"/>
      <c r="M29" s="114"/>
      <c r="N29" s="114"/>
      <c r="O29" s="114"/>
      <c r="P29" s="114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15"/>
      <c r="B30" s="116" t="s">
        <v>132</v>
      </c>
      <c r="C30" s="46">
        <v>1217.0</v>
      </c>
      <c r="D30" s="106">
        <v>1.0</v>
      </c>
      <c r="E30" s="46">
        <v>3.0</v>
      </c>
      <c r="F30" s="107">
        <f t="shared" si="2"/>
        <v>33.80555556</v>
      </c>
      <c r="G30" s="109">
        <v>2703.0</v>
      </c>
      <c r="H30" s="111" t="s">
        <v>71</v>
      </c>
      <c r="I30" s="111" t="s">
        <v>133</v>
      </c>
      <c r="J30" s="112" t="s">
        <v>68</v>
      </c>
      <c r="K30" s="113" t="s">
        <v>80</v>
      </c>
      <c r="L30" s="51"/>
      <c r="M30" s="114"/>
      <c r="N30" s="114"/>
      <c r="O30" s="114"/>
      <c r="P30" s="114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15"/>
      <c r="B31" s="116" t="s">
        <v>134</v>
      </c>
      <c r="C31" s="46">
        <v>1025.0</v>
      </c>
      <c r="D31" s="106">
        <v>1.0</v>
      </c>
      <c r="E31" s="46">
        <v>2.0</v>
      </c>
      <c r="F31" s="107">
        <f t="shared" si="2"/>
        <v>42.70833333</v>
      </c>
      <c r="G31" s="109">
        <v>2704.0</v>
      </c>
      <c r="H31" s="111">
        <v>3044000.0</v>
      </c>
      <c r="I31" s="111" t="s">
        <v>130</v>
      </c>
      <c r="J31" s="112" t="s">
        <v>79</v>
      </c>
      <c r="K31" s="113" t="s">
        <v>78</v>
      </c>
      <c r="L31" s="51"/>
      <c r="M31" s="114"/>
      <c r="N31" s="114"/>
      <c r="O31" s="114"/>
      <c r="P31" s="114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17"/>
      <c r="B32" s="106" t="s">
        <v>136</v>
      </c>
      <c r="C32" s="46">
        <v>850.0</v>
      </c>
      <c r="D32" s="106">
        <v>1.0</v>
      </c>
      <c r="E32" s="46">
        <v>1.0</v>
      </c>
      <c r="F32" s="107">
        <f t="shared" si="2"/>
        <v>70.83333333</v>
      </c>
      <c r="G32" s="109">
        <v>2708.0</v>
      </c>
      <c r="H32" s="111">
        <v>3044000.0</v>
      </c>
      <c r="I32" s="111" t="s">
        <v>130</v>
      </c>
      <c r="J32" s="112" t="s">
        <v>51</v>
      </c>
      <c r="K32" s="113" t="s">
        <v>80</v>
      </c>
      <c r="L32" s="51"/>
      <c r="M32" s="114"/>
      <c r="N32" s="114"/>
      <c r="O32" s="114"/>
      <c r="P32" s="114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19"/>
      <c r="B33" s="106" t="s">
        <v>141</v>
      </c>
      <c r="C33" s="46">
        <v>970.0</v>
      </c>
      <c r="D33" s="106">
        <v>1.0</v>
      </c>
      <c r="E33" s="46">
        <v>2.0</v>
      </c>
      <c r="F33" s="107">
        <f t="shared" si="2"/>
        <v>40.41666667</v>
      </c>
      <c r="G33" s="109">
        <v>2709.0</v>
      </c>
      <c r="H33" s="111">
        <v>3044000.0</v>
      </c>
      <c r="I33" s="111" t="s">
        <v>130</v>
      </c>
      <c r="J33" s="112" t="s">
        <v>109</v>
      </c>
      <c r="K33" s="113" t="s">
        <v>108</v>
      </c>
      <c r="L33" s="51"/>
      <c r="M33" s="114"/>
      <c r="N33" s="114"/>
      <c r="O33" s="114"/>
      <c r="P33" s="114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19"/>
      <c r="B34" s="120" t="s">
        <v>143</v>
      </c>
      <c r="C34" s="121">
        <v>2978.0</v>
      </c>
      <c r="D34" s="120">
        <v>1.0</v>
      </c>
      <c r="E34" s="121">
        <v>6.0</v>
      </c>
      <c r="F34" s="107">
        <f t="shared" si="2"/>
        <v>41.36111111</v>
      </c>
      <c r="G34" s="109">
        <v>2719.0</v>
      </c>
      <c r="H34" s="111">
        <v>3044000.0</v>
      </c>
      <c r="I34" s="111" t="s">
        <v>130</v>
      </c>
      <c r="J34" s="112" t="s">
        <v>87</v>
      </c>
      <c r="K34" s="113" t="s">
        <v>85</v>
      </c>
      <c r="L34" s="51"/>
      <c r="M34" s="114"/>
      <c r="N34" s="114"/>
      <c r="O34" s="114"/>
      <c r="P34" s="114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06" t="s">
        <v>58</v>
      </c>
      <c r="C35" s="46">
        <v>465.0</v>
      </c>
      <c r="D35" s="106">
        <v>1.0</v>
      </c>
      <c r="E35" s="46">
        <v>1.0</v>
      </c>
      <c r="F35" s="107">
        <f t="shared" si="2"/>
        <v>38.75</v>
      </c>
      <c r="G35" s="109">
        <v>2720.0</v>
      </c>
      <c r="H35" s="111">
        <v>3044000.0</v>
      </c>
      <c r="I35" s="111" t="s">
        <v>130</v>
      </c>
      <c r="J35" s="112" t="s">
        <v>112</v>
      </c>
      <c r="K35" s="113" t="s">
        <v>108</v>
      </c>
      <c r="L35" s="51"/>
      <c r="M35" s="114"/>
      <c r="N35" s="114"/>
      <c r="O35" s="114"/>
      <c r="P35" s="114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20" t="s">
        <v>63</v>
      </c>
      <c r="C36" s="121">
        <v>555.0</v>
      </c>
      <c r="D36" s="120">
        <v>1.0</v>
      </c>
      <c r="E36" s="121">
        <v>1.0</v>
      </c>
      <c r="F36" s="107">
        <f t="shared" si="2"/>
        <v>46.25</v>
      </c>
      <c r="G36" s="109">
        <v>2722.0</v>
      </c>
      <c r="H36" s="111">
        <v>3044000.0</v>
      </c>
      <c r="I36" s="111" t="s">
        <v>130</v>
      </c>
      <c r="J36" s="112" t="s">
        <v>104</v>
      </c>
      <c r="K36" s="113" t="s">
        <v>85</v>
      </c>
      <c r="L36" s="51"/>
      <c r="M36" s="114"/>
      <c r="N36" s="114"/>
      <c r="O36" s="114"/>
      <c r="P36" s="114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20" t="s">
        <v>78</v>
      </c>
      <c r="C37" s="121">
        <v>171.83</v>
      </c>
      <c r="D37" s="120">
        <v>1.0</v>
      </c>
      <c r="E37" s="121">
        <v>1.0</v>
      </c>
      <c r="F37" s="107">
        <f t="shared" si="2"/>
        <v>14.31916667</v>
      </c>
      <c r="G37" s="109">
        <v>2723.0</v>
      </c>
      <c r="H37" s="111">
        <v>3044000.0</v>
      </c>
      <c r="I37" s="111" t="s">
        <v>130</v>
      </c>
      <c r="J37" s="112" t="s">
        <v>62</v>
      </c>
      <c r="K37" s="113" t="s">
        <v>58</v>
      </c>
      <c r="L37" s="51"/>
      <c r="M37" s="114"/>
      <c r="N37" s="114"/>
      <c r="O37" s="114"/>
      <c r="P37" s="114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20" t="s">
        <v>150</v>
      </c>
      <c r="C38" s="121">
        <v>270.0</v>
      </c>
      <c r="D38" s="120">
        <v>1.0</v>
      </c>
      <c r="E38" s="121">
        <v>1.0</v>
      </c>
      <c r="F38" s="107">
        <f t="shared" si="2"/>
        <v>22.5</v>
      </c>
      <c r="G38" s="109">
        <v>2727.0</v>
      </c>
      <c r="H38" s="111">
        <v>3044000.0</v>
      </c>
      <c r="I38" s="111" t="s">
        <v>130</v>
      </c>
      <c r="J38" s="112" t="s">
        <v>90</v>
      </c>
      <c r="K38" s="113" t="s">
        <v>89</v>
      </c>
      <c r="L38" s="51"/>
      <c r="M38" s="114"/>
      <c r="N38" s="114"/>
      <c r="O38" s="114"/>
      <c r="P38" s="114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24" t="s">
        <v>151</v>
      </c>
      <c r="B39" s="124"/>
      <c r="C39" s="124">
        <f>SUM(C29:C38)</f>
        <v>10030.99</v>
      </c>
      <c r="D39" s="124"/>
      <c r="E39" s="124">
        <f>SUM(E29:E38)</f>
        <v>22</v>
      </c>
      <c r="F39" s="107">
        <f t="shared" si="2"/>
        <v>37.99617424</v>
      </c>
      <c r="G39" s="109">
        <v>2729.0</v>
      </c>
      <c r="H39" s="111">
        <v>3044000.0</v>
      </c>
      <c r="I39" s="111" t="s">
        <v>130</v>
      </c>
      <c r="J39" s="112" t="s">
        <v>96</v>
      </c>
      <c r="K39" s="113" t="s">
        <v>80</v>
      </c>
      <c r="L39" s="51"/>
      <c r="M39" s="114"/>
      <c r="N39" s="114"/>
      <c r="O39" s="114"/>
      <c r="P39" s="114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17"/>
      <c r="B40" s="119"/>
      <c r="C40" s="119"/>
      <c r="D40" s="119"/>
      <c r="E40" s="124" t="s">
        <v>153</v>
      </c>
      <c r="F40" s="107">
        <f>AVERAGE(F29:F38)</f>
        <v>38.28016667</v>
      </c>
      <c r="G40" s="109">
        <v>2731.0</v>
      </c>
      <c r="H40" s="111">
        <v>3044000.0</v>
      </c>
      <c r="I40" s="111" t="s">
        <v>130</v>
      </c>
      <c r="J40" s="112" t="s">
        <v>82</v>
      </c>
      <c r="K40" s="113" t="s">
        <v>81</v>
      </c>
      <c r="L40" s="51"/>
      <c r="M40" s="114"/>
      <c r="N40" s="114"/>
      <c r="O40" s="114"/>
      <c r="P40" s="114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19"/>
      <c r="B41" s="119"/>
      <c r="C41" s="115"/>
      <c r="D41" s="115"/>
      <c r="E41" s="115"/>
      <c r="F41" s="127"/>
      <c r="G41" s="109">
        <v>2732.0</v>
      </c>
      <c r="H41" s="111">
        <v>3044000.0</v>
      </c>
      <c r="I41" s="111" t="s">
        <v>130</v>
      </c>
      <c r="J41" s="112" t="s">
        <v>119</v>
      </c>
      <c r="K41" s="113" t="s">
        <v>12</v>
      </c>
      <c r="L41" s="51"/>
      <c r="M41" s="114"/>
      <c r="N41" s="114"/>
      <c r="O41" s="114"/>
      <c r="P41" s="114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19"/>
      <c r="B42" s="119"/>
      <c r="C42" s="119"/>
      <c r="D42" s="119"/>
      <c r="E42" s="119"/>
      <c r="F42" s="129"/>
      <c r="G42" s="109">
        <v>2733.0</v>
      </c>
      <c r="H42" s="111">
        <v>3044000.0</v>
      </c>
      <c r="I42" s="111" t="s">
        <v>130</v>
      </c>
      <c r="J42" s="112" t="s">
        <v>84</v>
      </c>
      <c r="K42" s="113" t="s">
        <v>81</v>
      </c>
      <c r="L42" s="51"/>
      <c r="M42" s="114"/>
      <c r="N42" s="114"/>
      <c r="O42" s="114"/>
      <c r="P42" s="114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32" t="s">
        <v>157</v>
      </c>
      <c r="C43" s="119"/>
      <c r="D43" s="119"/>
      <c r="E43" s="119"/>
      <c r="F43" s="129"/>
      <c r="G43" s="109">
        <v>2736.0</v>
      </c>
      <c r="H43" s="111">
        <v>3044000.0</v>
      </c>
      <c r="I43" s="111" t="s">
        <v>130</v>
      </c>
      <c r="J43" s="112" t="s">
        <v>114</v>
      </c>
      <c r="K43" s="113" t="s">
        <v>12</v>
      </c>
      <c r="L43" s="51"/>
      <c r="M43" s="114"/>
      <c r="N43" s="114"/>
      <c r="O43" s="114"/>
      <c r="P43" s="114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19"/>
      <c r="D44" s="119"/>
      <c r="E44" s="119"/>
      <c r="F44" s="129"/>
      <c r="G44" s="109">
        <v>2737.0</v>
      </c>
      <c r="H44" s="111">
        <v>3044000.0</v>
      </c>
      <c r="I44" s="111" t="s">
        <v>130</v>
      </c>
      <c r="J44" s="112" t="s">
        <v>115</v>
      </c>
      <c r="K44" s="113" t="s">
        <v>12</v>
      </c>
      <c r="L44" s="51"/>
      <c r="M44" s="114"/>
      <c r="N44" s="114"/>
      <c r="O44" s="114"/>
      <c r="P44" s="114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19"/>
      <c r="B45" s="119"/>
      <c r="C45" s="119"/>
      <c r="D45" s="117"/>
      <c r="E45" s="119"/>
      <c r="F45" s="129"/>
      <c r="G45" s="109">
        <v>2738.0</v>
      </c>
      <c r="H45" s="111">
        <v>3044000.0</v>
      </c>
      <c r="I45" s="111" t="s">
        <v>130</v>
      </c>
      <c r="J45" s="112" t="s">
        <v>30</v>
      </c>
      <c r="K45" s="113" t="s">
        <v>12</v>
      </c>
      <c r="L45" s="51"/>
      <c r="M45" s="114"/>
      <c r="N45" s="114"/>
      <c r="O45" s="114"/>
      <c r="P45" s="114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32" t="s">
        <v>160</v>
      </c>
      <c r="C46" s="119"/>
      <c r="D46" s="117"/>
      <c r="E46" s="119"/>
      <c r="F46" s="129"/>
      <c r="G46" s="109">
        <v>2739.0</v>
      </c>
      <c r="H46" s="111">
        <v>3044000.0</v>
      </c>
      <c r="I46" s="111" t="s">
        <v>130</v>
      </c>
      <c r="J46" s="112" t="s">
        <v>88</v>
      </c>
      <c r="K46" s="113" t="s">
        <v>81</v>
      </c>
      <c r="L46" s="51"/>
      <c r="M46" s="114"/>
      <c r="N46" s="114"/>
      <c r="O46" s="114"/>
      <c r="P46" s="114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19"/>
      <c r="D47" s="117"/>
      <c r="E47" s="119"/>
      <c r="F47" s="129"/>
      <c r="G47" s="109">
        <v>5.5</v>
      </c>
      <c r="H47" s="111">
        <v>3044000.0</v>
      </c>
      <c r="I47" s="111" t="s">
        <v>130</v>
      </c>
      <c r="J47" s="112" t="s">
        <v>105</v>
      </c>
      <c r="K47" s="113" t="s">
        <v>12</v>
      </c>
      <c r="L47" s="51"/>
      <c r="M47" s="114"/>
      <c r="N47" s="114"/>
      <c r="O47" s="114"/>
      <c r="P47" s="114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09">
        <v>2741.0</v>
      </c>
      <c r="H48" s="111">
        <v>3044000.0</v>
      </c>
      <c r="I48" s="111" t="s">
        <v>130</v>
      </c>
      <c r="J48" s="112" t="s">
        <v>14</v>
      </c>
      <c r="K48" s="113" t="s">
        <v>12</v>
      </c>
      <c r="L48" s="51"/>
      <c r="M48" s="114"/>
      <c r="N48" s="114"/>
      <c r="O48" s="114"/>
      <c r="P48" s="114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109">
        <v>2742.0</v>
      </c>
      <c r="H49" s="111">
        <v>3044000.0</v>
      </c>
      <c r="I49" s="111" t="s">
        <v>130</v>
      </c>
      <c r="J49" s="112" t="s">
        <v>64</v>
      </c>
      <c r="K49" s="113" t="s">
        <v>63</v>
      </c>
      <c r="L49" s="51"/>
      <c r="M49" s="114"/>
      <c r="N49" s="114"/>
      <c r="O49" s="114"/>
      <c r="P49" s="114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109">
        <v>2743.0</v>
      </c>
      <c r="H50" s="111">
        <v>3044000.0</v>
      </c>
      <c r="I50" s="111" t="s">
        <v>130</v>
      </c>
      <c r="J50" s="112" t="s">
        <v>107</v>
      </c>
      <c r="K50" s="113" t="s">
        <v>106</v>
      </c>
      <c r="L50" s="51"/>
      <c r="M50" s="114"/>
      <c r="N50" s="114"/>
      <c r="O50" s="114"/>
      <c r="P50" s="114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1"/>
      <c r="H51" s="114"/>
      <c r="I51" s="114"/>
      <c r="J51" s="114"/>
      <c r="K51" s="114"/>
      <c r="L51" s="51"/>
      <c r="M51" s="114"/>
      <c r="N51" s="114"/>
      <c r="O51" s="114"/>
      <c r="P51" s="114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1"/>
      <c r="H52" s="114"/>
      <c r="I52" s="114"/>
      <c r="J52" s="114"/>
      <c r="K52" s="114"/>
      <c r="L52" s="51"/>
      <c r="M52" s="114"/>
      <c r="N52" s="114"/>
      <c r="O52" s="114"/>
      <c r="P52" s="114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43" t="s">
        <v>166</v>
      </c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7"/>
      <c r="X58" s="37"/>
      <c r="Y58" s="37"/>
      <c r="Z58" s="37"/>
      <c r="AA58" s="37"/>
    </row>
    <row r="59">
      <c r="A59" s="149" t="s">
        <v>169</v>
      </c>
      <c r="B59" s="151"/>
      <c r="C59" s="120" t="s">
        <v>170</v>
      </c>
      <c r="D59" s="151"/>
      <c r="E59" s="120" t="s">
        <v>171</v>
      </c>
      <c r="F59" s="120" t="s">
        <v>172</v>
      </c>
      <c r="G59" s="120" t="s">
        <v>173</v>
      </c>
      <c r="H59" s="151"/>
      <c r="I59" s="120" t="s">
        <v>174</v>
      </c>
      <c r="J59" s="120" t="s">
        <v>175</v>
      </c>
      <c r="K59" s="151"/>
      <c r="L59" s="120" t="s">
        <v>176</v>
      </c>
      <c r="M59" s="120" t="s">
        <v>177</v>
      </c>
      <c r="N59" s="120" t="s">
        <v>178</v>
      </c>
      <c r="O59" s="151"/>
      <c r="P59" s="120" t="s">
        <v>179</v>
      </c>
      <c r="Q59" s="151"/>
      <c r="R59" s="149" t="s">
        <v>181</v>
      </c>
      <c r="S59" s="120" t="s">
        <v>182</v>
      </c>
      <c r="T59" s="149" t="s">
        <v>184</v>
      </c>
      <c r="U59" s="120" t="s">
        <v>185</v>
      </c>
      <c r="V59" s="120" t="s">
        <v>186</v>
      </c>
      <c r="W59" s="120" t="s">
        <v>187</v>
      </c>
      <c r="X59" s="37"/>
      <c r="Y59" s="37"/>
      <c r="Z59" s="37"/>
      <c r="AA59" s="37"/>
    </row>
    <row r="60">
      <c r="A60" s="172" t="s">
        <v>188</v>
      </c>
      <c r="B60" s="175"/>
      <c r="C60" s="176"/>
      <c r="D60" s="151"/>
      <c r="E60" s="177">
        <v>60.0</v>
      </c>
      <c r="F60" s="177">
        <v>0.0</v>
      </c>
      <c r="G60" s="177">
        <v>77.89</v>
      </c>
      <c r="H60" s="151"/>
      <c r="I60" s="177">
        <v>0.0</v>
      </c>
      <c r="J60" s="177">
        <v>77.32</v>
      </c>
      <c r="K60" s="175"/>
      <c r="L60" s="177">
        <v>0.0</v>
      </c>
      <c r="M60" s="177">
        <v>1.0</v>
      </c>
      <c r="N60" s="177">
        <v>1.0</v>
      </c>
      <c r="O60" s="151"/>
      <c r="P60" s="177">
        <v>0.0</v>
      </c>
      <c r="Q60" s="151"/>
      <c r="R60" s="179">
        <v>19.375</v>
      </c>
      <c r="S60" s="180">
        <v>7.381944444444445</v>
      </c>
      <c r="T60" s="179">
        <v>11.993055555555555</v>
      </c>
      <c r="U60" s="180">
        <v>1.5416666666666667</v>
      </c>
      <c r="V60" s="181">
        <v>0.0</v>
      </c>
      <c r="W60" s="180">
        <v>1.5416666666666667</v>
      </c>
      <c r="X60" s="37"/>
      <c r="Y60" s="37"/>
      <c r="Z60" s="37"/>
      <c r="AA60" s="37"/>
    </row>
    <row r="61">
      <c r="A61" s="183"/>
      <c r="B61" s="184"/>
      <c r="C61" s="185" t="s">
        <v>192</v>
      </c>
      <c r="D61" s="175"/>
      <c r="E61" s="186"/>
      <c r="F61" s="187">
        <v>0.0</v>
      </c>
      <c r="G61" s="187">
        <v>77.89</v>
      </c>
      <c r="H61" s="151"/>
      <c r="I61" s="187">
        <v>0.0</v>
      </c>
      <c r="J61" s="187">
        <v>77.32</v>
      </c>
      <c r="K61" s="175"/>
      <c r="L61" s="187">
        <v>0.0</v>
      </c>
      <c r="M61" s="187">
        <v>1.0</v>
      </c>
      <c r="N61" s="187">
        <v>1.0</v>
      </c>
      <c r="O61" s="151"/>
      <c r="P61" s="187">
        <v>0.0</v>
      </c>
      <c r="Q61" s="175"/>
      <c r="R61" s="190">
        <v>19.375</v>
      </c>
      <c r="S61" s="192">
        <v>7.381944444444445</v>
      </c>
      <c r="T61" s="190">
        <v>11.993055555555555</v>
      </c>
      <c r="U61" s="192">
        <v>1.5416666666666667</v>
      </c>
      <c r="V61" s="193">
        <v>0.0</v>
      </c>
      <c r="W61" s="192">
        <v>1.5416666666666667</v>
      </c>
      <c r="X61" s="37"/>
      <c r="Y61" s="37"/>
      <c r="Z61" s="37"/>
      <c r="AA61" s="37"/>
    </row>
    <row r="62">
      <c r="A62" s="172" t="s">
        <v>195</v>
      </c>
      <c r="B62" s="175"/>
      <c r="C62" s="176"/>
      <c r="D62" s="151"/>
      <c r="E62" s="177">
        <v>60.0</v>
      </c>
      <c r="F62" s="177">
        <v>100.0</v>
      </c>
      <c r="G62" s="177">
        <v>73.85</v>
      </c>
      <c r="H62" s="151"/>
      <c r="I62" s="177">
        <v>100.0</v>
      </c>
      <c r="J62" s="177">
        <v>73.99</v>
      </c>
      <c r="K62" s="175"/>
      <c r="L62" s="177">
        <v>1.0</v>
      </c>
      <c r="M62" s="177">
        <v>0.0</v>
      </c>
      <c r="N62" s="177">
        <v>1.0</v>
      </c>
      <c r="O62" s="151"/>
      <c r="P62" s="177">
        <v>0.0</v>
      </c>
      <c r="Q62" s="151"/>
      <c r="R62" s="179">
        <v>23.125</v>
      </c>
      <c r="S62" s="180">
        <v>10.375</v>
      </c>
      <c r="T62" s="179">
        <v>12.75</v>
      </c>
      <c r="U62" s="180">
        <v>2.5416666666666665</v>
      </c>
      <c r="V62" s="181">
        <v>2.15625</v>
      </c>
      <c r="W62" s="180">
        <v>0.3854166666666667</v>
      </c>
      <c r="X62" s="37"/>
      <c r="Y62" s="37"/>
      <c r="Z62" s="37"/>
      <c r="AA62" s="37"/>
    </row>
    <row r="63">
      <c r="A63" s="183"/>
      <c r="B63" s="184"/>
      <c r="C63" s="185" t="s">
        <v>192</v>
      </c>
      <c r="D63" s="175"/>
      <c r="E63" s="186"/>
      <c r="F63" s="187">
        <v>100.0</v>
      </c>
      <c r="G63" s="187">
        <v>73.85</v>
      </c>
      <c r="H63" s="151"/>
      <c r="I63" s="187">
        <v>100.0</v>
      </c>
      <c r="J63" s="187">
        <v>73.99</v>
      </c>
      <c r="K63" s="175"/>
      <c r="L63" s="187">
        <v>1.0</v>
      </c>
      <c r="M63" s="187">
        <v>0.0</v>
      </c>
      <c r="N63" s="187">
        <v>1.0</v>
      </c>
      <c r="O63" s="151"/>
      <c r="P63" s="187">
        <v>0.0</v>
      </c>
      <c r="Q63" s="175"/>
      <c r="R63" s="190">
        <v>23.125</v>
      </c>
      <c r="S63" s="192">
        <v>10.375</v>
      </c>
      <c r="T63" s="198">
        <v>12.75</v>
      </c>
      <c r="U63" s="193">
        <v>2.5416666666666665</v>
      </c>
      <c r="V63" s="193">
        <v>2.15625</v>
      </c>
      <c r="W63" s="193">
        <v>0.3854166666666667</v>
      </c>
      <c r="X63" s="37"/>
      <c r="Y63" s="37"/>
      <c r="Z63" s="37"/>
      <c r="AA63" s="37"/>
    </row>
    <row r="64">
      <c r="A64" s="172" t="s">
        <v>197</v>
      </c>
      <c r="B64" s="175"/>
      <c r="C64" s="176"/>
      <c r="D64" s="151"/>
      <c r="E64" s="177">
        <v>60.0</v>
      </c>
      <c r="F64" s="177">
        <v>0.0</v>
      </c>
      <c r="G64" s="177">
        <v>93.2</v>
      </c>
      <c r="H64" s="151"/>
      <c r="I64" s="177">
        <v>0.0</v>
      </c>
      <c r="J64" s="177">
        <v>93.88</v>
      </c>
      <c r="K64" s="175"/>
      <c r="L64" s="177">
        <v>0.0</v>
      </c>
      <c r="M64" s="177">
        <v>0.0</v>
      </c>
      <c r="N64" s="177">
        <v>0.0</v>
      </c>
      <c r="O64" s="151"/>
      <c r="P64" s="177">
        <v>0.0</v>
      </c>
      <c r="Q64" s="151"/>
      <c r="R64" s="179">
        <v>1.28125</v>
      </c>
      <c r="S64" s="180">
        <v>1.2916666666666667</v>
      </c>
      <c r="T64" s="201">
        <v>0.010416666666666666</v>
      </c>
      <c r="U64" s="181">
        <v>0.0</v>
      </c>
      <c r="V64" s="181">
        <v>0.0</v>
      </c>
      <c r="W64" s="181">
        <v>0.0</v>
      </c>
      <c r="X64" s="37"/>
      <c r="Y64" s="37"/>
      <c r="Z64" s="37"/>
      <c r="AA64" s="37"/>
    </row>
    <row r="65">
      <c r="A65" s="183"/>
      <c r="B65" s="184"/>
      <c r="C65" s="185" t="s">
        <v>198</v>
      </c>
      <c r="D65" s="175"/>
      <c r="E65" s="186"/>
      <c r="F65" s="187">
        <v>0.0</v>
      </c>
      <c r="G65" s="187">
        <v>93.2</v>
      </c>
      <c r="H65" s="151"/>
      <c r="I65" s="187">
        <v>0.0</v>
      </c>
      <c r="J65" s="187">
        <v>93.88</v>
      </c>
      <c r="K65" s="175"/>
      <c r="L65" s="187">
        <v>0.0</v>
      </c>
      <c r="M65" s="187">
        <v>0.0</v>
      </c>
      <c r="N65" s="187">
        <v>0.0</v>
      </c>
      <c r="O65" s="151"/>
      <c r="P65" s="187">
        <v>0.0</v>
      </c>
      <c r="Q65" s="175"/>
      <c r="R65" s="198">
        <v>1.28125</v>
      </c>
      <c r="S65" s="193">
        <v>1.2916666666666667</v>
      </c>
      <c r="T65" s="202">
        <v>0.010416666666666666</v>
      </c>
      <c r="U65" s="193">
        <v>0.0</v>
      </c>
      <c r="V65" s="193">
        <v>0.0</v>
      </c>
      <c r="W65" s="193">
        <v>0.0</v>
      </c>
      <c r="X65" s="37"/>
      <c r="Y65" s="37"/>
      <c r="Z65" s="37"/>
      <c r="AA65" s="37"/>
    </row>
    <row r="66">
      <c r="A66" s="172" t="s">
        <v>199</v>
      </c>
      <c r="B66" s="175"/>
      <c r="C66" s="176"/>
      <c r="D66" s="151"/>
      <c r="E66" s="177">
        <v>60.0</v>
      </c>
      <c r="F66" s="177">
        <v>0.0</v>
      </c>
      <c r="G66" s="177">
        <v>100.0</v>
      </c>
      <c r="H66" s="151"/>
      <c r="I66" s="177">
        <v>0.0</v>
      </c>
      <c r="J66" s="177">
        <v>100.0</v>
      </c>
      <c r="K66" s="175"/>
      <c r="L66" s="177">
        <v>0.0</v>
      </c>
      <c r="M66" s="177">
        <v>0.0</v>
      </c>
      <c r="N66" s="177">
        <v>0.0</v>
      </c>
      <c r="O66" s="151"/>
      <c r="P66" s="177">
        <v>0.0</v>
      </c>
      <c r="Q66" s="151"/>
      <c r="R66" s="203">
        <v>0.34375</v>
      </c>
      <c r="S66" s="181">
        <v>0.625</v>
      </c>
      <c r="T66" s="201">
        <v>-0.28125</v>
      </c>
      <c r="U66" s="181">
        <v>0.0</v>
      </c>
      <c r="V66" s="181">
        <v>0.0</v>
      </c>
      <c r="W66" s="181">
        <v>0.0</v>
      </c>
      <c r="X66" s="37"/>
      <c r="Y66" s="37"/>
      <c r="Z66" s="37"/>
      <c r="AA66" s="37"/>
    </row>
    <row r="67">
      <c r="A67" s="205"/>
      <c r="B67" s="184"/>
      <c r="C67" s="185" t="s">
        <v>198</v>
      </c>
      <c r="D67" s="175"/>
      <c r="E67" s="151"/>
      <c r="F67" s="187">
        <v>0.0</v>
      </c>
      <c r="G67" s="187">
        <v>100.0</v>
      </c>
      <c r="H67" s="151"/>
      <c r="I67" s="187">
        <v>0.0</v>
      </c>
      <c r="J67" s="187">
        <v>100.0</v>
      </c>
      <c r="K67" s="175"/>
      <c r="L67" s="187">
        <v>0.0</v>
      </c>
      <c r="M67" s="187">
        <v>0.0</v>
      </c>
      <c r="N67" s="187">
        <v>0.0</v>
      </c>
      <c r="O67" s="151"/>
      <c r="P67" s="187">
        <v>0.0</v>
      </c>
      <c r="Q67" s="175"/>
      <c r="R67" s="198">
        <v>0.34375</v>
      </c>
      <c r="S67" s="193">
        <v>0.625</v>
      </c>
      <c r="T67" s="202">
        <v>-0.28125</v>
      </c>
      <c r="U67" s="193">
        <v>0.0</v>
      </c>
      <c r="V67" s="193">
        <v>0.0</v>
      </c>
      <c r="W67" s="193">
        <v>0.0</v>
      </c>
      <c r="X67" s="37"/>
      <c r="Y67" s="37"/>
      <c r="Z67" s="37"/>
      <c r="AA67" s="37"/>
    </row>
    <row r="68">
      <c r="A68" s="183"/>
      <c r="B68" s="184"/>
      <c r="C68" s="185" t="s">
        <v>192</v>
      </c>
      <c r="D68" s="175"/>
      <c r="E68" s="186"/>
      <c r="F68" s="187">
        <v>0.0</v>
      </c>
      <c r="G68" s="187">
        <v>0.0</v>
      </c>
      <c r="H68" s="151"/>
      <c r="I68" s="187">
        <v>0.0</v>
      </c>
      <c r="J68" s="187">
        <v>0.0</v>
      </c>
      <c r="K68" s="175"/>
      <c r="L68" s="187">
        <v>0.0</v>
      </c>
      <c r="M68" s="187">
        <v>0.0</v>
      </c>
      <c r="N68" s="187">
        <v>0.0</v>
      </c>
      <c r="O68" s="151"/>
      <c r="P68" s="187">
        <v>0.0</v>
      </c>
      <c r="Q68" s="175"/>
      <c r="R68" s="190">
        <v>0.0</v>
      </c>
      <c r="S68" s="192">
        <v>0.0</v>
      </c>
      <c r="T68" s="190">
        <v>0.0</v>
      </c>
      <c r="U68" s="193">
        <v>0.0</v>
      </c>
      <c r="V68" s="193">
        <v>0.0</v>
      </c>
      <c r="W68" s="192">
        <v>0.0</v>
      </c>
      <c r="X68" s="37"/>
      <c r="Y68" s="37"/>
      <c r="Z68" s="37"/>
      <c r="AA68" s="37"/>
    </row>
    <row r="69">
      <c r="A69" s="172" t="s">
        <v>202</v>
      </c>
      <c r="B69" s="175"/>
      <c r="C69" s="176"/>
      <c r="D69" s="151"/>
      <c r="E69" s="177">
        <v>60.0</v>
      </c>
      <c r="F69" s="177">
        <v>100.0</v>
      </c>
      <c r="G69" s="177">
        <v>64.36</v>
      </c>
      <c r="H69" s="151"/>
      <c r="I69" s="177">
        <v>0.0</v>
      </c>
      <c r="J69" s="177">
        <v>0.0</v>
      </c>
      <c r="K69" s="175"/>
      <c r="L69" s="177">
        <v>1.0</v>
      </c>
      <c r="M69" s="177">
        <v>0.0</v>
      </c>
      <c r="N69" s="177">
        <v>1.0</v>
      </c>
      <c r="O69" s="151"/>
      <c r="P69" s="177">
        <v>0.0</v>
      </c>
      <c r="Q69" s="151"/>
      <c r="R69" s="179">
        <v>7.159722222222222</v>
      </c>
      <c r="S69" s="180">
        <v>4.819444444444445</v>
      </c>
      <c r="T69" s="179">
        <v>2.3402777777777777</v>
      </c>
      <c r="U69" s="181">
        <v>0.25</v>
      </c>
      <c r="V69" s="181">
        <v>0.19444444444444445</v>
      </c>
      <c r="W69" s="180">
        <v>0.05555555555555555</v>
      </c>
      <c r="X69" s="37"/>
      <c r="Y69" s="37"/>
      <c r="Z69" s="37"/>
      <c r="AA69" s="37"/>
    </row>
    <row r="70">
      <c r="A70" s="205"/>
      <c r="B70" s="184"/>
      <c r="C70" s="185" t="s">
        <v>198</v>
      </c>
      <c r="D70" s="175"/>
      <c r="E70" s="151"/>
      <c r="F70" s="187">
        <v>100.0</v>
      </c>
      <c r="G70" s="187">
        <v>64.36</v>
      </c>
      <c r="H70" s="151"/>
      <c r="I70" s="187">
        <v>0.0</v>
      </c>
      <c r="J70" s="187">
        <v>0.0</v>
      </c>
      <c r="K70" s="175"/>
      <c r="L70" s="187">
        <v>1.0</v>
      </c>
      <c r="M70" s="187">
        <v>0.0</v>
      </c>
      <c r="N70" s="187">
        <v>1.0</v>
      </c>
      <c r="O70" s="151"/>
      <c r="P70" s="187">
        <v>0.0</v>
      </c>
      <c r="Q70" s="175"/>
      <c r="R70" s="190">
        <v>5.284722222222222</v>
      </c>
      <c r="S70" s="193">
        <v>4.819444444444445</v>
      </c>
      <c r="T70" s="190">
        <v>0.4652777777777778</v>
      </c>
      <c r="U70" s="193">
        <v>0.25</v>
      </c>
      <c r="V70" s="193">
        <v>0.19444444444444445</v>
      </c>
      <c r="W70" s="193">
        <v>0.05555555555555555</v>
      </c>
      <c r="X70" s="37"/>
      <c r="Y70" s="37"/>
      <c r="Z70" s="37"/>
      <c r="AA70" s="37"/>
    </row>
    <row r="71">
      <c r="A71" s="183"/>
      <c r="B71" s="184"/>
      <c r="C71" s="185" t="s">
        <v>192</v>
      </c>
      <c r="D71" s="175"/>
      <c r="E71" s="186"/>
      <c r="F71" s="187">
        <v>0.0</v>
      </c>
      <c r="G71" s="187">
        <v>0.0</v>
      </c>
      <c r="H71" s="151"/>
      <c r="I71" s="187">
        <v>0.0</v>
      </c>
      <c r="J71" s="187">
        <v>0.0</v>
      </c>
      <c r="K71" s="175"/>
      <c r="L71" s="187">
        <v>0.0</v>
      </c>
      <c r="M71" s="187">
        <v>0.0</v>
      </c>
      <c r="N71" s="187">
        <v>0.0</v>
      </c>
      <c r="O71" s="151"/>
      <c r="P71" s="187">
        <v>0.0</v>
      </c>
      <c r="Q71" s="175"/>
      <c r="R71" s="190">
        <v>1.875</v>
      </c>
      <c r="S71" s="192">
        <v>0.0</v>
      </c>
      <c r="T71" s="190">
        <v>1.875</v>
      </c>
      <c r="U71" s="192">
        <v>0.0</v>
      </c>
      <c r="V71" s="193">
        <v>0.0</v>
      </c>
      <c r="W71" s="192">
        <v>0.0</v>
      </c>
      <c r="X71" s="37"/>
      <c r="Y71" s="37"/>
      <c r="Z71" s="37"/>
      <c r="AA71" s="37"/>
    </row>
    <row r="72">
      <c r="A72" s="172" t="s">
        <v>204</v>
      </c>
      <c r="B72" s="175"/>
      <c r="C72" s="176"/>
      <c r="D72" s="151"/>
      <c r="E72" s="177">
        <v>60.0</v>
      </c>
      <c r="F72" s="177">
        <v>63.33</v>
      </c>
      <c r="G72" s="177">
        <v>63.51</v>
      </c>
      <c r="H72" s="151"/>
      <c r="I72" s="177">
        <v>64.1</v>
      </c>
      <c r="J72" s="177">
        <v>63.75</v>
      </c>
      <c r="K72" s="175"/>
      <c r="L72" s="177">
        <v>2.0</v>
      </c>
      <c r="M72" s="177">
        <v>1.0</v>
      </c>
      <c r="N72" s="177">
        <v>3.0</v>
      </c>
      <c r="O72" s="151"/>
      <c r="P72" s="177">
        <v>0.0</v>
      </c>
      <c r="Q72" s="151"/>
      <c r="R72" s="179">
        <v>50.708333333333336</v>
      </c>
      <c r="S72" s="180">
        <v>36.06597222222222</v>
      </c>
      <c r="T72" s="179">
        <v>14.64236111111111</v>
      </c>
      <c r="U72" s="180">
        <v>3.3333333333333335</v>
      </c>
      <c r="V72" s="181">
        <v>1.0486111111111112</v>
      </c>
      <c r="W72" s="180">
        <v>2.2847222222222223</v>
      </c>
      <c r="X72" s="37"/>
      <c r="Y72" s="37"/>
      <c r="Z72" s="37"/>
      <c r="AA72" s="37"/>
    </row>
    <row r="73">
      <c r="A73" s="183"/>
      <c r="B73" s="184"/>
      <c r="C73" s="185" t="s">
        <v>192</v>
      </c>
      <c r="D73" s="175"/>
      <c r="E73" s="186"/>
      <c r="F73" s="187">
        <v>63.33</v>
      </c>
      <c r="G73" s="187">
        <v>63.51</v>
      </c>
      <c r="H73" s="151"/>
      <c r="I73" s="187">
        <v>64.1</v>
      </c>
      <c r="J73" s="187">
        <v>63.75</v>
      </c>
      <c r="K73" s="175"/>
      <c r="L73" s="187">
        <v>2.0</v>
      </c>
      <c r="M73" s="187">
        <v>1.0</v>
      </c>
      <c r="N73" s="187">
        <v>3.0</v>
      </c>
      <c r="O73" s="151"/>
      <c r="P73" s="187">
        <v>0.0</v>
      </c>
      <c r="Q73" s="175"/>
      <c r="R73" s="190">
        <v>50.708333333333336</v>
      </c>
      <c r="S73" s="193">
        <v>36.06597222222222</v>
      </c>
      <c r="T73" s="190">
        <v>14.64236111111111</v>
      </c>
      <c r="U73" s="192">
        <v>3.3333333333333335</v>
      </c>
      <c r="V73" s="193">
        <v>1.0486111111111112</v>
      </c>
      <c r="W73" s="192">
        <v>2.2847222222222223</v>
      </c>
      <c r="X73" s="37"/>
      <c r="Y73" s="37"/>
      <c r="Z73" s="37"/>
      <c r="AA73" s="37"/>
    </row>
    <row r="74">
      <c r="A74" s="172" t="s">
        <v>207</v>
      </c>
      <c r="B74" s="175"/>
      <c r="C74" s="176"/>
      <c r="D74" s="151"/>
      <c r="E74" s="177">
        <v>60.0</v>
      </c>
      <c r="F74" s="177">
        <v>90.25</v>
      </c>
      <c r="G74" s="177">
        <v>12.42</v>
      </c>
      <c r="H74" s="151"/>
      <c r="I74" s="177">
        <v>92.31</v>
      </c>
      <c r="J74" s="177">
        <v>12.97</v>
      </c>
      <c r="K74" s="175"/>
      <c r="L74" s="177">
        <v>1.0</v>
      </c>
      <c r="M74" s="177">
        <v>0.0</v>
      </c>
      <c r="N74" s="177">
        <v>1.0</v>
      </c>
      <c r="O74" s="151"/>
      <c r="P74" s="177">
        <v>0.0</v>
      </c>
      <c r="Q74" s="151"/>
      <c r="R74" s="203">
        <v>11.25</v>
      </c>
      <c r="S74" s="181">
        <v>0.6458333333333334</v>
      </c>
      <c r="T74" s="203">
        <v>10.604166666666666</v>
      </c>
      <c r="U74" s="181">
        <v>2.0</v>
      </c>
      <c r="V74" s="181">
        <v>0.06944444444444445</v>
      </c>
      <c r="W74" s="181">
        <v>1.9305555555555556</v>
      </c>
      <c r="X74" s="37"/>
      <c r="Y74" s="37"/>
      <c r="Z74" s="37"/>
      <c r="AA74" s="37"/>
    </row>
    <row r="75">
      <c r="A75" s="205"/>
      <c r="B75" s="184"/>
      <c r="C75" s="185" t="s">
        <v>198</v>
      </c>
      <c r="D75" s="175"/>
      <c r="E75" s="151"/>
      <c r="F75" s="187">
        <v>0.0</v>
      </c>
      <c r="G75" s="187">
        <v>0.0</v>
      </c>
      <c r="H75" s="151"/>
      <c r="I75" s="187">
        <v>0.0</v>
      </c>
      <c r="J75" s="187">
        <v>0.0</v>
      </c>
      <c r="K75" s="175"/>
      <c r="L75" s="187">
        <v>0.0</v>
      </c>
      <c r="M75" s="187">
        <v>0.0</v>
      </c>
      <c r="N75" s="187">
        <v>0.0</v>
      </c>
      <c r="O75" s="151"/>
      <c r="P75" s="187">
        <v>0.0</v>
      </c>
      <c r="Q75" s="175"/>
      <c r="R75" s="190">
        <v>0.0</v>
      </c>
      <c r="S75" s="193">
        <v>0.0</v>
      </c>
      <c r="T75" s="190">
        <v>0.0</v>
      </c>
      <c r="U75" s="192">
        <v>0.0</v>
      </c>
      <c r="V75" s="193">
        <v>0.0</v>
      </c>
      <c r="W75" s="192">
        <v>0.0</v>
      </c>
      <c r="X75" s="37"/>
      <c r="Y75" s="37"/>
      <c r="Z75" s="37"/>
      <c r="AA75" s="37"/>
    </row>
    <row r="76">
      <c r="A76" s="183"/>
      <c r="B76" s="184"/>
      <c r="C76" s="185" t="s">
        <v>192</v>
      </c>
      <c r="D76" s="175"/>
      <c r="E76" s="186"/>
      <c r="F76" s="187">
        <v>90.25</v>
      </c>
      <c r="G76" s="187">
        <v>12.42</v>
      </c>
      <c r="H76" s="151"/>
      <c r="I76" s="187">
        <v>92.31</v>
      </c>
      <c r="J76" s="187">
        <v>12.97</v>
      </c>
      <c r="K76" s="175"/>
      <c r="L76" s="187">
        <v>1.0</v>
      </c>
      <c r="M76" s="187">
        <v>0.0</v>
      </c>
      <c r="N76" s="187">
        <v>1.0</v>
      </c>
      <c r="O76" s="151"/>
      <c r="P76" s="187">
        <v>0.0</v>
      </c>
      <c r="Q76" s="175"/>
      <c r="R76" s="190">
        <v>11.25</v>
      </c>
      <c r="S76" s="192">
        <v>0.6458333333333334</v>
      </c>
      <c r="T76" s="190">
        <v>10.604166666666666</v>
      </c>
      <c r="U76" s="192">
        <v>2.0</v>
      </c>
      <c r="V76" s="192">
        <v>0.06944444444444445</v>
      </c>
      <c r="W76" s="192">
        <v>1.9305555555555556</v>
      </c>
      <c r="X76" s="37"/>
      <c r="Y76" s="37"/>
      <c r="Z76" s="37"/>
      <c r="AA76" s="37"/>
    </row>
    <row r="77">
      <c r="A77" s="172" t="s">
        <v>211</v>
      </c>
      <c r="B77" s="175"/>
      <c r="C77" s="176"/>
      <c r="D77" s="151"/>
      <c r="E77" s="177">
        <v>60.0</v>
      </c>
      <c r="F77" s="177">
        <v>54.48</v>
      </c>
      <c r="G77" s="177">
        <v>59.62</v>
      </c>
      <c r="H77" s="151"/>
      <c r="I77" s="177">
        <v>115.38</v>
      </c>
      <c r="J77" s="177">
        <v>120.94</v>
      </c>
      <c r="K77" s="175"/>
      <c r="L77" s="177">
        <v>3.0</v>
      </c>
      <c r="M77" s="177">
        <v>1.0</v>
      </c>
      <c r="N77" s="177">
        <v>4.0</v>
      </c>
      <c r="O77" s="151"/>
      <c r="P77" s="177">
        <v>0.0</v>
      </c>
      <c r="Q77" s="151"/>
      <c r="R77" s="179">
        <v>63.71527777777778</v>
      </c>
      <c r="S77" s="180">
        <v>27.31597222222222</v>
      </c>
      <c r="T77" s="179">
        <v>36.39930555555556</v>
      </c>
      <c r="U77" s="181">
        <v>10.041666666666666</v>
      </c>
      <c r="V77" s="181">
        <v>4.260416666666667</v>
      </c>
      <c r="W77" s="180">
        <v>5.78125</v>
      </c>
      <c r="X77" s="37"/>
      <c r="Y77" s="37"/>
      <c r="Z77" s="37"/>
      <c r="AA77" s="37"/>
    </row>
    <row r="78">
      <c r="A78" s="205"/>
      <c r="B78" s="184"/>
      <c r="C78" s="185" t="s">
        <v>198</v>
      </c>
      <c r="D78" s="175"/>
      <c r="E78" s="151"/>
      <c r="F78" s="187">
        <v>72.64</v>
      </c>
      <c r="G78" s="187">
        <v>64.15</v>
      </c>
      <c r="H78" s="151"/>
      <c r="I78" s="187">
        <v>230.77</v>
      </c>
      <c r="J78" s="187">
        <v>109.04</v>
      </c>
      <c r="K78" s="175"/>
      <c r="L78" s="187">
        <v>3.0</v>
      </c>
      <c r="M78" s="187">
        <v>0.0</v>
      </c>
      <c r="N78" s="187">
        <v>3.0</v>
      </c>
      <c r="O78" s="151"/>
      <c r="P78" s="187">
        <v>0.0</v>
      </c>
      <c r="Q78" s="175"/>
      <c r="R78" s="190">
        <v>20.131944444444443</v>
      </c>
      <c r="S78" s="192">
        <v>18.163194444444443</v>
      </c>
      <c r="T78" s="190">
        <v>1.96875</v>
      </c>
      <c r="U78" s="192">
        <v>8.916666666666666</v>
      </c>
      <c r="V78" s="192">
        <v>3.9409722222222223</v>
      </c>
      <c r="W78" s="192">
        <v>4.975694444444445</v>
      </c>
      <c r="X78" s="37"/>
      <c r="Y78" s="37"/>
      <c r="Z78" s="37"/>
      <c r="AA78" s="37"/>
    </row>
    <row r="79">
      <c r="A79" s="183"/>
      <c r="B79" s="184"/>
      <c r="C79" s="185" t="s">
        <v>192</v>
      </c>
      <c r="D79" s="175"/>
      <c r="E79" s="186"/>
      <c r="F79" s="187">
        <v>0.0</v>
      </c>
      <c r="G79" s="187">
        <v>56.51</v>
      </c>
      <c r="H79" s="151"/>
      <c r="I79" s="187">
        <v>0.0</v>
      </c>
      <c r="J79" s="187">
        <v>132.47</v>
      </c>
      <c r="K79" s="175"/>
      <c r="L79" s="187">
        <v>0.0</v>
      </c>
      <c r="M79" s="187">
        <v>1.0</v>
      </c>
      <c r="N79" s="187">
        <v>1.0</v>
      </c>
      <c r="O79" s="151"/>
      <c r="P79" s="187">
        <v>0.0</v>
      </c>
      <c r="Q79" s="175"/>
      <c r="R79" s="190">
        <v>43.583333333333336</v>
      </c>
      <c r="S79" s="192">
        <v>9.152777777777779</v>
      </c>
      <c r="T79" s="190">
        <v>34.43055555555556</v>
      </c>
      <c r="U79" s="192">
        <v>1.125</v>
      </c>
      <c r="V79" s="193">
        <v>0.3194444444444444</v>
      </c>
      <c r="W79" s="192">
        <v>0.8055555555555556</v>
      </c>
      <c r="X79" s="37"/>
      <c r="Y79" s="37"/>
      <c r="Z79" s="37"/>
      <c r="AA79" s="37"/>
    </row>
    <row r="80">
      <c r="A80" s="172" t="s">
        <v>212</v>
      </c>
      <c r="B80" s="175"/>
      <c r="C80" s="176"/>
      <c r="D80" s="151"/>
      <c r="E80" s="177">
        <v>60.0</v>
      </c>
      <c r="F80" s="177">
        <v>60.93</v>
      </c>
      <c r="G80" s="177">
        <v>45.37</v>
      </c>
      <c r="H80" s="151"/>
      <c r="I80" s="177">
        <v>65.38</v>
      </c>
      <c r="J80" s="177">
        <v>45.88</v>
      </c>
      <c r="K80" s="175"/>
      <c r="L80" s="177">
        <v>1.0</v>
      </c>
      <c r="M80" s="177">
        <v>1.0</v>
      </c>
      <c r="N80" s="177">
        <v>2.0</v>
      </c>
      <c r="O80" s="151"/>
      <c r="P80" s="177">
        <v>0.0</v>
      </c>
      <c r="Q80" s="151"/>
      <c r="R80" s="203">
        <v>42.708333333333336</v>
      </c>
      <c r="S80" s="181">
        <v>15.725694444444445</v>
      </c>
      <c r="T80" s="179">
        <v>26.98263888888889</v>
      </c>
      <c r="U80" s="181">
        <v>6.291666666666667</v>
      </c>
      <c r="V80" s="181">
        <v>2.1319444444444446</v>
      </c>
      <c r="W80" s="181">
        <v>4.159722222222222</v>
      </c>
      <c r="X80" s="37"/>
      <c r="Y80" s="37"/>
      <c r="Z80" s="37"/>
      <c r="AA80" s="37"/>
    </row>
    <row r="81">
      <c r="A81" s="205"/>
      <c r="B81" s="184"/>
      <c r="C81" s="185" t="s">
        <v>198</v>
      </c>
      <c r="D81" s="175"/>
      <c r="E81" s="151"/>
      <c r="F81" s="187">
        <v>0.0</v>
      </c>
      <c r="G81" s="187">
        <v>0.0</v>
      </c>
      <c r="H81" s="151"/>
      <c r="I81" s="187">
        <v>0.0</v>
      </c>
      <c r="J81" s="187">
        <v>0.0</v>
      </c>
      <c r="K81" s="175"/>
      <c r="L81" s="187">
        <v>0.0</v>
      </c>
      <c r="M81" s="187">
        <v>0.0</v>
      </c>
      <c r="N81" s="187">
        <v>0.0</v>
      </c>
      <c r="O81" s="151"/>
      <c r="P81" s="187">
        <v>0.0</v>
      </c>
      <c r="Q81" s="175"/>
      <c r="R81" s="190">
        <v>0.0</v>
      </c>
      <c r="S81" s="192">
        <v>0.7222222222222222</v>
      </c>
      <c r="T81" s="217">
        <v>-0.7222222222222222</v>
      </c>
      <c r="U81" s="192">
        <v>0.0</v>
      </c>
      <c r="V81" s="193">
        <v>0.0</v>
      </c>
      <c r="W81" s="192">
        <v>0.0</v>
      </c>
      <c r="X81" s="37"/>
      <c r="Y81" s="37"/>
      <c r="Z81" s="37"/>
      <c r="AA81" s="37"/>
    </row>
    <row r="82">
      <c r="A82" s="183"/>
      <c r="B82" s="184"/>
      <c r="C82" s="185" t="s">
        <v>192</v>
      </c>
      <c r="D82" s="175"/>
      <c r="E82" s="186"/>
      <c r="F82" s="187">
        <v>60.93</v>
      </c>
      <c r="G82" s="187">
        <v>45.37</v>
      </c>
      <c r="H82" s="151"/>
      <c r="I82" s="187">
        <v>65.38</v>
      </c>
      <c r="J82" s="187">
        <v>45.88</v>
      </c>
      <c r="K82" s="175"/>
      <c r="L82" s="187">
        <v>1.0</v>
      </c>
      <c r="M82" s="187">
        <v>1.0</v>
      </c>
      <c r="N82" s="187">
        <v>2.0</v>
      </c>
      <c r="O82" s="151"/>
      <c r="P82" s="187">
        <v>0.0</v>
      </c>
      <c r="Q82" s="175"/>
      <c r="R82" s="190">
        <v>42.708333333333336</v>
      </c>
      <c r="S82" s="192">
        <v>15.003472222222221</v>
      </c>
      <c r="T82" s="190">
        <v>27.70486111111111</v>
      </c>
      <c r="U82" s="192">
        <v>6.291666666666667</v>
      </c>
      <c r="V82" s="193">
        <v>2.1319444444444446</v>
      </c>
      <c r="W82" s="192">
        <v>4.159722222222222</v>
      </c>
      <c r="X82" s="37"/>
      <c r="Y82" s="37"/>
      <c r="Z82" s="37"/>
      <c r="AA82" s="37"/>
    </row>
    <row r="83">
      <c r="A83" s="172" t="s">
        <v>214</v>
      </c>
      <c r="B83" s="175"/>
      <c r="C83" s="176"/>
      <c r="D83" s="151"/>
      <c r="E83" s="177">
        <v>60.0</v>
      </c>
      <c r="F83" s="177">
        <v>42.95</v>
      </c>
      <c r="G83" s="177">
        <v>79.07</v>
      </c>
      <c r="H83" s="151"/>
      <c r="I83" s="177">
        <v>38.46</v>
      </c>
      <c r="J83" s="177">
        <v>79.27</v>
      </c>
      <c r="K83" s="175"/>
      <c r="L83" s="177">
        <v>0.0</v>
      </c>
      <c r="M83" s="177">
        <v>1.0</v>
      </c>
      <c r="N83" s="177">
        <v>1.0</v>
      </c>
      <c r="O83" s="151"/>
      <c r="P83" s="177">
        <v>0.0</v>
      </c>
      <c r="Q83" s="151"/>
      <c r="R83" s="179">
        <v>35.416666666666664</v>
      </c>
      <c r="S83" s="180">
        <v>13.989583333333334</v>
      </c>
      <c r="T83" s="179">
        <v>21.427083333333332</v>
      </c>
      <c r="U83" s="180">
        <v>3.6666666666666665</v>
      </c>
      <c r="V83" s="181">
        <v>1.1770833333333333</v>
      </c>
      <c r="W83" s="180">
        <v>2.4895833333333335</v>
      </c>
      <c r="X83" s="37"/>
      <c r="Y83" s="37"/>
      <c r="Z83" s="37"/>
      <c r="AA83" s="37"/>
    </row>
    <row r="84">
      <c r="A84" s="183"/>
      <c r="B84" s="184"/>
      <c r="C84" s="185" t="s">
        <v>192</v>
      </c>
      <c r="D84" s="175"/>
      <c r="E84" s="186"/>
      <c r="F84" s="187">
        <v>42.95</v>
      </c>
      <c r="G84" s="187">
        <v>79.07</v>
      </c>
      <c r="H84" s="151"/>
      <c r="I84" s="187">
        <v>38.46</v>
      </c>
      <c r="J84" s="187">
        <v>79.27</v>
      </c>
      <c r="K84" s="175"/>
      <c r="L84" s="187">
        <v>0.0</v>
      </c>
      <c r="M84" s="187">
        <v>1.0</v>
      </c>
      <c r="N84" s="187">
        <v>1.0</v>
      </c>
      <c r="O84" s="151"/>
      <c r="P84" s="187">
        <v>0.0</v>
      </c>
      <c r="Q84" s="175"/>
      <c r="R84" s="190">
        <v>35.416666666666664</v>
      </c>
      <c r="S84" s="192">
        <v>13.989583333333334</v>
      </c>
      <c r="T84" s="190">
        <v>21.427083333333332</v>
      </c>
      <c r="U84" s="192">
        <v>3.6666666666666665</v>
      </c>
      <c r="V84" s="192">
        <v>1.1770833333333333</v>
      </c>
      <c r="W84" s="192">
        <v>2.4895833333333335</v>
      </c>
      <c r="X84" s="37"/>
      <c r="Y84" s="37"/>
      <c r="Z84" s="37"/>
      <c r="AA84" s="37"/>
    </row>
    <row r="85">
      <c r="A85" s="172" t="s">
        <v>215</v>
      </c>
      <c r="B85" s="175"/>
      <c r="C85" s="176"/>
      <c r="D85" s="151"/>
      <c r="E85" s="177">
        <v>60.0</v>
      </c>
      <c r="F85" s="177">
        <v>28.96</v>
      </c>
      <c r="G85" s="177">
        <v>43.54</v>
      </c>
      <c r="H85" s="151"/>
      <c r="I85" s="177">
        <v>42.31</v>
      </c>
      <c r="J85" s="177">
        <v>53.61</v>
      </c>
      <c r="K85" s="175"/>
      <c r="L85" s="177">
        <v>1.0</v>
      </c>
      <c r="M85" s="177">
        <v>2.0</v>
      </c>
      <c r="N85" s="177">
        <v>3.0</v>
      </c>
      <c r="O85" s="151"/>
      <c r="P85" s="177">
        <v>0.0</v>
      </c>
      <c r="Q85" s="151"/>
      <c r="R85" s="179">
        <v>40.416666666666664</v>
      </c>
      <c r="S85" s="180">
        <v>17.61111111111111</v>
      </c>
      <c r="T85" s="179">
        <v>22.805555555555557</v>
      </c>
      <c r="U85" s="180">
        <v>3.4027777777777777</v>
      </c>
      <c r="V85" s="180">
        <v>0.1388888888888889</v>
      </c>
      <c r="W85" s="180">
        <v>3.263888888888889</v>
      </c>
      <c r="X85" s="37"/>
      <c r="Y85" s="37"/>
      <c r="Z85" s="37"/>
      <c r="AA85" s="37"/>
    </row>
    <row r="86">
      <c r="A86" s="183"/>
      <c r="B86" s="184"/>
      <c r="C86" s="185" t="s">
        <v>192</v>
      </c>
      <c r="D86" s="175"/>
      <c r="E86" s="186"/>
      <c r="F86" s="187">
        <v>28.96</v>
      </c>
      <c r="G86" s="187">
        <v>43.54</v>
      </c>
      <c r="H86" s="151"/>
      <c r="I86" s="187">
        <v>42.31</v>
      </c>
      <c r="J86" s="187">
        <v>53.61</v>
      </c>
      <c r="K86" s="175"/>
      <c r="L86" s="187">
        <v>1.0</v>
      </c>
      <c r="M86" s="187">
        <v>2.0</v>
      </c>
      <c r="N86" s="187">
        <v>3.0</v>
      </c>
      <c r="O86" s="151"/>
      <c r="P86" s="187">
        <v>0.0</v>
      </c>
      <c r="Q86" s="175"/>
      <c r="R86" s="190">
        <v>40.416666666666664</v>
      </c>
      <c r="S86" s="192">
        <v>17.61111111111111</v>
      </c>
      <c r="T86" s="190">
        <v>22.805555555555557</v>
      </c>
      <c r="U86" s="192">
        <v>3.4027777777777777</v>
      </c>
      <c r="V86" s="192">
        <v>0.1388888888888889</v>
      </c>
      <c r="W86" s="192">
        <v>3.263888888888889</v>
      </c>
      <c r="X86" s="37"/>
      <c r="Y86" s="37"/>
      <c r="Z86" s="37"/>
      <c r="AA86" s="37"/>
    </row>
    <row r="87">
      <c r="A87" s="172" t="s">
        <v>216</v>
      </c>
      <c r="B87" s="175"/>
      <c r="C87" s="176"/>
      <c r="D87" s="151"/>
      <c r="E87" s="177">
        <v>60.0</v>
      </c>
      <c r="F87" s="177">
        <v>69.56</v>
      </c>
      <c r="G87" s="177">
        <v>64.3</v>
      </c>
      <c r="H87" s="151"/>
      <c r="I87" s="177">
        <v>115.38</v>
      </c>
      <c r="J87" s="177">
        <v>103.78</v>
      </c>
      <c r="K87" s="175"/>
      <c r="L87" s="177">
        <v>3.0</v>
      </c>
      <c r="M87" s="177">
        <v>2.0</v>
      </c>
      <c r="N87" s="177">
        <v>5.0</v>
      </c>
      <c r="O87" s="151"/>
      <c r="P87" s="177">
        <v>0.0</v>
      </c>
      <c r="Q87" s="151"/>
      <c r="R87" s="179">
        <v>124.08333333333333</v>
      </c>
      <c r="S87" s="180">
        <v>55.704861111111114</v>
      </c>
      <c r="T87" s="179">
        <v>68.37847222222223</v>
      </c>
      <c r="U87" s="180">
        <v>10.302083333333334</v>
      </c>
      <c r="V87" s="180">
        <v>3.5208333333333335</v>
      </c>
      <c r="W87" s="180">
        <v>6.78125</v>
      </c>
      <c r="X87" s="37"/>
      <c r="Y87" s="37"/>
      <c r="Z87" s="37"/>
      <c r="AA87" s="37"/>
    </row>
    <row r="88">
      <c r="A88" s="205"/>
      <c r="B88" s="184"/>
      <c r="C88" s="185" t="s">
        <v>192</v>
      </c>
      <c r="D88" s="175"/>
      <c r="E88" s="151"/>
      <c r="F88" s="187">
        <v>69.56</v>
      </c>
      <c r="G88" s="187">
        <v>64.3</v>
      </c>
      <c r="H88" s="151"/>
      <c r="I88" s="187">
        <v>115.38</v>
      </c>
      <c r="J88" s="187">
        <v>103.78</v>
      </c>
      <c r="K88" s="175"/>
      <c r="L88" s="187">
        <v>3.0</v>
      </c>
      <c r="M88" s="187">
        <v>2.0</v>
      </c>
      <c r="N88" s="187">
        <v>5.0</v>
      </c>
      <c r="O88" s="186"/>
      <c r="P88" s="187">
        <v>0.0</v>
      </c>
      <c r="Q88" s="224"/>
      <c r="R88" s="190">
        <v>124.08333333333333</v>
      </c>
      <c r="S88" s="192">
        <v>55.704861111111114</v>
      </c>
      <c r="T88" s="190">
        <v>68.37847222222223</v>
      </c>
      <c r="U88" s="192">
        <v>10.302083333333334</v>
      </c>
      <c r="V88" s="192">
        <v>3.5208333333333335</v>
      </c>
      <c r="W88" s="192">
        <v>6.78125</v>
      </c>
      <c r="X88" s="37"/>
      <c r="Y88" s="37"/>
      <c r="Z88" s="37"/>
      <c r="AA88" s="37"/>
    </row>
    <row r="89">
      <c r="A89" s="225"/>
      <c r="B89" s="145"/>
      <c r="C89" s="145"/>
      <c r="D89" s="145"/>
      <c r="E89" s="145"/>
      <c r="F89" s="145"/>
      <c r="G89" s="145"/>
      <c r="H89" s="145"/>
      <c r="I89" s="145"/>
      <c r="J89" s="147"/>
      <c r="K89" s="151"/>
      <c r="L89" s="226" t="s">
        <v>217</v>
      </c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7"/>
      <c r="X89" s="37"/>
      <c r="Y89" s="37"/>
      <c r="Z89" s="37"/>
      <c r="AA89" s="37"/>
    </row>
    <row r="90">
      <c r="A90" s="225"/>
      <c r="B90" s="145"/>
      <c r="C90" s="145"/>
      <c r="D90" s="145"/>
      <c r="E90" s="145"/>
      <c r="F90" s="145"/>
      <c r="G90" s="145"/>
      <c r="H90" s="145"/>
      <c r="I90" s="145"/>
      <c r="J90" s="147"/>
      <c r="K90" s="151"/>
      <c r="L90" s="177">
        <v>13.0</v>
      </c>
      <c r="M90" s="177">
        <v>9.0</v>
      </c>
      <c r="N90" s="177">
        <v>22.0</v>
      </c>
      <c r="O90" s="151"/>
      <c r="P90" s="177">
        <v>0.0</v>
      </c>
      <c r="Q90" s="151"/>
      <c r="R90" s="179">
        <v>419.5833333333333</v>
      </c>
      <c r="S90" s="180">
        <v>191.55208333333334</v>
      </c>
      <c r="T90" s="179">
        <v>228.03125</v>
      </c>
      <c r="U90" s="180">
        <v>43.37152777777778</v>
      </c>
      <c r="V90" s="180">
        <v>14.697916666666666</v>
      </c>
      <c r="W90" s="180">
        <v>28.67361111111111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5"/>
      <c r="C2" s="9"/>
      <c r="D2" s="11"/>
      <c r="E2" s="9"/>
      <c r="F2" s="9"/>
      <c r="G2" s="9"/>
      <c r="H2" s="13">
        <v>2025.0</v>
      </c>
      <c r="T2" s="28">
        <v>2026.0</v>
      </c>
      <c r="AF2" s="29" t="s">
        <v>13</v>
      </c>
      <c r="AR2" s="22"/>
      <c r="AS2" s="22"/>
    </row>
    <row r="3">
      <c r="A3" s="33" t="s">
        <v>17</v>
      </c>
      <c r="B3" s="33" t="s">
        <v>9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31</v>
      </c>
      <c r="M3" s="33" t="s">
        <v>32</v>
      </c>
      <c r="N3" s="33" t="s">
        <v>34</v>
      </c>
      <c r="O3" s="33" t="s">
        <v>40</v>
      </c>
      <c r="P3" s="33" t="s">
        <v>43</v>
      </c>
      <c r="Q3" s="33" t="s">
        <v>47</v>
      </c>
      <c r="R3" s="33" t="s">
        <v>50</v>
      </c>
      <c r="S3" s="33" t="s">
        <v>54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31</v>
      </c>
      <c r="Y3" s="33" t="s">
        <v>32</v>
      </c>
      <c r="Z3" s="33" t="s">
        <v>34</v>
      </c>
      <c r="AA3" s="33" t="s">
        <v>40</v>
      </c>
      <c r="AB3" s="33" t="s">
        <v>43</v>
      </c>
      <c r="AC3" s="33" t="s">
        <v>47</v>
      </c>
      <c r="AD3" s="33" t="s">
        <v>50</v>
      </c>
      <c r="AE3" s="33" t="s">
        <v>54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31</v>
      </c>
      <c r="AK3" s="50" t="s">
        <v>32</v>
      </c>
      <c r="AL3" s="50" t="s">
        <v>34</v>
      </c>
      <c r="AM3" s="50" t="s">
        <v>40</v>
      </c>
      <c r="AN3" s="50" t="s">
        <v>43</v>
      </c>
      <c r="AO3" s="50" t="s">
        <v>47</v>
      </c>
      <c r="AP3" s="50" t="s">
        <v>50</v>
      </c>
      <c r="AQ3" s="50" t="s">
        <v>54</v>
      </c>
      <c r="AR3" s="53" t="s">
        <v>66</v>
      </c>
      <c r="AS3" s="54"/>
    </row>
    <row r="4">
      <c r="A4" s="56" t="s">
        <v>67</v>
      </c>
      <c r="B4" s="56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91</v>
      </c>
      <c r="I4" s="69" t="s">
        <v>91</v>
      </c>
      <c r="J4" s="69" t="s">
        <v>91</v>
      </c>
      <c r="K4" s="69" t="s">
        <v>91</v>
      </c>
      <c r="L4" s="69" t="s">
        <v>91</v>
      </c>
      <c r="M4" s="70"/>
      <c r="N4" s="70"/>
      <c r="O4" s="71"/>
      <c r="Q4" s="72" t="s">
        <v>95</v>
      </c>
      <c r="R4" s="73"/>
      <c r="S4" s="71"/>
      <c r="T4" s="74"/>
      <c r="U4" s="74"/>
      <c r="V4" s="74"/>
      <c r="W4" s="74"/>
      <c r="X4" s="77" t="s">
        <v>52</v>
      </c>
      <c r="Y4" s="74"/>
      <c r="Z4" s="74"/>
      <c r="AA4" s="74"/>
      <c r="AB4" s="74"/>
      <c r="AC4" s="74"/>
      <c r="AD4" s="74"/>
      <c r="AE4" s="74"/>
      <c r="AF4" s="81"/>
      <c r="AG4" s="81"/>
      <c r="AH4" s="82"/>
      <c r="AI4" s="81"/>
      <c r="AJ4" s="81"/>
      <c r="AK4" s="81"/>
      <c r="AL4" s="81"/>
      <c r="AM4" s="81"/>
      <c r="AN4" s="81"/>
      <c r="AO4" s="81"/>
      <c r="AP4" s="81"/>
      <c r="AQ4" s="81"/>
      <c r="AR4" s="83" t="s">
        <v>102</v>
      </c>
      <c r="AS4" s="84" t="s">
        <v>103</v>
      </c>
    </row>
    <row r="5">
      <c r="A5" s="56" t="s">
        <v>84</v>
      </c>
      <c r="B5" s="56">
        <f>VLOOKUP(A5,SILOMS!C:F,4,0)</f>
        <v>2733</v>
      </c>
      <c r="C5" s="85">
        <v>176.46527777777777</v>
      </c>
      <c r="D5" s="86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87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1" t="s">
        <v>113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81"/>
      <c r="AG5" s="81"/>
      <c r="AH5" s="81"/>
      <c r="AI5" s="81"/>
      <c r="AJ5" s="81"/>
      <c r="AK5" s="81"/>
      <c r="AL5" s="77" t="s">
        <v>52</v>
      </c>
      <c r="AM5" s="81"/>
      <c r="AN5" s="81"/>
      <c r="AO5" s="81"/>
      <c r="AP5" s="81"/>
      <c r="AQ5" s="81"/>
      <c r="AR5" s="96" t="s">
        <v>116</v>
      </c>
      <c r="AS5" s="97" t="s">
        <v>117</v>
      </c>
    </row>
    <row r="6">
      <c r="A6" s="56" t="s">
        <v>119</v>
      </c>
      <c r="B6" s="56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69" t="s">
        <v>91</v>
      </c>
      <c r="I6" s="69" t="s">
        <v>91</v>
      </c>
      <c r="J6" s="69" t="s">
        <v>91</v>
      </c>
      <c r="K6" s="103" t="s">
        <v>91</v>
      </c>
      <c r="L6" s="103" t="s">
        <v>91</v>
      </c>
      <c r="M6" s="70"/>
      <c r="N6" s="70"/>
      <c r="O6" s="71"/>
      <c r="Q6" s="72" t="s">
        <v>95</v>
      </c>
      <c r="R6" s="71"/>
      <c r="S6" s="71"/>
      <c r="T6" s="74"/>
      <c r="U6" s="74"/>
      <c r="V6" s="74"/>
      <c r="W6" s="74"/>
      <c r="X6" s="74"/>
      <c r="Y6" s="74"/>
      <c r="Z6" s="74"/>
      <c r="AA6" s="77" t="s">
        <v>52</v>
      </c>
      <c r="AB6" s="74"/>
      <c r="AC6" s="74"/>
      <c r="AD6" s="74"/>
      <c r="AE6" s="74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08" t="s">
        <v>129</v>
      </c>
      <c r="AS6" s="110"/>
    </row>
    <row r="7">
      <c r="A7" s="56" t="s">
        <v>107</v>
      </c>
      <c r="B7" s="56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95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7" t="s">
        <v>52</v>
      </c>
      <c r="AC7" s="74"/>
      <c r="AD7" s="74"/>
      <c r="AE7" s="74"/>
      <c r="AF7" s="81"/>
      <c r="AG7" s="81"/>
      <c r="AH7" s="81"/>
      <c r="AI7" s="81"/>
      <c r="AJ7" s="81"/>
      <c r="AK7" s="82"/>
      <c r="AL7" s="81"/>
      <c r="AM7" s="81"/>
      <c r="AN7" s="81"/>
      <c r="AO7" s="81"/>
      <c r="AP7" s="81"/>
      <c r="AQ7" s="81"/>
      <c r="AR7" s="118" t="s">
        <v>137</v>
      </c>
      <c r="AS7" s="118" t="s">
        <v>139</v>
      </c>
    </row>
    <row r="8">
      <c r="A8" s="56" t="s">
        <v>114</v>
      </c>
      <c r="B8" s="56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22"/>
      <c r="AB8" s="74"/>
      <c r="AC8" s="77" t="s">
        <v>52</v>
      </c>
      <c r="AD8" s="74"/>
      <c r="AE8" s="74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08" t="s">
        <v>146</v>
      </c>
      <c r="AS8" s="123" t="s">
        <v>147</v>
      </c>
    </row>
    <row r="9">
      <c r="A9" s="56" t="s">
        <v>105</v>
      </c>
      <c r="B9" s="56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25" t="s">
        <v>154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26" t="s">
        <v>155</v>
      </c>
      <c r="AS9" s="97" t="s">
        <v>156</v>
      </c>
    </row>
    <row r="10">
      <c r="A10" s="56" t="s">
        <v>96</v>
      </c>
      <c r="B10" s="56" t="b">
        <f>VLOOKUP(A10,SILOMS!C:F,4,0)</f>
        <v>0</v>
      </c>
      <c r="C10" s="128">
        <v>131.125</v>
      </c>
      <c r="D10" s="130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31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95</v>
      </c>
      <c r="R10" s="133"/>
      <c r="S10" s="71"/>
      <c r="T10" s="74"/>
      <c r="U10" s="74"/>
      <c r="V10" s="74"/>
      <c r="W10" s="74"/>
      <c r="X10" s="81"/>
      <c r="Y10" s="81"/>
      <c r="Z10" s="81"/>
      <c r="AA10" s="81"/>
      <c r="AB10" s="81"/>
      <c r="AC10" s="81"/>
      <c r="AD10" s="81"/>
      <c r="AE10" s="81"/>
      <c r="AF10" s="134" t="s">
        <v>154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35"/>
      <c r="AS10" s="118" t="s">
        <v>159</v>
      </c>
    </row>
    <row r="11">
      <c r="A11" s="56" t="s">
        <v>109</v>
      </c>
      <c r="B11" s="56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95</v>
      </c>
      <c r="R11" s="71"/>
      <c r="S11" s="71"/>
      <c r="T11" s="74"/>
      <c r="U11" s="136"/>
      <c r="V11" s="74"/>
      <c r="W11" s="74"/>
      <c r="X11" s="81"/>
      <c r="Y11" s="81"/>
      <c r="Z11" s="81"/>
      <c r="AA11" s="81"/>
      <c r="AB11" s="81"/>
      <c r="AC11" s="81"/>
      <c r="AD11" s="81"/>
      <c r="AE11" s="81"/>
      <c r="AF11" s="125" t="s">
        <v>154</v>
      </c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137" t="s">
        <v>163</v>
      </c>
      <c r="AS11" s="83" t="s">
        <v>164</v>
      </c>
    </row>
    <row r="12" ht="23.25" customHeight="1">
      <c r="A12" s="56" t="s">
        <v>87</v>
      </c>
      <c r="B12" s="56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1" t="s">
        <v>113</v>
      </c>
      <c r="R12" s="71"/>
      <c r="S12" s="71"/>
      <c r="T12" s="74"/>
      <c r="U12" s="74"/>
      <c r="V12" s="74"/>
      <c r="W12" s="74"/>
      <c r="X12" s="139"/>
      <c r="Y12" s="81"/>
      <c r="Z12" s="81"/>
      <c r="AA12" s="81"/>
      <c r="AB12" s="81"/>
      <c r="AC12" s="81"/>
      <c r="AD12" s="81"/>
      <c r="AE12" s="81"/>
      <c r="AF12" s="125" t="s">
        <v>167</v>
      </c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110"/>
      <c r="AS12" s="97" t="s">
        <v>168</v>
      </c>
    </row>
    <row r="13">
      <c r="A13" s="56" t="s">
        <v>104</v>
      </c>
      <c r="B13" s="56">
        <f>VLOOKUP(A13,SILOMS!C:F,4,0)</f>
        <v>2722</v>
      </c>
      <c r="C13" s="128">
        <v>179.57638888888889</v>
      </c>
      <c r="D13" s="130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31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95</v>
      </c>
      <c r="R13" s="71"/>
      <c r="S13" s="71"/>
      <c r="T13" s="74"/>
      <c r="U13" s="74"/>
      <c r="V13" s="74"/>
      <c r="W13" s="74"/>
      <c r="X13" s="81"/>
      <c r="Y13" s="81"/>
      <c r="Z13" s="81"/>
      <c r="AA13" s="81"/>
      <c r="AB13" s="81"/>
      <c r="AC13" s="81"/>
      <c r="AD13" s="81"/>
      <c r="AE13" s="81"/>
      <c r="AF13" s="81"/>
      <c r="AG13" s="77" t="s">
        <v>52</v>
      </c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10"/>
      <c r="AS13" s="123" t="s">
        <v>189</v>
      </c>
    </row>
    <row r="14">
      <c r="A14" s="56" t="s">
        <v>62</v>
      </c>
      <c r="B14" s="56">
        <f>VLOOKUP(A14,SILOMS!C:F,4,0)</f>
        <v>2723</v>
      </c>
      <c r="C14" s="128">
        <v>129.94791666666666</v>
      </c>
      <c r="D14" s="130">
        <f>IF(C14*24&lt;1500,1500-(C14*24),IF(C14*24&lt;3239,3239-(C14*24),4000-(C14*24)))
</f>
        <v>120.25</v>
      </c>
      <c r="E14" s="165">
        <v>42.625</v>
      </c>
      <c r="F14" s="166">
        <f>E14*'Hora por anv'!$H$1</f>
        <v>234.4375</v>
      </c>
      <c r="G14" s="131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95</v>
      </c>
      <c r="R14" s="71"/>
      <c r="S14" s="71"/>
      <c r="T14" s="74"/>
      <c r="U14" s="74"/>
      <c r="V14" s="74"/>
      <c r="W14" s="74"/>
      <c r="X14" s="81"/>
      <c r="Y14" s="81"/>
      <c r="Z14" s="81"/>
      <c r="AA14" s="81"/>
      <c r="AB14" s="81"/>
      <c r="AC14" s="81"/>
      <c r="AD14" s="139"/>
      <c r="AE14" s="81"/>
      <c r="AF14" s="81"/>
      <c r="AG14" s="81"/>
      <c r="AH14" s="171" t="s">
        <v>154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173" t="s">
        <v>190</v>
      </c>
      <c r="AS14" s="123" t="s">
        <v>191</v>
      </c>
    </row>
    <row r="15">
      <c r="A15" s="56" t="s">
        <v>68</v>
      </c>
      <c r="B15" s="56">
        <f>VLOOKUP(A15,SILOMS!C:F,4,0)</f>
        <v>2703</v>
      </c>
      <c r="C15" s="85">
        <v>179.26736111111111</v>
      </c>
      <c r="D15" s="86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87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1" t="s">
        <v>113</v>
      </c>
      <c r="R15" s="71"/>
      <c r="S15" s="71"/>
      <c r="T15" s="74"/>
      <c r="U15" s="74"/>
      <c r="V15" s="74"/>
      <c r="W15" s="74"/>
      <c r="X15" s="81"/>
      <c r="Y15" s="81"/>
      <c r="Z15" s="81"/>
      <c r="AA15" s="81"/>
      <c r="AB15" s="81"/>
      <c r="AC15" s="81"/>
      <c r="AD15" s="81"/>
      <c r="AE15" s="82"/>
      <c r="AF15" s="81"/>
      <c r="AG15" s="139"/>
      <c r="AH15" s="81"/>
      <c r="AI15" s="81"/>
      <c r="AJ15" s="81"/>
      <c r="AK15" s="77" t="s">
        <v>52</v>
      </c>
      <c r="AL15" s="81"/>
      <c r="AM15" s="81"/>
      <c r="AN15" s="81"/>
      <c r="AO15" s="81"/>
      <c r="AP15" s="81"/>
      <c r="AQ15" s="81"/>
      <c r="AR15" s="137" t="s">
        <v>193</v>
      </c>
      <c r="AS15" s="188" t="s">
        <v>194</v>
      </c>
    </row>
    <row r="16">
      <c r="A16" s="56" t="s">
        <v>88</v>
      </c>
      <c r="B16" s="56">
        <f>VLOOKUP(A16,SILOMS!C:F,4,0)</f>
        <v>2739</v>
      </c>
      <c r="C16" s="128">
        <v>54.638888888888886</v>
      </c>
      <c r="D16" s="130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31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95</v>
      </c>
      <c r="R16" s="71"/>
      <c r="S16" s="71"/>
      <c r="T16" s="74"/>
      <c r="U16" s="74"/>
      <c r="V16" s="74"/>
      <c r="W16" s="74"/>
      <c r="X16" s="81"/>
      <c r="Y16" s="81"/>
      <c r="Z16" s="139"/>
      <c r="AA16" s="81"/>
      <c r="AB16" s="81"/>
      <c r="AC16" s="81"/>
      <c r="AD16" s="81"/>
      <c r="AE16" s="81"/>
      <c r="AF16" s="81"/>
      <c r="AG16" s="81"/>
      <c r="AH16" s="81"/>
      <c r="AI16" s="81"/>
      <c r="AJ16" s="171" t="s">
        <v>154</v>
      </c>
      <c r="AK16" s="81"/>
      <c r="AL16" s="194"/>
      <c r="AM16" s="194"/>
      <c r="AN16" s="81"/>
      <c r="AO16" s="81"/>
      <c r="AP16" s="81"/>
      <c r="AQ16" s="81"/>
      <c r="AR16" s="110"/>
      <c r="AS16" s="188" t="s">
        <v>196</v>
      </c>
    </row>
    <row r="17">
      <c r="A17" s="195" t="s">
        <v>64</v>
      </c>
      <c r="B17" s="56">
        <f>VLOOKUP(A17,SILOMS!C:F,4,0)</f>
        <v>2742</v>
      </c>
      <c r="C17" s="128">
        <v>43.947916666666664</v>
      </c>
      <c r="D17" s="130">
        <f t="shared" si="2"/>
        <v>445.25</v>
      </c>
      <c r="E17" s="65">
        <v>50.875</v>
      </c>
      <c r="F17" s="67">
        <f>E17*'Hora por anv'!$H$1</f>
        <v>279.8125</v>
      </c>
      <c r="G17" s="131">
        <f t="shared" si="1"/>
        <v>8.751842752</v>
      </c>
      <c r="H17" s="196" t="s">
        <v>91</v>
      </c>
      <c r="I17" s="196" t="s">
        <v>91</v>
      </c>
      <c r="J17" s="196" t="s">
        <v>91</v>
      </c>
      <c r="K17" s="196" t="s">
        <v>91</v>
      </c>
      <c r="L17" s="196" t="s">
        <v>91</v>
      </c>
      <c r="M17" s="197"/>
      <c r="N17" s="197"/>
      <c r="O17" s="197"/>
      <c r="P17" s="73"/>
      <c r="Q17" s="199"/>
      <c r="R17" s="199"/>
      <c r="S17" s="199"/>
      <c r="T17" s="136"/>
      <c r="U17" s="136"/>
      <c r="V17" s="136"/>
      <c r="W17" s="136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171" t="s">
        <v>154</v>
      </c>
      <c r="AO17" s="82"/>
      <c r="AP17" s="82"/>
      <c r="AQ17" s="82"/>
      <c r="AR17" s="188"/>
      <c r="AS17" s="110"/>
    </row>
    <row r="18">
      <c r="A18" s="56" t="s">
        <v>51</v>
      </c>
      <c r="B18" s="56">
        <f>VLOOKUP(A18,SILOMS!C:F,4,0)</f>
        <v>2708</v>
      </c>
      <c r="C18" s="128">
        <v>102.68402777777777</v>
      </c>
      <c r="D18" s="130">
        <f t="shared" si="2"/>
        <v>535.5833333</v>
      </c>
      <c r="E18" s="65">
        <v>35.2</v>
      </c>
      <c r="F18" s="67">
        <f>E18*'Hora por anv'!$H$1</f>
        <v>193.6</v>
      </c>
      <c r="G18" s="131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95</v>
      </c>
      <c r="R18" s="71"/>
      <c r="S18" s="71"/>
      <c r="T18" s="74"/>
      <c r="U18" s="74"/>
      <c r="V18" s="74"/>
      <c r="W18" s="74"/>
      <c r="X18" s="81"/>
      <c r="Y18" s="81"/>
      <c r="Z18" s="81"/>
      <c r="AA18" s="81"/>
      <c r="AB18" s="81"/>
      <c r="AC18" s="81"/>
      <c r="AD18" s="81"/>
      <c r="AE18" s="81"/>
      <c r="AF18" s="139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35"/>
      <c r="AS18" s="123"/>
    </row>
    <row r="19">
      <c r="A19" s="56" t="s">
        <v>14</v>
      </c>
      <c r="B19" s="56">
        <f>VLOOKUP(A19,SILOMS!C:F,4,0)</f>
        <v>2741</v>
      </c>
      <c r="C19" s="85">
        <v>141.98263888888889</v>
      </c>
      <c r="D19" s="86">
        <f t="shared" si="2"/>
        <v>592.4166667</v>
      </c>
      <c r="E19" s="65">
        <v>45.49722222</v>
      </c>
      <c r="F19" s="67">
        <f>E19*'Hora por anv'!$H$1</f>
        <v>250.2347222</v>
      </c>
      <c r="G19" s="87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7"/>
      <c r="N19" s="70"/>
      <c r="O19" s="133"/>
      <c r="P19" s="204" t="s">
        <v>154</v>
      </c>
      <c r="Q19" s="72" t="s">
        <v>95</v>
      </c>
      <c r="R19" s="71"/>
      <c r="S19" s="71"/>
      <c r="T19" s="74"/>
      <c r="U19" s="74"/>
      <c r="V19" s="74"/>
      <c r="W19" s="74"/>
      <c r="X19" s="81"/>
      <c r="Y19" s="81"/>
      <c r="Z19" s="81"/>
      <c r="AA19" s="81"/>
      <c r="AB19" s="81"/>
      <c r="AC19" s="81"/>
      <c r="AD19" s="81"/>
      <c r="AE19" s="81"/>
      <c r="AF19" s="81"/>
      <c r="AG19" s="139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70" t="s">
        <v>201</v>
      </c>
      <c r="AS19" s="118"/>
    </row>
    <row r="20">
      <c r="A20" s="56" t="s">
        <v>79</v>
      </c>
      <c r="B20" s="56">
        <f>VLOOKUP(A20,SILOMS!C:F,4,0)</f>
        <v>2704</v>
      </c>
      <c r="C20" s="65">
        <v>4860.0</v>
      </c>
      <c r="D20" s="86">
        <v>160.0</v>
      </c>
      <c r="E20" s="65">
        <v>15.125</v>
      </c>
      <c r="F20" s="206">
        <f>E20*'Hora por anv'!$H$1</f>
        <v>83.1875</v>
      </c>
      <c r="G20" s="87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71" t="s">
        <v>154</v>
      </c>
      <c r="M20" s="70"/>
      <c r="N20" s="70"/>
      <c r="O20" s="77" t="s">
        <v>52</v>
      </c>
      <c r="Q20" s="72" t="s">
        <v>95</v>
      </c>
      <c r="R20" s="71"/>
      <c r="S20" s="71"/>
      <c r="T20" s="74"/>
      <c r="U20" s="74"/>
      <c r="V20" s="74"/>
      <c r="W20" s="74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77" t="s">
        <v>52</v>
      </c>
      <c r="AQ20" s="81"/>
      <c r="AR20" s="110"/>
      <c r="AS20" s="123" t="s">
        <v>203</v>
      </c>
    </row>
    <row r="21">
      <c r="A21" s="56" t="s">
        <v>112</v>
      </c>
      <c r="B21" s="56">
        <f>VLOOKUP(A21,SILOMS!C:F,4,0)</f>
        <v>2720</v>
      </c>
      <c r="C21" s="85">
        <v>137.65972222222223</v>
      </c>
      <c r="D21" s="86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87">
        <f t="shared" si="1"/>
        <v>15.65885661</v>
      </c>
      <c r="H21" s="69">
        <v>1.0</v>
      </c>
      <c r="I21" s="69">
        <v>1.0</v>
      </c>
      <c r="J21" s="69">
        <v>1.0</v>
      </c>
      <c r="K21" s="69" t="s">
        <v>91</v>
      </c>
      <c r="L21" s="69" t="s">
        <v>91</v>
      </c>
      <c r="M21" s="70"/>
      <c r="N21" s="70"/>
      <c r="O21" s="71"/>
      <c r="Q21" s="72" t="s">
        <v>95</v>
      </c>
      <c r="R21" s="71"/>
      <c r="S21" s="71"/>
      <c r="T21" s="74"/>
      <c r="U21" s="74"/>
      <c r="V21" s="74"/>
      <c r="W21" s="74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96" t="s">
        <v>205</v>
      </c>
      <c r="AS21" s="118" t="s">
        <v>206</v>
      </c>
    </row>
    <row r="22">
      <c r="A22" s="56" t="s">
        <v>115</v>
      </c>
      <c r="B22" s="56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196" t="s">
        <v>91</v>
      </c>
      <c r="I22" s="196" t="s">
        <v>91</v>
      </c>
      <c r="J22" s="196" t="s">
        <v>91</v>
      </c>
      <c r="K22" s="196" t="s">
        <v>91</v>
      </c>
      <c r="L22" s="196" t="s">
        <v>91</v>
      </c>
      <c r="M22" s="197"/>
      <c r="N22" s="197"/>
      <c r="O22" s="197"/>
      <c r="P22" s="73"/>
      <c r="Q22" s="199"/>
      <c r="R22" s="199"/>
      <c r="S22" s="199"/>
      <c r="T22" s="136"/>
      <c r="U22" s="136"/>
      <c r="V22" s="136"/>
      <c r="W22" s="136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08" t="s">
        <v>210</v>
      </c>
      <c r="AS22" s="110"/>
    </row>
    <row r="23">
      <c r="A23" s="56" t="s">
        <v>92</v>
      </c>
      <c r="B23" s="56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196"/>
      <c r="I23" s="196"/>
      <c r="J23" s="196"/>
      <c r="K23" s="196"/>
      <c r="L23" s="196"/>
      <c r="M23" s="197"/>
      <c r="N23" s="197"/>
      <c r="O23" s="197"/>
      <c r="P23" s="73"/>
      <c r="Q23" s="199"/>
      <c r="R23" s="199"/>
      <c r="S23" s="199"/>
      <c r="T23" s="136"/>
      <c r="U23" s="136"/>
      <c r="V23" s="136"/>
      <c r="W23" s="136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88"/>
      <c r="AS23" s="110"/>
    </row>
    <row r="24">
      <c r="A24" s="56" t="s">
        <v>135</v>
      </c>
      <c r="B24" s="56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196" t="s">
        <v>91</v>
      </c>
      <c r="I24" s="196" t="s">
        <v>91</v>
      </c>
      <c r="J24" s="196" t="s">
        <v>91</v>
      </c>
      <c r="K24" s="196" t="s">
        <v>91</v>
      </c>
      <c r="L24" s="196" t="s">
        <v>91</v>
      </c>
      <c r="M24" s="197"/>
      <c r="N24" s="197"/>
      <c r="O24" s="197"/>
      <c r="P24" s="199"/>
      <c r="Q24" s="72" t="s">
        <v>95</v>
      </c>
      <c r="R24" s="199"/>
      <c r="S24" s="199"/>
      <c r="T24" s="136"/>
      <c r="U24" s="136"/>
      <c r="V24" s="136"/>
      <c r="W24" s="136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88"/>
      <c r="AS24" s="188"/>
    </row>
    <row r="25">
      <c r="A25" s="215" t="s">
        <v>90</v>
      </c>
      <c r="B25" s="56">
        <f>VLOOKUP(A25,SILOMS!C:F,4,0)</f>
        <v>2727</v>
      </c>
      <c r="C25" s="216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196" t="s">
        <v>91</v>
      </c>
      <c r="I25" s="196" t="s">
        <v>91</v>
      </c>
      <c r="J25" s="196" t="s">
        <v>91</v>
      </c>
      <c r="K25" s="196" t="s">
        <v>91</v>
      </c>
      <c r="L25" s="196" t="s">
        <v>91</v>
      </c>
      <c r="M25" s="197"/>
      <c r="N25" s="197"/>
      <c r="O25" s="197"/>
      <c r="P25" s="199"/>
      <c r="Q25" s="199"/>
      <c r="R25" s="199"/>
      <c r="S25" s="199"/>
      <c r="T25" s="136"/>
      <c r="U25" s="136"/>
      <c r="V25" s="136"/>
      <c r="W25" s="136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18"/>
      <c r="AQ25" s="82"/>
      <c r="AR25" s="188"/>
      <c r="AS25" s="219"/>
    </row>
    <row r="26">
      <c r="A26" s="56" t="s">
        <v>82</v>
      </c>
      <c r="B26" s="56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196" t="s">
        <v>91</v>
      </c>
      <c r="I26" s="196" t="s">
        <v>91</v>
      </c>
      <c r="J26" s="196" t="s">
        <v>91</v>
      </c>
      <c r="K26" s="196" t="s">
        <v>91</v>
      </c>
      <c r="L26" s="196" t="s">
        <v>91</v>
      </c>
      <c r="M26" s="197"/>
      <c r="N26" s="197"/>
      <c r="O26" s="197"/>
      <c r="P26" s="199"/>
      <c r="Q26" s="72" t="s">
        <v>95</v>
      </c>
      <c r="R26" s="199"/>
      <c r="S26" s="199"/>
      <c r="T26" s="136"/>
      <c r="U26" s="136"/>
      <c r="V26" s="136"/>
      <c r="W26" s="136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88"/>
      <c r="AS26" s="110"/>
    </row>
    <row r="27">
      <c r="A27" s="220" t="s">
        <v>118</v>
      </c>
      <c r="B27" s="56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35"/>
      <c r="Q27" s="222"/>
      <c r="R27" s="221"/>
      <c r="S27" s="221"/>
      <c r="T27" s="221"/>
      <c r="U27" s="221"/>
      <c r="V27" s="221"/>
      <c r="W27" s="136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218"/>
      <c r="AI27" s="82"/>
      <c r="AJ27" s="82"/>
      <c r="AK27" s="82"/>
      <c r="AL27" s="82"/>
      <c r="AM27" s="82"/>
      <c r="AN27" s="82"/>
      <c r="AO27" s="82"/>
      <c r="AP27" s="82"/>
      <c r="AQ27" s="82"/>
      <c r="AR27" s="188"/>
      <c r="AS27" s="219"/>
    </row>
    <row r="28" hidden="1">
      <c r="A28" s="56" t="s">
        <v>99</v>
      </c>
      <c r="B28" s="56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6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6" t="s">
        <v>91</v>
      </c>
      <c r="I28" s="196" t="s">
        <v>91</v>
      </c>
      <c r="J28" s="196" t="s">
        <v>91</v>
      </c>
      <c r="K28" s="196" t="s">
        <v>91</v>
      </c>
      <c r="L28" s="196" t="s">
        <v>91</v>
      </c>
      <c r="M28" s="197"/>
      <c r="N28" s="197"/>
      <c r="O28" s="197"/>
      <c r="P28" s="199"/>
      <c r="Q28" s="199"/>
      <c r="R28" s="199"/>
      <c r="S28" s="199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88"/>
      <c r="AS28" s="110"/>
    </row>
    <row r="29" hidden="1">
      <c r="A29" s="195" t="s">
        <v>110</v>
      </c>
      <c r="B29" s="56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6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6" t="s">
        <v>91</v>
      </c>
      <c r="I29" s="196" t="s">
        <v>91</v>
      </c>
      <c r="J29" s="196" t="s">
        <v>91</v>
      </c>
      <c r="K29" s="196" t="s">
        <v>91</v>
      </c>
      <c r="L29" s="196" t="s">
        <v>91</v>
      </c>
      <c r="M29" s="197"/>
      <c r="N29" s="197"/>
      <c r="O29" s="197"/>
      <c r="P29" s="199"/>
      <c r="Q29" s="199"/>
      <c r="R29" s="199"/>
      <c r="S29" s="199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2"/>
      <c r="AG29" s="218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88"/>
      <c r="AS29" s="110"/>
    </row>
    <row r="30" hidden="1">
      <c r="A30" s="56" t="s">
        <v>75</v>
      </c>
      <c r="B30" s="56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6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52</v>
      </c>
      <c r="P30" s="227"/>
      <c r="Q30" s="91" t="s">
        <v>113</v>
      </c>
      <c r="R30" s="71"/>
      <c r="S30" s="133"/>
      <c r="T30" s="74"/>
      <c r="U30" s="74"/>
      <c r="V30" s="74"/>
      <c r="W30" s="228" t="s">
        <v>218</v>
      </c>
      <c r="X30" s="145"/>
      <c r="Y30" s="145"/>
      <c r="Z30" s="145"/>
      <c r="AA30" s="147"/>
      <c r="AB30" s="77" t="s">
        <v>52</v>
      </c>
      <c r="AC30" s="74"/>
      <c r="AD30" s="74"/>
      <c r="AE30" s="74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37" t="s">
        <v>219</v>
      </c>
      <c r="AS30" s="123"/>
    </row>
    <row r="31" hidden="1">
      <c r="A31" s="56" t="s">
        <v>30</v>
      </c>
      <c r="B31" s="56">
        <f>VLOOKUP(A31,SILOMS!C:F,4,0)</f>
        <v>2738</v>
      </c>
      <c r="C31" s="216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196" t="s">
        <v>91</v>
      </c>
      <c r="I31" s="196" t="s">
        <v>91</v>
      </c>
      <c r="J31" s="196" t="s">
        <v>91</v>
      </c>
      <c r="K31" s="196" t="s">
        <v>91</v>
      </c>
      <c r="L31" s="196" t="s">
        <v>91</v>
      </c>
      <c r="M31" s="197"/>
      <c r="N31" s="197"/>
      <c r="O31" s="197"/>
      <c r="P31" s="199"/>
      <c r="Q31" s="199"/>
      <c r="R31" s="199"/>
      <c r="S31" s="199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2"/>
      <c r="AG31" s="82"/>
      <c r="AH31" s="82"/>
      <c r="AI31" s="82"/>
      <c r="AJ31" s="82"/>
      <c r="AK31" s="82"/>
      <c r="AL31" s="218"/>
      <c r="AM31" s="82"/>
      <c r="AN31" s="82"/>
      <c r="AO31" s="82"/>
      <c r="AP31" s="82"/>
      <c r="AQ31" s="82"/>
      <c r="AR31" s="188"/>
      <c r="AS31" s="110"/>
    </row>
    <row r="32" hidden="1">
      <c r="A32" s="56" t="s">
        <v>131</v>
      </c>
      <c r="B32" s="56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6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6" t="s">
        <v>91</v>
      </c>
      <c r="I32" s="196" t="s">
        <v>91</v>
      </c>
      <c r="J32" s="196" t="s">
        <v>91</v>
      </c>
      <c r="K32" s="196" t="s">
        <v>91</v>
      </c>
      <c r="L32" s="196" t="s">
        <v>91</v>
      </c>
      <c r="M32" s="197"/>
      <c r="N32" s="197"/>
      <c r="O32" s="197"/>
      <c r="P32" s="199"/>
      <c r="Q32" s="199"/>
      <c r="R32" s="199"/>
      <c r="S32" s="199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88"/>
      <c r="AS32" s="110"/>
    </row>
    <row r="33" hidden="1">
      <c r="A33" s="56" t="s">
        <v>140</v>
      </c>
      <c r="B33" s="56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6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3" t="s">
        <v>91</v>
      </c>
      <c r="I33" s="103" t="s">
        <v>91</v>
      </c>
      <c r="J33" s="103" t="s">
        <v>91</v>
      </c>
      <c r="K33" s="103" t="s">
        <v>91</v>
      </c>
      <c r="L33" s="103" t="s">
        <v>91</v>
      </c>
      <c r="M33" s="70"/>
      <c r="N33" s="70"/>
      <c r="O33" s="77" t="s">
        <v>52</v>
      </c>
      <c r="P33" s="227"/>
      <c r="Q33" s="91" t="s">
        <v>113</v>
      </c>
      <c r="R33" s="71"/>
      <c r="S33" s="71"/>
      <c r="T33" s="77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229" t="s">
        <v>220</v>
      </c>
      <c r="AS33" s="83"/>
    </row>
    <row r="34" hidden="1">
      <c r="A34" s="56" t="s">
        <v>144</v>
      </c>
      <c r="B34" s="56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99"/>
      <c r="Q34" s="199"/>
      <c r="R34" s="199"/>
      <c r="S34" s="199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88"/>
      <c r="AS34" s="123"/>
    </row>
    <row r="35" hidden="1">
      <c r="A35" s="56" t="s">
        <v>145</v>
      </c>
      <c r="B35" s="56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6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52</v>
      </c>
      <c r="P35" s="77" t="s">
        <v>52</v>
      </c>
      <c r="Q35" s="71"/>
      <c r="R35" s="71"/>
      <c r="S35" s="71"/>
      <c r="T35" s="74"/>
      <c r="U35" s="74"/>
      <c r="V35" s="230"/>
      <c r="W35" s="74"/>
      <c r="X35" s="74"/>
      <c r="Y35" s="74"/>
      <c r="Z35" s="74"/>
      <c r="AA35" s="74"/>
      <c r="AB35" s="74"/>
      <c r="AC35" s="74"/>
      <c r="AD35" s="74"/>
      <c r="AE35" s="74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3"/>
      <c r="AS35" s="110"/>
    </row>
    <row r="36" hidden="1">
      <c r="A36" s="56" t="s">
        <v>148</v>
      </c>
      <c r="B36" s="56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6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99"/>
      <c r="Q36" s="199"/>
      <c r="R36" s="199"/>
      <c r="S36" s="199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2"/>
      <c r="AG36" s="82"/>
      <c r="AH36" s="82"/>
      <c r="AI36" s="82"/>
      <c r="AJ36" s="218"/>
      <c r="AK36" s="82"/>
      <c r="AL36" s="82"/>
      <c r="AM36" s="82"/>
      <c r="AN36" s="82"/>
      <c r="AO36" s="82"/>
      <c r="AP36" s="82"/>
      <c r="AQ36" s="82"/>
      <c r="AR36" s="232"/>
      <c r="AS36" s="110"/>
    </row>
    <row r="37" hidden="1">
      <c r="A37" s="56" t="s">
        <v>152</v>
      </c>
      <c r="B37" s="56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6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1" t="s">
        <v>154</v>
      </c>
      <c r="J37" s="69">
        <v>1.0</v>
      </c>
      <c r="K37" s="69"/>
      <c r="L37" s="69"/>
      <c r="M37" s="70"/>
      <c r="N37" s="70"/>
      <c r="O37" s="77" t="s">
        <v>52</v>
      </c>
      <c r="P37" s="77" t="s">
        <v>52</v>
      </c>
      <c r="Q37" s="71"/>
      <c r="R37" s="71"/>
      <c r="S37" s="71"/>
      <c r="T37" s="74"/>
      <c r="U37" s="12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4"/>
      <c r="AS37" s="123"/>
    </row>
    <row r="38" hidden="1">
      <c r="A38" s="56" t="s">
        <v>158</v>
      </c>
      <c r="B38" s="56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6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6" t="s">
        <v>91</v>
      </c>
      <c r="I38" s="196" t="s">
        <v>91</v>
      </c>
      <c r="J38" s="196" t="s">
        <v>91</v>
      </c>
      <c r="K38" s="196" t="s">
        <v>91</v>
      </c>
      <c r="L38" s="196" t="s">
        <v>91</v>
      </c>
      <c r="M38" s="197"/>
      <c r="N38" s="197"/>
      <c r="O38" s="197"/>
      <c r="P38" s="199"/>
      <c r="Q38" s="199"/>
      <c r="R38" s="199"/>
      <c r="S38" s="199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88"/>
      <c r="AS38" s="110"/>
    </row>
    <row r="39" hidden="1">
      <c r="A39" s="56" t="s">
        <v>74</v>
      </c>
      <c r="B39" s="56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56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196">
        <v>1.0</v>
      </c>
      <c r="I39" s="196">
        <v>1.0</v>
      </c>
      <c r="J39" s="196">
        <v>1.0</v>
      </c>
      <c r="K39" s="196"/>
      <c r="L39" s="196"/>
      <c r="M39" s="197"/>
      <c r="N39" s="197"/>
      <c r="O39" s="197"/>
      <c r="P39" s="227"/>
      <c r="Q39" s="72" t="s">
        <v>95</v>
      </c>
      <c r="R39" s="199"/>
      <c r="S39" s="199"/>
      <c r="T39" s="136"/>
      <c r="U39" s="136"/>
      <c r="V39" s="136"/>
      <c r="W39" s="233" t="s">
        <v>223</v>
      </c>
      <c r="X39" s="74"/>
      <c r="Y39" s="74"/>
      <c r="Z39" s="74"/>
      <c r="AA39" s="136"/>
      <c r="AB39" s="136"/>
      <c r="AC39" s="136"/>
      <c r="AD39" s="136"/>
      <c r="AE39" s="136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37" t="s">
        <v>224</v>
      </c>
      <c r="AS39" s="118" t="s">
        <v>225</v>
      </c>
    </row>
    <row r="40" hidden="1">
      <c r="A40" s="56" t="s">
        <v>161</v>
      </c>
      <c r="B40" s="56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6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6" t="s">
        <v>91</v>
      </c>
      <c r="I40" s="196" t="s">
        <v>91</v>
      </c>
      <c r="J40" s="196" t="s">
        <v>91</v>
      </c>
      <c r="K40" s="196" t="s">
        <v>91</v>
      </c>
      <c r="L40" s="196" t="s">
        <v>91</v>
      </c>
      <c r="M40" s="197"/>
      <c r="N40" s="197"/>
      <c r="O40" s="197"/>
      <c r="P40" s="199"/>
      <c r="Q40" s="199"/>
      <c r="R40" s="199"/>
      <c r="S40" s="199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88"/>
      <c r="AS40" s="110"/>
    </row>
    <row r="41" hidden="1">
      <c r="A41" s="238" t="s">
        <v>128</v>
      </c>
      <c r="B41" s="56" t="b">
        <f>VLOOKUP(A41,SILOMS!C:F,4,0)</f>
        <v>0</v>
      </c>
      <c r="C41" s="239">
        <f>VLOOKUP(A41,SILOMS!O:Q,3,0)</f>
        <v>5.954861111</v>
      </c>
      <c r="D41" s="240">
        <f t="shared" si="5"/>
        <v>1357.083333</v>
      </c>
      <c r="E41" s="238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244">
        <v>1.0</v>
      </c>
      <c r="I41" s="244">
        <v>1.0</v>
      </c>
      <c r="J41" s="244">
        <v>1.0</v>
      </c>
      <c r="K41" s="244"/>
      <c r="L41" s="244"/>
      <c r="M41" s="244"/>
      <c r="N41" s="244"/>
      <c r="O41" s="244"/>
      <c r="P41" s="247"/>
      <c r="Q41" s="249" t="s">
        <v>95</v>
      </c>
      <c r="R41" s="244"/>
      <c r="S41" s="244"/>
      <c r="T41" s="136"/>
      <c r="U41" s="136"/>
      <c r="V41" s="136"/>
      <c r="W41" s="136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83" t="s">
        <v>228</v>
      </c>
      <c r="AS41" s="253"/>
    </row>
    <row r="42" hidden="1">
      <c r="A42" s="195" t="s">
        <v>165</v>
      </c>
      <c r="B42" s="56" t="b">
        <f>VLOOKUP(A42,SILOMS!C:F,4,0)</f>
        <v>0</v>
      </c>
      <c r="C42" s="255">
        <f>VLOOKUP(A42,SILOMS!O:Q,3,0)</f>
        <v>75.78819444</v>
      </c>
      <c r="D42" s="240">
        <f t="shared" si="5"/>
        <v>1181.083333</v>
      </c>
      <c r="E42" s="238" t="str">
        <f>VLOOKUP(B42,'Hora por anv'!B:D,3,0)</f>
        <v>#N/A</v>
      </c>
      <c r="F42" s="242" t="str">
        <f>E42*'Hora por anv'!$H$1</f>
        <v>#N/A</v>
      </c>
      <c r="G42" s="243" t="str">
        <f t="shared" si="1"/>
        <v>#N/A</v>
      </c>
      <c r="H42" s="257" t="s">
        <v>91</v>
      </c>
      <c r="I42" s="257" t="s">
        <v>91</v>
      </c>
      <c r="J42" s="257" t="s">
        <v>91</v>
      </c>
      <c r="K42" s="257" t="s">
        <v>91</v>
      </c>
      <c r="L42" s="257" t="s">
        <v>91</v>
      </c>
      <c r="M42" s="259"/>
      <c r="N42" s="259"/>
      <c r="O42" s="259"/>
      <c r="P42" s="73"/>
      <c r="Q42" s="73"/>
      <c r="R42" s="73"/>
      <c r="S42" s="73"/>
      <c r="T42" s="260"/>
      <c r="U42" s="260"/>
      <c r="V42" s="260"/>
      <c r="W42" s="136"/>
      <c r="X42" s="261"/>
      <c r="Y42" s="261"/>
      <c r="Z42" s="261"/>
      <c r="AA42" s="261"/>
      <c r="AB42" s="261"/>
      <c r="AC42" s="261"/>
      <c r="AD42" s="261"/>
      <c r="AE42" s="261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88"/>
      <c r="AS42" s="253"/>
    </row>
    <row r="43">
      <c r="A43" s="24"/>
      <c r="B43" s="24"/>
      <c r="C43" s="24"/>
      <c r="D43" s="24"/>
      <c r="E43" s="265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265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4"/>
      <c r="B44" s="24"/>
      <c r="C44" s="24"/>
      <c r="D44" s="24"/>
      <c r="E44" s="265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265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4"/>
      <c r="B45" s="24"/>
      <c r="C45" s="24"/>
      <c r="D45" s="24"/>
      <c r="E45" s="265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265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4"/>
      <c r="B46" s="24"/>
      <c r="C46" s="24"/>
      <c r="D46" s="24"/>
      <c r="E46" s="266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4"/>
      <c r="B47" s="24"/>
      <c r="C47" s="24"/>
      <c r="D47" s="24"/>
      <c r="E47" s="267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68"/>
      <c r="B48" s="269"/>
      <c r="C48" s="269"/>
      <c r="D48" s="270"/>
      <c r="E48" s="269"/>
      <c r="F48" s="269"/>
      <c r="G48" s="269"/>
      <c r="H48" s="271"/>
      <c r="I48" s="271"/>
      <c r="J48" s="271"/>
      <c r="K48" s="271"/>
      <c r="L48" s="271"/>
      <c r="M48" s="271"/>
      <c r="N48" s="271"/>
      <c r="O48" s="271"/>
      <c r="P48" s="271"/>
      <c r="Q48" s="271"/>
      <c r="R48" s="271"/>
      <c r="S48" s="271"/>
      <c r="T48" s="268"/>
      <c r="U48" s="268"/>
      <c r="V48" s="268"/>
      <c r="W48" s="268"/>
      <c r="X48" s="268"/>
      <c r="Y48" s="268"/>
      <c r="Z48" s="268"/>
      <c r="AA48" s="268"/>
      <c r="AB48" s="268"/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268"/>
      <c r="AO48" s="268"/>
      <c r="AP48" s="268"/>
      <c r="AQ48" s="268"/>
      <c r="AR48" s="268"/>
      <c r="AS48" s="269"/>
    </row>
    <row r="49">
      <c r="A49" s="24"/>
      <c r="B49" s="24"/>
      <c r="C49" s="24"/>
      <c r="D49" s="24"/>
      <c r="E49" s="265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265"/>
      <c r="R49" s="18"/>
      <c r="S49" s="18"/>
      <c r="T49" s="18"/>
      <c r="U49" s="18"/>
      <c r="V49" s="18"/>
      <c r="W49" s="18"/>
      <c r="X49" s="272" t="s">
        <v>0</v>
      </c>
      <c r="Y49" s="272" t="s">
        <v>2</v>
      </c>
      <c r="Z49" s="274" t="s">
        <v>3</v>
      </c>
      <c r="AA49" s="276" t="s">
        <v>4</v>
      </c>
      <c r="AB49" s="106" t="s">
        <v>5</v>
      </c>
      <c r="AC49" s="277" t="s">
        <v>6</v>
      </c>
      <c r="AD49" s="278" t="s">
        <v>7</v>
      </c>
      <c r="AE49" s="279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4"/>
      <c r="B50" s="24"/>
      <c r="C50" s="18"/>
      <c r="D50" s="24"/>
      <c r="E50" s="281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282" t="s">
        <v>12</v>
      </c>
      <c r="Y50" s="283">
        <v>2741.0</v>
      </c>
      <c r="Z50" s="21">
        <v>3275.8</v>
      </c>
      <c r="AA50" s="286">
        <f t="shared" ref="AA50:AA73" si="6">(Z50/AC50)/12</f>
        <v>45.49722222</v>
      </c>
      <c r="AB50" s="287" t="s">
        <v>14</v>
      </c>
      <c r="AC50" s="283">
        <v>6.0</v>
      </c>
      <c r="AD50" s="120"/>
      <c r="AE50" s="28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4"/>
      <c r="B51" s="24"/>
      <c r="C51" s="18"/>
      <c r="D51" s="24"/>
      <c r="E51" s="289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282" t="s">
        <v>12</v>
      </c>
      <c r="Y51" s="283">
        <v>2738.0</v>
      </c>
      <c r="Z51" s="21">
        <v>3275.8</v>
      </c>
      <c r="AA51" s="286">
        <f t="shared" si="6"/>
        <v>45.49722222</v>
      </c>
      <c r="AB51" s="287" t="s">
        <v>67</v>
      </c>
      <c r="AC51" s="283">
        <v>6.0</v>
      </c>
      <c r="AD51" s="288"/>
      <c r="AE51" s="28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4"/>
      <c r="B52" s="24"/>
      <c r="C52" s="18"/>
      <c r="D52" s="24"/>
      <c r="E52" s="289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291" t="s">
        <v>80</v>
      </c>
      <c r="Y52" s="293">
        <v>2708.0</v>
      </c>
      <c r="Z52" s="46">
        <v>1689.6</v>
      </c>
      <c r="AA52" s="294">
        <f t="shared" si="6"/>
        <v>35.2</v>
      </c>
      <c r="AB52" s="295" t="s">
        <v>51</v>
      </c>
      <c r="AC52" s="293">
        <v>4.0</v>
      </c>
      <c r="AD52" s="288"/>
      <c r="AE52" s="28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9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297" t="s">
        <v>58</v>
      </c>
      <c r="Y53" s="294">
        <v>2723.0</v>
      </c>
      <c r="Z53" s="21">
        <v>511.5</v>
      </c>
      <c r="AA53" s="294">
        <f t="shared" si="6"/>
        <v>42.625</v>
      </c>
      <c r="AB53" s="298" t="s">
        <v>62</v>
      </c>
      <c r="AC53" s="294">
        <v>1.0</v>
      </c>
      <c r="AD53" s="151"/>
      <c r="AE53" s="151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9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77" t="s">
        <v>63</v>
      </c>
      <c r="Y54" s="299">
        <v>2742.0</v>
      </c>
      <c r="Z54" s="21">
        <v>610.5</v>
      </c>
      <c r="AA54" s="294">
        <f t="shared" si="6"/>
        <v>50.875</v>
      </c>
      <c r="AB54" s="300" t="s">
        <v>64</v>
      </c>
      <c r="AC54" s="299">
        <v>1.0</v>
      </c>
      <c r="AD54" s="227"/>
      <c r="AE54" s="151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9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97" t="s">
        <v>233</v>
      </c>
      <c r="Y55" s="294">
        <v>2703.0</v>
      </c>
      <c r="Z55" s="301">
        <v>231.0</v>
      </c>
      <c r="AA55" s="294">
        <f t="shared" si="6"/>
        <v>19.25</v>
      </c>
      <c r="AB55" s="298" t="s">
        <v>68</v>
      </c>
      <c r="AC55" s="294">
        <v>1.0</v>
      </c>
      <c r="AD55" s="302">
        <v>46143.0</v>
      </c>
      <c r="AE55" s="303" t="s">
        <v>234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04"/>
    </row>
    <row r="56">
      <c r="A56" s="18"/>
      <c r="B56" s="18"/>
      <c r="C56" s="18"/>
      <c r="D56" s="29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77" t="s">
        <v>235</v>
      </c>
      <c r="Y56" s="299">
        <v>2702.0</v>
      </c>
      <c r="Z56" s="301">
        <v>209.0</v>
      </c>
      <c r="AA56" s="294">
        <f t="shared" si="6"/>
        <v>17.41666667</v>
      </c>
      <c r="AB56" s="300" t="s">
        <v>118</v>
      </c>
      <c r="AC56" s="299">
        <v>1.0</v>
      </c>
      <c r="AD56" s="305" t="s">
        <v>236</v>
      </c>
      <c r="AE56" s="303" t="s">
        <v>237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9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297" t="s">
        <v>78</v>
      </c>
      <c r="Y57" s="220">
        <v>2704.0</v>
      </c>
      <c r="Z57" s="46">
        <v>181.5</v>
      </c>
      <c r="AA57" s="294">
        <f t="shared" si="6"/>
        <v>15.125</v>
      </c>
      <c r="AB57" s="308" t="s">
        <v>79</v>
      </c>
      <c r="AC57" s="220">
        <v>1.0</v>
      </c>
      <c r="AD57" s="151"/>
      <c r="AE57" s="151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09" t="s">
        <v>52</v>
      </c>
      <c r="B58" s="309" t="s">
        <v>154</v>
      </c>
      <c r="C58" s="24"/>
      <c r="D58" s="311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77" t="s">
        <v>81</v>
      </c>
      <c r="Y58" s="120">
        <v>2731.0</v>
      </c>
      <c r="Z58" s="46">
        <v>1338.7</v>
      </c>
      <c r="AA58" s="294">
        <f t="shared" si="6"/>
        <v>37.18611111</v>
      </c>
      <c r="AB58" s="303" t="s">
        <v>82</v>
      </c>
      <c r="AC58" s="120">
        <v>3.0</v>
      </c>
      <c r="AD58" s="227"/>
      <c r="AE58" s="151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12">
        <v>4000.0</v>
      </c>
      <c r="B59" s="309">
        <v>1500.0</v>
      </c>
      <c r="C59" s="24"/>
      <c r="D59" s="311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77" t="s">
        <v>81</v>
      </c>
      <c r="Y59" s="120">
        <v>2733.0</v>
      </c>
      <c r="Z59" s="46">
        <v>1338.7</v>
      </c>
      <c r="AA59" s="294">
        <f t="shared" si="6"/>
        <v>37.18611111</v>
      </c>
      <c r="AB59" s="303" t="s">
        <v>84</v>
      </c>
      <c r="AC59" s="120">
        <v>3.0</v>
      </c>
      <c r="AD59" s="151"/>
      <c r="AE59" s="151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4" t="s">
        <v>240</v>
      </c>
      <c r="C60" s="24"/>
      <c r="D60" s="311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13"/>
      <c r="Q60" s="18"/>
      <c r="R60" s="18"/>
      <c r="S60" s="18"/>
      <c r="T60" s="18"/>
      <c r="U60" s="18"/>
      <c r="V60" s="18"/>
      <c r="W60" s="18"/>
      <c r="X60" s="177" t="s">
        <v>81</v>
      </c>
      <c r="Y60" s="120">
        <v>2739.0</v>
      </c>
      <c r="Z60" s="46">
        <v>1338.7</v>
      </c>
      <c r="AA60" s="294">
        <f t="shared" si="6"/>
        <v>37.18611111</v>
      </c>
      <c r="AB60" s="303" t="s">
        <v>88</v>
      </c>
      <c r="AC60" s="120">
        <v>3.0</v>
      </c>
      <c r="AD60" s="151"/>
      <c r="AE60" s="151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14"/>
      <c r="AS60" s="18"/>
    </row>
    <row r="61">
      <c r="A61" s="18"/>
      <c r="B61" s="18"/>
      <c r="C61" s="18"/>
      <c r="D61" s="29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297" t="s">
        <v>89</v>
      </c>
      <c r="Y61" s="220">
        <v>2727.0</v>
      </c>
      <c r="Z61" s="46">
        <v>297.0</v>
      </c>
      <c r="AA61" s="294">
        <f t="shared" si="6"/>
        <v>24.75</v>
      </c>
      <c r="AB61" s="308" t="s">
        <v>90</v>
      </c>
      <c r="AC61" s="220">
        <v>1.0</v>
      </c>
      <c r="AD61" s="151"/>
      <c r="AE61" s="151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14"/>
      <c r="AS61" s="18"/>
    </row>
    <row r="62">
      <c r="A62" s="18"/>
      <c r="B62" s="18"/>
      <c r="C62" s="18"/>
      <c r="D62" s="29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291" t="s">
        <v>80</v>
      </c>
      <c r="Y62" s="315">
        <v>2728.0</v>
      </c>
      <c r="Z62" s="46">
        <v>1689.6</v>
      </c>
      <c r="AA62" s="294">
        <f t="shared" si="6"/>
        <v>35.2</v>
      </c>
      <c r="AB62" s="316" t="s">
        <v>92</v>
      </c>
      <c r="AC62" s="315">
        <v>4.0</v>
      </c>
      <c r="AD62" s="151"/>
      <c r="AE62" s="151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17"/>
      <c r="AS62" s="18"/>
    </row>
    <row r="63">
      <c r="A63" s="18"/>
      <c r="B63" s="18"/>
      <c r="C63" s="18"/>
      <c r="D63" s="29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1" t="s">
        <v>80</v>
      </c>
      <c r="Y63" s="315">
        <v>2729.0</v>
      </c>
      <c r="Z63" s="46">
        <v>1689.6</v>
      </c>
      <c r="AA63" s="294">
        <f t="shared" si="6"/>
        <v>35.2</v>
      </c>
      <c r="AB63" s="316" t="s">
        <v>96</v>
      </c>
      <c r="AC63" s="315">
        <v>4.0</v>
      </c>
      <c r="AD63" s="151"/>
      <c r="AE63" s="151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18"/>
      <c r="AS63" s="18"/>
    </row>
    <row r="64">
      <c r="A64" s="18"/>
      <c r="B64" s="18"/>
      <c r="C64" s="18"/>
      <c r="D64" s="29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291" t="s">
        <v>80</v>
      </c>
      <c r="Y64" s="315">
        <v>2721.0</v>
      </c>
      <c r="Z64" s="46">
        <v>1689.6</v>
      </c>
      <c r="AA64" s="294">
        <f t="shared" si="6"/>
        <v>35.2</v>
      </c>
      <c r="AB64" s="316" t="s">
        <v>135</v>
      </c>
      <c r="AC64" s="315">
        <v>4.0</v>
      </c>
      <c r="AD64" s="305" t="s">
        <v>97</v>
      </c>
      <c r="AE64" s="303" t="s">
        <v>234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19"/>
      <c r="AS64" s="18"/>
    </row>
    <row r="65">
      <c r="A65" s="18"/>
      <c r="B65" s="18"/>
      <c r="C65" s="18"/>
      <c r="D65" s="29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297" t="s">
        <v>85</v>
      </c>
      <c r="Y65" s="220">
        <v>2719.0</v>
      </c>
      <c r="Z65" s="46">
        <v>1127.5</v>
      </c>
      <c r="AA65" s="294">
        <f t="shared" si="6"/>
        <v>46.97916667</v>
      </c>
      <c r="AB65" s="308" t="s">
        <v>87</v>
      </c>
      <c r="AC65" s="220">
        <v>2.0</v>
      </c>
      <c r="AD65" s="151"/>
      <c r="AE65" s="151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9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297" t="s">
        <v>85</v>
      </c>
      <c r="Y66" s="220">
        <v>2722.0</v>
      </c>
      <c r="Z66" s="46">
        <v>1127.5</v>
      </c>
      <c r="AA66" s="294">
        <f t="shared" si="6"/>
        <v>46.97916667</v>
      </c>
      <c r="AB66" s="308" t="s">
        <v>104</v>
      </c>
      <c r="AC66" s="220">
        <v>2.0</v>
      </c>
      <c r="AD66" s="151"/>
      <c r="AE66" s="151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48"/>
      <c r="AS66" s="18"/>
    </row>
    <row r="67">
      <c r="A67" s="18"/>
      <c r="B67" s="18"/>
      <c r="C67" s="18"/>
      <c r="D67" s="296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77" t="s">
        <v>106</v>
      </c>
      <c r="Y67" s="120">
        <v>2743.0</v>
      </c>
      <c r="Z67" s="46">
        <v>935.0</v>
      </c>
      <c r="AA67" s="286">
        <f t="shared" si="6"/>
        <v>77.91666667</v>
      </c>
      <c r="AB67" s="303" t="s">
        <v>107</v>
      </c>
      <c r="AC67" s="120">
        <v>1.0</v>
      </c>
      <c r="AD67" s="151"/>
      <c r="AE67" s="151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9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297" t="s">
        <v>108</v>
      </c>
      <c r="Y68" s="220">
        <v>2709.0</v>
      </c>
      <c r="Z68" s="46">
        <v>1067.0</v>
      </c>
      <c r="AA68" s="286">
        <f t="shared" si="6"/>
        <v>44.45833333</v>
      </c>
      <c r="AB68" s="308" t="s">
        <v>109</v>
      </c>
      <c r="AC68" s="220">
        <v>2.0</v>
      </c>
      <c r="AD68" s="151"/>
      <c r="AE68" s="151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96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297" t="s">
        <v>108</v>
      </c>
      <c r="Y69" s="220">
        <v>2720.0</v>
      </c>
      <c r="Z69" s="46">
        <v>1067.0</v>
      </c>
      <c r="AA69" s="286">
        <f t="shared" si="6"/>
        <v>44.45833333</v>
      </c>
      <c r="AB69" s="308" t="s">
        <v>112</v>
      </c>
      <c r="AC69" s="220">
        <v>2.0</v>
      </c>
      <c r="AD69" s="151"/>
      <c r="AE69" s="151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96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282" t="s">
        <v>12</v>
      </c>
      <c r="Y70" s="320">
        <v>2736.0</v>
      </c>
      <c r="Z70" s="21">
        <v>3275.8</v>
      </c>
      <c r="AA70" s="286">
        <f t="shared" si="6"/>
        <v>45.49722222</v>
      </c>
      <c r="AB70" s="321" t="s">
        <v>114</v>
      </c>
      <c r="AC70" s="320">
        <v>6.0</v>
      </c>
      <c r="AD70" s="151"/>
      <c r="AE70" s="151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96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282" t="s">
        <v>12</v>
      </c>
      <c r="Y71" s="320">
        <v>2737.0</v>
      </c>
      <c r="Z71" s="21">
        <v>3275.8</v>
      </c>
      <c r="AA71" s="286">
        <f t="shared" si="6"/>
        <v>45.49722222</v>
      </c>
      <c r="AB71" s="321" t="s">
        <v>115</v>
      </c>
      <c r="AC71" s="320">
        <v>6.0</v>
      </c>
      <c r="AD71" s="151"/>
      <c r="AE71" s="151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96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282" t="s">
        <v>12</v>
      </c>
      <c r="Y72" s="320">
        <v>2740.0</v>
      </c>
      <c r="Z72" s="21">
        <v>3275.8</v>
      </c>
      <c r="AA72" s="286">
        <f t="shared" si="6"/>
        <v>45.49722222</v>
      </c>
      <c r="AB72" s="321" t="s">
        <v>105</v>
      </c>
      <c r="AC72" s="320">
        <v>6.0</v>
      </c>
      <c r="AD72" s="151"/>
      <c r="AE72" s="151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96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82" t="s">
        <v>12</v>
      </c>
      <c r="Y73" s="320">
        <v>2732.0</v>
      </c>
      <c r="Z73" s="21">
        <v>3275.8</v>
      </c>
      <c r="AA73" s="286">
        <f t="shared" si="6"/>
        <v>45.49722222</v>
      </c>
      <c r="AB73" s="321" t="s">
        <v>119</v>
      </c>
      <c r="AC73" s="320">
        <v>6.0</v>
      </c>
      <c r="AD73" s="151"/>
      <c r="AE73" s="151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96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96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96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96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96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96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96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96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96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96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9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96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96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96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96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96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96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96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96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96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96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96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9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96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96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96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96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96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96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96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96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96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96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9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9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9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9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9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9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9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9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9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9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9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9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9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9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9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9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9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9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9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9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9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9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9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9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9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9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9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9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9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9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9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9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9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9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9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9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9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9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9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9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9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9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9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9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9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9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9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9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9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9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9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9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9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9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9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9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9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9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9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9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9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9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9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9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9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9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9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9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9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9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9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9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9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9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9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9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9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9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9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9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9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9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9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9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9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9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9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9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9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9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9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9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9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9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9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9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9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9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9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9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9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9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9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9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9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9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9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9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9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9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9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9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9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9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9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9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9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9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9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9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9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9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9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9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9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9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9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9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9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9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9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9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9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9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9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9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9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9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9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9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9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9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9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9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9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9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9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9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9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9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9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9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9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9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9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9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9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9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9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9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9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9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9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9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9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9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9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9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9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9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9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9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9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9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9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9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9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9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9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9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9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9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9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9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9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9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9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9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9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9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9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9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9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9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9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9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9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9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9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9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9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9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9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9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9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9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9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9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9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9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9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9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9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9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9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9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9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9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9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9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9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9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9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9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9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9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9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9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9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9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9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9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9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9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9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9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9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9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9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9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9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9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9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9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9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9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9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9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9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9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9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9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9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9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9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9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9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9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9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9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9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9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9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9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9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9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9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9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9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9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9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9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9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9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9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9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9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9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9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9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9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9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9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9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9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9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9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9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9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9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9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9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9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9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9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9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9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9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9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9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9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9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9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9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9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9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9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9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9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9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9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9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9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9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9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9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9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9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9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9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9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9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9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9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9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9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9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9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9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9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9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9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9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9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9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9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9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9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9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9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9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9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9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9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9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9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9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9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9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9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9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9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9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9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9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9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9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9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9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9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9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9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9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9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9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9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9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9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9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9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9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9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9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9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9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9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9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9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9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9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9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9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9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9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9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9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9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9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9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9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9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9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9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9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9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9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9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9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9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9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9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9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9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9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9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9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9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9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9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9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9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9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9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9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9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9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9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9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9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9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9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9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9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9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9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9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9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9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9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9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9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9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9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9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9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9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9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9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9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9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9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9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9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9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9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9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9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9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9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9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9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9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9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9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9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9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9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9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9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9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9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9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9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9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9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9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9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9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9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9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9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9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9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9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9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9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9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9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9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9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9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9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9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9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9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9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9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9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9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9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9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9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9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9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9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9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9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9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9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9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9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9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9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9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9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9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9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9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9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9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9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9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9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9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9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9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9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9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9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9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9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9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9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9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9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9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9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9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9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9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9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9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9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9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9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9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9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9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9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9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9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9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9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9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9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9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9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9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9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9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9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9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9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9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9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9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9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9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9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9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9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9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9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9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9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9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9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9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9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9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9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9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9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9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9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9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9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9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9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9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9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9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9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9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9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9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9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9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9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9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9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9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9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9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9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9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9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9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9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9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9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9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9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9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9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9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9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9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9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9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9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9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9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9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9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9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9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9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9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9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9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9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9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9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9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9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9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9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9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9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9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9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9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9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9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9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9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9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9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9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9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9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9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9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9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9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9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9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9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9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9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9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9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9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9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9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9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9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9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9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9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9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9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9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9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9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9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9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9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9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9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9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9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9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9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9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9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9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9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9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9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9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9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9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9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9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9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9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9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9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9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9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9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9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9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9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9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9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9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9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9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9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9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9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9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9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9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9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9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9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9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9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9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9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9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9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9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9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9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9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9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9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9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9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9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9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9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9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9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9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9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9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9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9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9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9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9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9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9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9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9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9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9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9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9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9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9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9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9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9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9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9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9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9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9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9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9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9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9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9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9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9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9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9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9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9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9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9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9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9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9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9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9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9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9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9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9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9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9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9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9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9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9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9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9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9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9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9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9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9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9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9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9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9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9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9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9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9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9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9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9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9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9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9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9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9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9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9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9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9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9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9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9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9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9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9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9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9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9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9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9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9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9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9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9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9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9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9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9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9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9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9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9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9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9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9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9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9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9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9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9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9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9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9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9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9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9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9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9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9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9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9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9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9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9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9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9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9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9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9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9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9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9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9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9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9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9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9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9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9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9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9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9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9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9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9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9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9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9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9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9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9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9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9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9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9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9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9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9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9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9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9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9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9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296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296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296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296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296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296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296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296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296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296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296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296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52" t="s">
        <v>222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5"/>
      <c r="C2" s="9"/>
      <c r="D2" s="11"/>
      <c r="E2" s="9"/>
      <c r="F2" s="9"/>
      <c r="G2" s="9"/>
      <c r="H2" s="13">
        <v>2025.0</v>
      </c>
      <c r="T2" s="28">
        <v>2026.0</v>
      </c>
      <c r="AF2" s="28">
        <v>2027.0</v>
      </c>
      <c r="AR2" s="22"/>
      <c r="AS2" s="22"/>
    </row>
    <row r="3">
      <c r="A3" s="33" t="s">
        <v>17</v>
      </c>
      <c r="B3" s="33" t="s">
        <v>9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31</v>
      </c>
      <c r="M3" s="33" t="s">
        <v>32</v>
      </c>
      <c r="N3" s="33" t="s">
        <v>34</v>
      </c>
      <c r="O3" s="33" t="s">
        <v>40</v>
      </c>
      <c r="P3" s="33" t="s">
        <v>43</v>
      </c>
      <c r="Q3" s="33" t="s">
        <v>47</v>
      </c>
      <c r="R3" s="33" t="s">
        <v>50</v>
      </c>
      <c r="S3" s="33" t="s">
        <v>54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31</v>
      </c>
      <c r="Y3" s="33" t="s">
        <v>32</v>
      </c>
      <c r="Z3" s="33" t="s">
        <v>34</v>
      </c>
      <c r="AA3" s="33" t="s">
        <v>40</v>
      </c>
      <c r="AB3" s="33" t="s">
        <v>43</v>
      </c>
      <c r="AC3" s="33" t="s">
        <v>47</v>
      </c>
      <c r="AD3" s="33" t="s">
        <v>50</v>
      </c>
      <c r="AE3" s="33" t="s">
        <v>54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31</v>
      </c>
      <c r="AK3" s="50" t="s">
        <v>32</v>
      </c>
      <c r="AL3" s="50" t="s">
        <v>34</v>
      </c>
      <c r="AM3" s="50" t="s">
        <v>40</v>
      </c>
      <c r="AN3" s="50" t="s">
        <v>43</v>
      </c>
      <c r="AO3" s="50" t="s">
        <v>47</v>
      </c>
      <c r="AP3" s="50" t="s">
        <v>50</v>
      </c>
      <c r="AQ3" s="50" t="s">
        <v>54</v>
      </c>
      <c r="AR3" s="53" t="s">
        <v>66</v>
      </c>
      <c r="AS3" s="54"/>
    </row>
    <row r="4" hidden="1">
      <c r="A4" s="241" t="s">
        <v>227</v>
      </c>
      <c r="B4" s="245">
        <f>COUNT(#REF!)</f>
        <v>0</v>
      </c>
      <c r="C4" s="245"/>
      <c r="D4" s="246"/>
      <c r="E4" s="245"/>
      <c r="F4" s="245"/>
      <c r="G4" s="245"/>
      <c r="H4" s="248"/>
      <c r="I4" s="248"/>
      <c r="J4" s="248"/>
      <c r="K4" s="248"/>
      <c r="L4" s="248"/>
      <c r="M4" s="248"/>
      <c r="N4" s="248"/>
      <c r="O4" s="248"/>
      <c r="P4" s="248"/>
      <c r="Q4" s="248"/>
      <c r="R4" s="248"/>
      <c r="S4" s="248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10"/>
    </row>
    <row r="5">
      <c r="A5" s="214" t="s">
        <v>79</v>
      </c>
      <c r="B5" s="254">
        <f>VLOOKUP(A5,SILOMS!C:F,4,0)</f>
        <v>2704</v>
      </c>
      <c r="C5" s="256">
        <f>VLOOKUP(A5,SILOMS!O:Q,3,0)</f>
        <v>202.3645833</v>
      </c>
      <c r="D5" s="258">
        <f>IF(C5*24&lt;1500,1500-(C5*24),IF(C5*24&lt;3000,3000-(C5*24),5000-(C5*24)))
</f>
        <v>143.25</v>
      </c>
      <c r="E5" s="254">
        <f>VLOOKUP(B5,'Hora por anv'!B:D,3,0)</f>
        <v>10.21090909</v>
      </c>
      <c r="F5" s="262">
        <f>E5*'Hora por anv'!$H$1</f>
        <v>56.16</v>
      </c>
      <c r="G5" s="264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71" t="s">
        <v>154</v>
      </c>
      <c r="M5" s="70"/>
      <c r="N5" s="70"/>
      <c r="O5" s="133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7" t="s">
        <v>52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0"/>
      <c r="AS5" s="110"/>
    </row>
    <row r="6">
      <c r="A6" s="214" t="s">
        <v>152</v>
      </c>
      <c r="B6" s="254" t="b">
        <f>VLOOKUP(A6,SILOMS!C:F,4,0)</f>
        <v>0</v>
      </c>
      <c r="C6" s="256">
        <f>VLOOKUP(A6,SILOMS!O:Q,3,0)</f>
        <v>222.8576389</v>
      </c>
      <c r="D6" s="258">
        <f>IF(C6*24&lt;1500,1500-(C6*24),IF(C6*24&lt;3000,3000-(C6*24),5360-(C6*24)))
</f>
        <v>11.41666667</v>
      </c>
      <c r="E6" s="254" t="str">
        <f>VLOOKUP(B6,'Hora por anv'!B:D,3,0)</f>
        <v>#N/A</v>
      </c>
      <c r="F6" s="262" t="str">
        <f>E6*'Hora por anv'!$H$1</f>
        <v>#N/A</v>
      </c>
      <c r="G6" s="264" t="str">
        <f t="shared" si="1"/>
        <v>#N/A</v>
      </c>
      <c r="H6" s="69">
        <v>1.0</v>
      </c>
      <c r="I6" s="171" t="s">
        <v>154</v>
      </c>
      <c r="J6" s="69">
        <v>1.0</v>
      </c>
      <c r="K6" s="69"/>
      <c r="L6" s="69"/>
      <c r="M6" s="70"/>
      <c r="N6" s="70"/>
      <c r="O6" s="133"/>
      <c r="P6" s="133"/>
      <c r="Q6" s="71"/>
      <c r="R6" s="71"/>
      <c r="S6" s="133"/>
      <c r="T6" s="77" t="s">
        <v>52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4" t="s">
        <v>229</v>
      </c>
      <c r="AS6" s="110"/>
    </row>
    <row r="7">
      <c r="A7" s="214" t="s">
        <v>75</v>
      </c>
      <c r="B7" s="254" t="b">
        <f>VLOOKUP(A7,SILOMS!C:F,4,0)</f>
        <v>0</v>
      </c>
      <c r="C7" s="256">
        <f>VLOOKUP(A7,SILOMS!O:Q,3,0)</f>
        <v>214.1354167</v>
      </c>
      <c r="D7" s="258">
        <f>IF(C7*24&lt;1500,1500-(C7*24),IF(C7*24&lt;3000,3000-(C7*24),5250-(C7*24)))
</f>
        <v>110.75</v>
      </c>
      <c r="E7" s="254" t="str">
        <f>VLOOKUP(B7,'Hora por anv'!B:D,3,0)</f>
        <v>#N/A</v>
      </c>
      <c r="F7" s="262" t="str">
        <f>E7*'Hora por anv'!$H$1</f>
        <v>#N/A</v>
      </c>
      <c r="G7" s="264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33"/>
      <c r="P7" s="71"/>
      <c r="Q7" s="71"/>
      <c r="R7" s="71"/>
      <c r="S7" s="133"/>
      <c r="T7" s="74"/>
      <c r="U7" s="74"/>
      <c r="V7" s="74"/>
      <c r="W7" s="74"/>
      <c r="X7" s="74"/>
      <c r="Y7" s="74"/>
      <c r="Z7" s="74"/>
      <c r="AA7" s="74"/>
      <c r="AB7" s="74"/>
      <c r="AC7" s="74"/>
      <c r="AD7" s="77" t="s">
        <v>52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73" t="s">
        <v>230</v>
      </c>
      <c r="AS7" s="123"/>
    </row>
    <row r="8" hidden="1">
      <c r="A8" s="275" t="s">
        <v>64</v>
      </c>
      <c r="B8" s="275">
        <f>VLOOKUP(A8,SILOMS!C:F,4,0)</f>
        <v>2742</v>
      </c>
      <c r="C8" s="280">
        <f>VLOOKUP(A8,SILOMS!O:Q,3,0)</f>
        <v>31.19791667</v>
      </c>
      <c r="D8" s="258">
        <f t="shared" ref="D8:D9" si="2">IF(C8*24&lt;1500,1500-(C8*24),IF(C8*24&lt;3000,3000-(C8*24),4000-(C8*24)))
</f>
        <v>751.25</v>
      </c>
      <c r="E8" s="275">
        <f>VLOOKUP(B8,'Hora por anv'!B:D,3,0)</f>
        <v>55.63636364</v>
      </c>
      <c r="F8" s="284">
        <f>E8*'Hora por anv'!$H$1</f>
        <v>306</v>
      </c>
      <c r="G8" s="285">
        <f t="shared" si="1"/>
        <v>13.50285948</v>
      </c>
      <c r="H8" s="196" t="s">
        <v>91</v>
      </c>
      <c r="I8" s="196" t="s">
        <v>91</v>
      </c>
      <c r="J8" s="196" t="s">
        <v>91</v>
      </c>
      <c r="K8" s="196" t="s">
        <v>91</v>
      </c>
      <c r="L8" s="196" t="s">
        <v>91</v>
      </c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88"/>
      <c r="AS8" s="123"/>
    </row>
    <row r="9" hidden="1">
      <c r="A9" s="275" t="s">
        <v>99</v>
      </c>
      <c r="B9" s="275" t="b">
        <f>VLOOKUP(A9,SILOMS!C:F,4,0)</f>
        <v>0</v>
      </c>
      <c r="C9" s="290">
        <f>VLOOKUP(A9,SILOMS!O:Q,3,0)</f>
        <v>208.2083333</v>
      </c>
      <c r="D9" s="258">
        <f t="shared" si="2"/>
        <v>-997</v>
      </c>
      <c r="E9" s="275" t="str">
        <f>VLOOKUP(B9,'Hora por anv'!B:D,3,0)</f>
        <v>#N/A</v>
      </c>
      <c r="F9" s="284" t="str">
        <f>E9*'Hora por anv'!$H$1</f>
        <v>#N/A</v>
      </c>
      <c r="G9" s="285" t="str">
        <f t="shared" si="1"/>
        <v>#N/A</v>
      </c>
      <c r="H9" s="196" t="s">
        <v>91</v>
      </c>
      <c r="I9" s="196" t="s">
        <v>91</v>
      </c>
      <c r="J9" s="196" t="s">
        <v>91</v>
      </c>
      <c r="K9" s="196" t="s">
        <v>91</v>
      </c>
      <c r="L9" s="196" t="s">
        <v>91</v>
      </c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88"/>
      <c r="AS9" s="110"/>
    </row>
    <row r="10">
      <c r="A10" s="214" t="s">
        <v>140</v>
      </c>
      <c r="B10" s="254" t="b">
        <f>VLOOKUP(A10,SILOMS!C:F,4,0)</f>
        <v>0</v>
      </c>
      <c r="C10" s="256">
        <f>VLOOKUP(A10,SILOMS!O:Q,3,0)</f>
        <v>216.6666667</v>
      </c>
      <c r="D10" s="258">
        <f>IF(C10*24&lt;1500,1500-(C10*24),IF(C10*24&lt;3000,3000-(C10*24),5200-(C10*24)))
</f>
        <v>0</v>
      </c>
      <c r="E10" s="254" t="str">
        <f>VLOOKUP(B10,'Hora por anv'!B:D,3,0)</f>
        <v>#N/A</v>
      </c>
      <c r="F10" s="262" t="str">
        <f>E10*'Hora por anv'!$H$1</f>
        <v>#N/A</v>
      </c>
      <c r="G10" s="264" t="str">
        <f t="shared" si="1"/>
        <v>#N/A</v>
      </c>
      <c r="H10" s="103" t="s">
        <v>91</v>
      </c>
      <c r="I10" s="103" t="s">
        <v>91</v>
      </c>
      <c r="J10" s="103" t="s">
        <v>91</v>
      </c>
      <c r="K10" s="103" t="s">
        <v>91</v>
      </c>
      <c r="L10" s="103" t="s">
        <v>91</v>
      </c>
      <c r="M10" s="70"/>
      <c r="N10" s="70"/>
      <c r="O10" s="133"/>
      <c r="P10" s="133"/>
      <c r="Q10" s="71"/>
      <c r="R10" s="71"/>
      <c r="S10" s="71"/>
      <c r="T10" s="74"/>
      <c r="U10" s="77" t="s">
        <v>52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06" t="s">
        <v>238</v>
      </c>
      <c r="AS10" s="123"/>
    </row>
    <row r="11" hidden="1">
      <c r="A11" s="307" t="s">
        <v>110</v>
      </c>
      <c r="B11" s="275" t="b">
        <f>VLOOKUP(A11,SILOMS!C:F,4,0)</f>
        <v>0</v>
      </c>
      <c r="C11" s="290">
        <f>VLOOKUP(A11,SILOMS!O:Q,3,0)</f>
        <v>120.3923611</v>
      </c>
      <c r="D11" s="258">
        <f>IF(C11*24&lt;1500,1500-(C11*24),IF(C11*24&lt;3000,3000-(C11*24),4000-(C11*24)))
</f>
        <v>110.5833333</v>
      </c>
      <c r="E11" s="275" t="str">
        <f>VLOOKUP(B11,'Hora por anv'!B:D,3,0)</f>
        <v>#N/A</v>
      </c>
      <c r="F11" s="284" t="str">
        <f>E11*'Hora por anv'!$H$1</f>
        <v>#N/A</v>
      </c>
      <c r="G11" s="285" t="str">
        <f t="shared" si="1"/>
        <v>#N/A</v>
      </c>
      <c r="H11" s="196" t="s">
        <v>91</v>
      </c>
      <c r="I11" s="196" t="s">
        <v>91</v>
      </c>
      <c r="J11" s="196" t="s">
        <v>91</v>
      </c>
      <c r="K11" s="196" t="s">
        <v>91</v>
      </c>
      <c r="L11" s="196" t="s">
        <v>91</v>
      </c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88"/>
      <c r="AS11" s="110"/>
    </row>
    <row r="12">
      <c r="A12" s="214" t="s">
        <v>145</v>
      </c>
      <c r="B12" s="254" t="b">
        <f>VLOOKUP(A12,SILOMS!C:F,4,0)</f>
        <v>0</v>
      </c>
      <c r="C12" s="256">
        <f>VLOOKUP(A12,SILOMS!O:Q,3,0)</f>
        <v>192.9097222</v>
      </c>
      <c r="D12" s="258">
        <f>IF(C12*24&lt;1500,1500-(C12*24),IF(C12*24&lt;3000,3000-(C12*24),5000-(C12*24)))
</f>
        <v>370.1666667</v>
      </c>
      <c r="E12" s="254" t="str">
        <f>VLOOKUP(B12,'Hora por anv'!B:D,3,0)</f>
        <v>#N/A</v>
      </c>
      <c r="F12" s="262" t="str">
        <f>E12*'Hora por anv'!$H$1</f>
        <v>#N/A</v>
      </c>
      <c r="G12" s="264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33"/>
      <c r="P12" s="71"/>
      <c r="Q12" s="71"/>
      <c r="R12" s="71"/>
      <c r="S12" s="71"/>
      <c r="T12" s="74"/>
      <c r="U12" s="74"/>
      <c r="V12" s="230"/>
      <c r="W12" s="74"/>
      <c r="X12" s="74"/>
      <c r="Y12" s="74"/>
      <c r="Z12" s="74"/>
      <c r="AA12" s="74"/>
      <c r="AB12" s="74"/>
      <c r="AC12" s="74"/>
      <c r="AD12" s="74"/>
      <c r="AE12" s="77" t="s">
        <v>52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3"/>
      <c r="AS12" s="123"/>
    </row>
    <row r="13" hidden="1">
      <c r="A13" s="275" t="s">
        <v>30</v>
      </c>
      <c r="B13" s="275">
        <f>VLOOKUP(A13,SILOMS!C:F,4,0)</f>
        <v>2738</v>
      </c>
      <c r="C13" s="280">
        <f>VLOOKUP(A13,SILOMS!O:Q,3,0)</f>
        <v>0.9479166667</v>
      </c>
      <c r="D13" s="258">
        <f>IF(C13*24&lt;1500,1500-(C13*24),IF(C13*24&lt;3000,3000-(C13*24),4000-(C13*24)))
</f>
        <v>1477.25</v>
      </c>
      <c r="E13" s="275">
        <f>VLOOKUP(B13,'Hora por anv'!B:D,3,0)</f>
        <v>49.72969697</v>
      </c>
      <c r="F13" s="284">
        <f>E13*'Hora por anv'!$H$1</f>
        <v>273.5133333</v>
      </c>
      <c r="G13" s="285">
        <f t="shared" si="1"/>
        <v>29.70559022</v>
      </c>
      <c r="H13" s="196" t="s">
        <v>91</v>
      </c>
      <c r="I13" s="196" t="s">
        <v>91</v>
      </c>
      <c r="J13" s="196" t="s">
        <v>91</v>
      </c>
      <c r="K13" s="196" t="s">
        <v>91</v>
      </c>
      <c r="L13" s="196" t="s">
        <v>91</v>
      </c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88"/>
      <c r="AS13" s="110"/>
    </row>
    <row r="14">
      <c r="A14" s="254" t="s">
        <v>87</v>
      </c>
      <c r="B14" s="254">
        <f>VLOOKUP(A14,SILOMS!C:F,4,0)</f>
        <v>2719</v>
      </c>
      <c r="C14" s="256">
        <f>VLOOKUP(A14,SILOMS!O:Q,3,0)</f>
        <v>177.6041667</v>
      </c>
      <c r="D14" s="258">
        <f>IF(C14*24&lt;1500,1500-(C14*24),IF(C14*24&lt;3000,3000-(C14*24),4200-(C14*24)))
</f>
        <v>-62.5</v>
      </c>
      <c r="E14" s="254">
        <f>VLOOKUP(B14,'Hora por anv'!B:D,3,0)</f>
        <v>58.87090909</v>
      </c>
      <c r="F14" s="262">
        <f>E14*'Hora por anv'!$H$1</f>
        <v>323.79</v>
      </c>
      <c r="G14" s="264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7" t="s">
        <v>52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0"/>
      <c r="AS14" s="123"/>
    </row>
    <row r="15" hidden="1">
      <c r="A15" s="275" t="s">
        <v>241</v>
      </c>
      <c r="B15" s="275" t="str">
        <f>VLOOKUP(A15,SILOMS!C:F,4,0)</f>
        <v>#N/A</v>
      </c>
      <c r="C15" s="275" t="str">
        <f>VLOOKUP(A15,SILOMS!O:Q,3,0)</f>
        <v>#N/A</v>
      </c>
      <c r="D15" s="258" t="str">
        <f t="shared" ref="D15:D22" si="3">IF(C15*24&lt;1500,1500-(C15*24),IF(C15*24&lt;3000,3000-(C15*24),4000-(C15*24)))
</f>
        <v>#N/A</v>
      </c>
      <c r="E15" s="275" t="str">
        <f>VLOOKUP(B15,'Hora por anv'!B:D,3,0)</f>
        <v>#N/A</v>
      </c>
      <c r="F15" s="284" t="str">
        <f>E15*'Hora por anv'!$H$1</f>
        <v>#N/A</v>
      </c>
      <c r="G15" s="285" t="str">
        <f t="shared" si="1"/>
        <v>#N/A</v>
      </c>
      <c r="H15" s="196" t="s">
        <v>91</v>
      </c>
      <c r="I15" s="196" t="s">
        <v>91</v>
      </c>
      <c r="J15" s="196" t="s">
        <v>91</v>
      </c>
      <c r="K15" s="196" t="s">
        <v>91</v>
      </c>
      <c r="L15" s="196" t="s">
        <v>91</v>
      </c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88"/>
      <c r="AS15" s="123"/>
    </row>
    <row r="16" hidden="1">
      <c r="A16" s="275" t="s">
        <v>115</v>
      </c>
      <c r="B16" s="275">
        <f>VLOOKUP(A16,SILOMS!C:F,4,0)</f>
        <v>2737</v>
      </c>
      <c r="C16" s="290">
        <f>VLOOKUP(A16,SILOMS!O:Q,3,0)</f>
        <v>12.1875</v>
      </c>
      <c r="D16" s="258">
        <f t="shared" si="3"/>
        <v>1207.5</v>
      </c>
      <c r="E16" s="275">
        <f>VLOOKUP(B16,'Hora por anv'!B:D,3,0)</f>
        <v>49.72969697</v>
      </c>
      <c r="F16" s="284">
        <f>E16*'Hora por anv'!$H$1</f>
        <v>273.5133333</v>
      </c>
      <c r="G16" s="285">
        <f t="shared" si="1"/>
        <v>24.281266</v>
      </c>
      <c r="H16" s="196" t="s">
        <v>91</v>
      </c>
      <c r="I16" s="196" t="s">
        <v>91</v>
      </c>
      <c r="J16" s="196" t="s">
        <v>91</v>
      </c>
      <c r="K16" s="196" t="s">
        <v>91</v>
      </c>
      <c r="L16" s="196" t="s">
        <v>91</v>
      </c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88"/>
      <c r="AS16" s="123"/>
    </row>
    <row r="17" hidden="1">
      <c r="A17" s="322" t="s">
        <v>242</v>
      </c>
      <c r="B17" s="254" t="str">
        <f>VLOOKUP(A17,SILOMS!C:F,4,0)</f>
        <v>#N/A</v>
      </c>
      <c r="C17" s="275" t="str">
        <f>VLOOKUP(A17,SILOMS!O:Q,3,0)</f>
        <v>#N/A</v>
      </c>
      <c r="D17" s="258" t="str">
        <f t="shared" si="3"/>
        <v>#N/A</v>
      </c>
      <c r="E17" s="275" t="str">
        <f>VLOOKUP(B17,'Hora por anv'!B:D,3,0)</f>
        <v>#N/A</v>
      </c>
      <c r="F17" s="284" t="str">
        <f>E17*'Hora por anv'!$H$1</f>
        <v>#N/A</v>
      </c>
      <c r="G17" s="285" t="str">
        <f t="shared" si="1"/>
        <v>#N/A</v>
      </c>
      <c r="H17" s="196" t="s">
        <v>91</v>
      </c>
      <c r="I17" s="196" t="s">
        <v>91</v>
      </c>
      <c r="J17" s="196" t="s">
        <v>91</v>
      </c>
      <c r="K17" s="196" t="s">
        <v>91</v>
      </c>
      <c r="L17" s="196" t="s">
        <v>91</v>
      </c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88"/>
      <c r="AS17" s="123"/>
    </row>
    <row r="18" hidden="1">
      <c r="A18" s="275" t="s">
        <v>131</v>
      </c>
      <c r="B18" s="275" t="b">
        <f>VLOOKUP(A18,SILOMS!C:F,4,0)</f>
        <v>0</v>
      </c>
      <c r="C18" s="290">
        <f>VLOOKUP(A18,SILOMS!O:Q,3,0)</f>
        <v>186.6493056</v>
      </c>
      <c r="D18" s="258">
        <f t="shared" si="3"/>
        <v>-479.5833333</v>
      </c>
      <c r="E18" s="275" t="str">
        <f>VLOOKUP(B18,'Hora por anv'!B:D,3,0)</f>
        <v>#N/A</v>
      </c>
      <c r="F18" s="284" t="str">
        <f>E18*'Hora por anv'!$H$1</f>
        <v>#N/A</v>
      </c>
      <c r="G18" s="285" t="str">
        <f t="shared" si="1"/>
        <v>#N/A</v>
      </c>
      <c r="H18" s="196" t="s">
        <v>91</v>
      </c>
      <c r="I18" s="196" t="s">
        <v>91</v>
      </c>
      <c r="J18" s="196" t="s">
        <v>91</v>
      </c>
      <c r="K18" s="196" t="s">
        <v>91</v>
      </c>
      <c r="L18" s="196" t="s">
        <v>91</v>
      </c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88"/>
      <c r="AS18" s="123"/>
    </row>
    <row r="19" hidden="1">
      <c r="A19" s="275" t="s">
        <v>82</v>
      </c>
      <c r="B19" s="275">
        <f>VLOOKUP(A19,SILOMS!C:F,4,0)</f>
        <v>2731</v>
      </c>
      <c r="C19" s="290">
        <f>VLOOKUP(A19,SILOMS!O:Q,3,0)</f>
        <v>14.79166667</v>
      </c>
      <c r="D19" s="258">
        <f t="shared" si="3"/>
        <v>1145</v>
      </c>
      <c r="E19" s="275">
        <f>VLOOKUP(B19,'Hora por anv'!B:D,3,0)</f>
        <v>21.29818182</v>
      </c>
      <c r="F19" s="284">
        <f>E19*'Hora por anv'!$H$1</f>
        <v>117.14</v>
      </c>
      <c r="G19" s="285">
        <f t="shared" si="1"/>
        <v>53.76045757</v>
      </c>
      <c r="H19" s="196" t="s">
        <v>91</v>
      </c>
      <c r="I19" s="196" t="s">
        <v>91</v>
      </c>
      <c r="J19" s="196" t="s">
        <v>91</v>
      </c>
      <c r="K19" s="196" t="s">
        <v>91</v>
      </c>
      <c r="L19" s="196" t="s">
        <v>91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88"/>
      <c r="AS19" s="188"/>
    </row>
    <row r="20" hidden="1">
      <c r="A20" s="275" t="s">
        <v>135</v>
      </c>
      <c r="B20" s="275" t="b">
        <f>VLOOKUP(A20,SILOMS!C:F,4,0)</f>
        <v>0</v>
      </c>
      <c r="C20" s="290">
        <f>VLOOKUP(A20,SILOMS!O:Q,3,0)</f>
        <v>11.13194444</v>
      </c>
      <c r="D20" s="258">
        <f t="shared" si="3"/>
        <v>1232.833333</v>
      </c>
      <c r="E20" s="275" t="str">
        <f>VLOOKUP(B20,'Hora por anv'!B:D,3,0)</f>
        <v>#N/A</v>
      </c>
      <c r="F20" s="284" t="str">
        <f>E20*'Hora por anv'!$H$1</f>
        <v>#N/A</v>
      </c>
      <c r="G20" s="285" t="str">
        <f t="shared" si="1"/>
        <v>#N/A</v>
      </c>
      <c r="H20" s="196" t="s">
        <v>91</v>
      </c>
      <c r="I20" s="196" t="s">
        <v>91</v>
      </c>
      <c r="J20" s="196" t="s">
        <v>91</v>
      </c>
      <c r="K20" s="196" t="s">
        <v>91</v>
      </c>
      <c r="L20" s="196" t="s">
        <v>91</v>
      </c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88"/>
      <c r="AS20" s="110"/>
    </row>
    <row r="21">
      <c r="A21" s="254" t="s">
        <v>96</v>
      </c>
      <c r="B21" s="254" t="b">
        <f>VLOOKUP(A21,SILOMS!C:F,4,0)</f>
        <v>0</v>
      </c>
      <c r="C21" s="256">
        <f>VLOOKUP(A21,SILOMS!O:Q,3,0)</f>
        <v>118.0347222</v>
      </c>
      <c r="D21" s="258">
        <f t="shared" si="3"/>
        <v>167.1666667</v>
      </c>
      <c r="E21" s="254" t="str">
        <f>VLOOKUP(B21,'Hora por anv'!B:D,3,0)</f>
        <v>#N/A</v>
      </c>
      <c r="F21" s="262" t="str">
        <f>E21*'Hora por anv'!$H$1</f>
        <v>#N/A</v>
      </c>
      <c r="G21" s="264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33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71" t="s">
        <v>154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35"/>
      <c r="AS21" s="188"/>
    </row>
    <row r="22" hidden="1">
      <c r="A22" s="275" t="s">
        <v>144</v>
      </c>
      <c r="B22" s="275" t="b">
        <f>VLOOKUP(A22,SILOMS!C:F,4,0)</f>
        <v>0</v>
      </c>
      <c r="C22" s="290">
        <f>VLOOKUP(A22,SILOMS!O:Q,3,0)</f>
        <v>201.3506944</v>
      </c>
      <c r="D22" s="258">
        <f t="shared" si="3"/>
        <v>-832.4166667</v>
      </c>
      <c r="E22" s="275" t="str">
        <f>VLOOKUP(B22,'Hora por anv'!B:D,3,0)</f>
        <v>#N/A</v>
      </c>
      <c r="F22" s="284" t="str">
        <f>E22*'Hora por anv'!$H$1</f>
        <v>#N/A</v>
      </c>
      <c r="G22" s="285" t="str">
        <f t="shared" si="1"/>
        <v>#N/A</v>
      </c>
      <c r="H22" s="196">
        <v>1.0</v>
      </c>
      <c r="I22" s="196">
        <v>1.0</v>
      </c>
      <c r="J22" s="196">
        <v>1.0</v>
      </c>
      <c r="K22" s="196"/>
      <c r="L22" s="196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88"/>
      <c r="AS22" s="110"/>
    </row>
    <row r="23">
      <c r="A23" s="254" t="s">
        <v>84</v>
      </c>
      <c r="B23" s="254">
        <f>VLOOKUP(A23,SILOMS!C:F,4,0)</f>
        <v>2733</v>
      </c>
      <c r="C23" s="256">
        <f>VLOOKUP(A23,SILOMS!O:Q,3,0)</f>
        <v>172.1493056</v>
      </c>
      <c r="D23" s="258">
        <f>IF(C23*24&lt;1500,1500-(C23*24),IF(C23*24&lt;3000,3000-(C23*24),4200-(C23*24)))
</f>
        <v>68.41666667</v>
      </c>
      <c r="E23" s="254">
        <f>VLOOKUP(B23,'Hora por anv'!B:D,3,0)</f>
        <v>21.29818182</v>
      </c>
      <c r="F23" s="262">
        <f>E23*'Hora por anv'!$H$1</f>
        <v>117.14</v>
      </c>
      <c r="G23" s="264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7" t="s">
        <v>52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0"/>
      <c r="AS23" s="110"/>
    </row>
    <row r="24">
      <c r="A24" s="254" t="s">
        <v>62</v>
      </c>
      <c r="B24" s="254">
        <f>VLOOKUP(A24,SILOMS!C:F,4,0)</f>
        <v>2723</v>
      </c>
      <c r="C24" s="256">
        <f>VLOOKUP(A24,SILOMS!O:Q,3,0)</f>
        <v>117.9444444</v>
      </c>
      <c r="D24" s="258">
        <f t="shared" ref="D24:D26" si="4">IF(C24*24&lt;1500,1500-(C24*24),IF(C24*24&lt;3000,3000-(C24*24),4000-(C24*24)))
</f>
        <v>169.3333333</v>
      </c>
      <c r="E24" s="254">
        <f>VLOOKUP(B24,'Hora por anv'!B:D,3,0)</f>
        <v>52.33272727</v>
      </c>
      <c r="F24" s="262">
        <f>E24*'Hora por anv'!$H$1</f>
        <v>287.83</v>
      </c>
      <c r="G24" s="264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30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71" t="s">
        <v>154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0"/>
      <c r="AS24" s="188"/>
    </row>
    <row r="25" hidden="1">
      <c r="A25" s="307" t="s">
        <v>148</v>
      </c>
      <c r="B25" s="275" t="b">
        <f>VLOOKUP(A25,SILOMS!C:F,4,0)</f>
        <v>0</v>
      </c>
      <c r="C25" s="290">
        <f>VLOOKUP(A25,SILOMS!O:Q,3,0)</f>
        <v>0</v>
      </c>
      <c r="D25" s="258">
        <f t="shared" si="4"/>
        <v>1500</v>
      </c>
      <c r="E25" s="275" t="str">
        <f>VLOOKUP(B25,'Hora por anv'!B:D,3,0)</f>
        <v>#N/A</v>
      </c>
      <c r="F25" s="284" t="str">
        <f>E25*'Hora por anv'!$H$1</f>
        <v>#N/A</v>
      </c>
      <c r="G25" s="285" t="str">
        <f t="shared" si="1"/>
        <v>#N/A</v>
      </c>
      <c r="H25" s="196">
        <v>1.0</v>
      </c>
      <c r="I25" s="196">
        <v>1.0</v>
      </c>
      <c r="J25" s="196">
        <v>1.0</v>
      </c>
      <c r="K25" s="196"/>
      <c r="L25" s="196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232"/>
      <c r="AS25" s="110"/>
    </row>
    <row r="26">
      <c r="A26" s="254" t="s">
        <v>128</v>
      </c>
      <c r="B26" s="254" t="b">
        <f>VLOOKUP(A26,SILOMS!C:F,4,0)</f>
        <v>0</v>
      </c>
      <c r="C26" s="324">
        <f>VLOOKUP(A26,SILOMS!O:Q,3,0)</f>
        <v>5.954861111</v>
      </c>
      <c r="D26" s="258">
        <f t="shared" si="4"/>
        <v>1357.083333</v>
      </c>
      <c r="E26" s="254" t="str">
        <f>VLOOKUP(B26,'Hora por anv'!B:D,3,0)</f>
        <v>#N/A</v>
      </c>
      <c r="F26" s="262" t="str">
        <f>E26*'Hora por anv'!$H$1</f>
        <v>#N/A</v>
      </c>
      <c r="G26" s="264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30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3"/>
      <c r="AS26" s="110"/>
    </row>
    <row r="27">
      <c r="A27" s="214" t="s">
        <v>68</v>
      </c>
      <c r="B27" s="254">
        <f>VLOOKUP(A27,SILOMS!C:F,4,0)</f>
        <v>2703</v>
      </c>
      <c r="C27" s="256">
        <f>VLOOKUP(A27,SILOMS!O:Q,3,0)</f>
        <v>171.5520833</v>
      </c>
      <c r="D27" s="258">
        <f t="shared" ref="D27:D28" si="5">IF(C27*24&lt;1500,1500-(C27*24),IF(C27*24&lt;3000,3000-(C27*24),4200-(C27*24)))
</f>
        <v>82.75</v>
      </c>
      <c r="E27" s="254">
        <f>VLOOKUP(B27,'Hora por anv'!B:D,3,0)</f>
        <v>39.70818182</v>
      </c>
      <c r="F27" s="262">
        <f>E27*'Hora por anv'!$H$1</f>
        <v>218.395</v>
      </c>
      <c r="G27" s="264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7" t="s">
        <v>52</v>
      </c>
      <c r="AL27" s="70"/>
      <c r="AM27" s="70"/>
      <c r="AO27" s="70"/>
      <c r="AP27" s="70"/>
      <c r="AQ27" s="70"/>
      <c r="AR27" s="83"/>
      <c r="AS27" s="110"/>
    </row>
    <row r="28">
      <c r="A28" s="326" t="s">
        <v>104</v>
      </c>
      <c r="B28" s="254">
        <f>VLOOKUP(A28,SILOMS!C:F,4,0)</f>
        <v>2722</v>
      </c>
      <c r="C28" s="256">
        <f>VLOOKUP(A28,SILOMS!O:Q,3,0)</f>
        <v>169.96875</v>
      </c>
      <c r="D28" s="258">
        <f t="shared" si="5"/>
        <v>120.75</v>
      </c>
      <c r="E28" s="254">
        <f>VLOOKUP(B28,'Hora por anv'!B:D,3,0)</f>
        <v>58.87090909</v>
      </c>
      <c r="F28" s="262">
        <f>E28*'Hora por anv'!$H$1</f>
        <v>323.79</v>
      </c>
      <c r="G28" s="264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7" t="s">
        <v>52</v>
      </c>
      <c r="AL28" s="70"/>
      <c r="AM28" s="70"/>
      <c r="AN28" s="70"/>
      <c r="AO28" s="70"/>
      <c r="AP28" s="70"/>
      <c r="AQ28" s="70"/>
      <c r="AR28" s="110"/>
      <c r="AS28" s="110"/>
    </row>
    <row r="29">
      <c r="A29" s="327" t="s">
        <v>88</v>
      </c>
      <c r="B29" s="254">
        <f>VLOOKUP(A29,SILOMS!C:F,4,0)</f>
        <v>2739</v>
      </c>
      <c r="C29" s="256">
        <f>VLOOKUP(A29,SILOMS!O:Q,3,0)</f>
        <v>49.80555556</v>
      </c>
      <c r="D29" s="258">
        <f t="shared" ref="D29:D30" si="6">IF(C29*24&lt;1500,1500-(C29*24),IF(C29*24&lt;3000,3000-(C29*24),4000-(C29*24)))
</f>
        <v>304.6666667</v>
      </c>
      <c r="E29" s="254">
        <f>VLOOKUP(B29,'Hora por anv'!B:D,3,0)</f>
        <v>21.29818182</v>
      </c>
      <c r="F29" s="262">
        <f>E29*'Hora por anv'!$H$1</f>
        <v>117.14</v>
      </c>
      <c r="G29" s="264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71" t="s">
        <v>154</v>
      </c>
      <c r="AP29" s="70"/>
      <c r="AQ29" s="70"/>
      <c r="AR29" s="110"/>
      <c r="AS29" s="219"/>
    </row>
    <row r="30" hidden="1">
      <c r="A30" s="328" t="s">
        <v>74</v>
      </c>
      <c r="B30" s="275">
        <f>VLOOKUP(A30,SILOMS!C:F,4,0)</f>
        <v>2702</v>
      </c>
      <c r="C30" s="290">
        <f>VLOOKUP(A30,SILOMS!O:Q,3,0)</f>
        <v>19.86458333</v>
      </c>
      <c r="D30" s="258">
        <f t="shared" si="6"/>
        <v>1023.25</v>
      </c>
      <c r="E30" s="275">
        <f>VLOOKUP(B30,'Hora por anv'!B:D,3,0)</f>
        <v>39.70818182</v>
      </c>
      <c r="F30" s="284">
        <f>E30*'Hora por anv'!$H$1</f>
        <v>218.395</v>
      </c>
      <c r="G30" s="285">
        <f t="shared" si="1"/>
        <v>25.76924838</v>
      </c>
      <c r="H30" s="196">
        <v>1.0</v>
      </c>
      <c r="I30" s="196">
        <v>1.0</v>
      </c>
      <c r="J30" s="196">
        <v>1.0</v>
      </c>
      <c r="K30" s="196"/>
      <c r="L30" s="196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88"/>
      <c r="AS30" s="110"/>
    </row>
    <row r="31">
      <c r="A31" s="326" t="s">
        <v>119</v>
      </c>
      <c r="B31" s="254">
        <f>VLOOKUP(A31,SILOMS!C:F,4,0)</f>
        <v>2732</v>
      </c>
      <c r="C31" s="256">
        <f>VLOOKUP(A31,SILOMS!O:Q,3,0)</f>
        <v>161.1944444</v>
      </c>
      <c r="D31" s="258">
        <f>IF(C31*24&lt;1500,1500-(C31*24),IF(C31*24&lt;3000,3000-(C31*24),4200-(C31*24)))
</f>
        <v>331.3333333</v>
      </c>
      <c r="E31" s="254">
        <f>VLOOKUP(B31,'Hora por anv'!B:D,3,0)</f>
        <v>49.72969697</v>
      </c>
      <c r="F31" s="262">
        <f>E31*'Hora por anv'!$H$1</f>
        <v>273.5133333</v>
      </c>
      <c r="G31" s="264">
        <f t="shared" si="1"/>
        <v>6.662685549</v>
      </c>
      <c r="H31" s="69" t="s">
        <v>91</v>
      </c>
      <c r="I31" s="69" t="s">
        <v>91</v>
      </c>
      <c r="J31" s="69" t="s">
        <v>91</v>
      </c>
      <c r="K31" s="103" t="s">
        <v>91</v>
      </c>
      <c r="L31" s="103" t="s">
        <v>91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7" t="s">
        <v>52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35"/>
      <c r="AS31" s="123"/>
    </row>
    <row r="32" hidden="1">
      <c r="A32" s="275" t="s">
        <v>158</v>
      </c>
      <c r="B32" s="275" t="b">
        <f>VLOOKUP(A32,SILOMS!C:F,4,0)</f>
        <v>0</v>
      </c>
      <c r="C32" s="290">
        <f>VLOOKUP(A32,SILOMS!O:Q,3,0)</f>
        <v>139.4548611</v>
      </c>
      <c r="D32" s="258">
        <f t="shared" ref="D32:D35" si="7">IF(C32*24&lt;1500,1500-(C32*24),IF(C32*24&lt;3000,3000-(C32*24),4000-(C32*24)))
</f>
        <v>653.0833333</v>
      </c>
      <c r="E32" s="275" t="str">
        <f>VLOOKUP(B32,'Hora por anv'!B:D,3,0)</f>
        <v>#N/A</v>
      </c>
      <c r="F32" s="284" t="str">
        <f>E32*'Hora por anv'!$H$1</f>
        <v>#N/A</v>
      </c>
      <c r="G32" s="285" t="str">
        <f t="shared" si="1"/>
        <v>#N/A</v>
      </c>
      <c r="H32" s="196" t="s">
        <v>91</v>
      </c>
      <c r="I32" s="196" t="s">
        <v>91</v>
      </c>
      <c r="J32" s="196" t="s">
        <v>91</v>
      </c>
      <c r="K32" s="196" t="s">
        <v>91</v>
      </c>
      <c r="L32" s="196" t="s">
        <v>91</v>
      </c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88"/>
      <c r="AS32" s="110"/>
    </row>
    <row r="33">
      <c r="A33" s="56" t="s">
        <v>105</v>
      </c>
      <c r="B33" s="254">
        <f>VLOOKUP(A33,SILOMS!C:F,4,0)</f>
        <v>2740</v>
      </c>
      <c r="C33" s="256">
        <f>VLOOKUP(A33,SILOMS!O:Q,3,0)</f>
        <v>134.8680556</v>
      </c>
      <c r="D33" s="258">
        <f t="shared" si="7"/>
        <v>763.1666667</v>
      </c>
      <c r="E33" s="254">
        <f>VLOOKUP(B33,'Hora por anv'!B:D,3,0)</f>
        <v>49.72969697</v>
      </c>
      <c r="F33" s="262">
        <f>E33*'Hora por anv'!$H$1</f>
        <v>273.5133333</v>
      </c>
      <c r="G33" s="264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71" t="s">
        <v>154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3"/>
      <c r="AS33" s="110"/>
    </row>
    <row r="34">
      <c r="A34" s="254" t="s">
        <v>51</v>
      </c>
      <c r="B34" s="254">
        <f>VLOOKUP(A34,SILOMS!C:F,4,0)</f>
        <v>2708</v>
      </c>
      <c r="C34" s="256">
        <f>VLOOKUP(A34,SILOMS!O:Q,3,0)</f>
        <v>93.46875</v>
      </c>
      <c r="D34" s="258">
        <f t="shared" si="7"/>
        <v>756.75</v>
      </c>
      <c r="E34" s="254">
        <f>VLOOKUP(B34,'Hora por anv'!B:D,3,0)</f>
        <v>39.70818182</v>
      </c>
      <c r="F34" s="262">
        <f>E34*'Hora por anv'!$H$1</f>
        <v>218.395</v>
      </c>
      <c r="G34" s="264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35"/>
      <c r="AS34" s="123"/>
    </row>
    <row r="35" hidden="1">
      <c r="A35" s="275" t="s">
        <v>161</v>
      </c>
      <c r="B35" s="275" t="b">
        <f>VLOOKUP(A35,SILOMS!C:F,4,0)</f>
        <v>0</v>
      </c>
      <c r="C35" s="290">
        <f>VLOOKUP(A35,SILOMS!O:Q,3,0)</f>
        <v>20.08680556</v>
      </c>
      <c r="D35" s="258">
        <f t="shared" si="7"/>
        <v>1017.916667</v>
      </c>
      <c r="E35" s="275" t="str">
        <f>VLOOKUP(B35,'Hora por anv'!B:D,3,0)</f>
        <v>#N/A</v>
      </c>
      <c r="F35" s="284" t="str">
        <f>E35*'Hora por anv'!$H$1</f>
        <v>#N/A</v>
      </c>
      <c r="G35" s="285" t="str">
        <f t="shared" si="1"/>
        <v>#N/A</v>
      </c>
      <c r="H35" s="196" t="s">
        <v>91</v>
      </c>
      <c r="I35" s="196" t="s">
        <v>91</v>
      </c>
      <c r="J35" s="196" t="s">
        <v>91</v>
      </c>
      <c r="K35" s="196" t="s">
        <v>91</v>
      </c>
      <c r="L35" s="196" t="s">
        <v>91</v>
      </c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88"/>
      <c r="AS35" s="110"/>
    </row>
    <row r="36">
      <c r="A36" s="214" t="s">
        <v>114</v>
      </c>
      <c r="B36" s="254">
        <f>VLOOKUP(A36,SILOMS!C:F,4,0)</f>
        <v>2736</v>
      </c>
      <c r="C36" s="256">
        <f>VLOOKUP(A36,SILOMS!O:Q,3,0)</f>
        <v>162.0625</v>
      </c>
      <c r="D36" s="258">
        <f t="shared" ref="D36:D38" si="8">IF(C36*24&lt;1500,1500-(C36*24),IF(C36*24&lt;3000,3000-(C36*24),4200-(C36*24)))
</f>
        <v>310.5</v>
      </c>
      <c r="E36" s="254">
        <f>VLOOKUP(B36,'Hora por anv'!B:D,3,0)</f>
        <v>49.72969697</v>
      </c>
      <c r="F36" s="262">
        <f>E36*'Hora por anv'!$H$1</f>
        <v>273.5133333</v>
      </c>
      <c r="G36" s="264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52</v>
      </c>
      <c r="AR36" s="110"/>
      <c r="AS36" s="110"/>
    </row>
    <row r="37">
      <c r="A37" s="214" t="s">
        <v>67</v>
      </c>
      <c r="B37" s="254" t="b">
        <f>VLOOKUP(A37,SILOMS!C:F,4,0)</f>
        <v>0</v>
      </c>
      <c r="C37" s="256">
        <f>VLOOKUP(A37,SILOMS!O:Q,3,0)</f>
        <v>185.4131944</v>
      </c>
      <c r="D37" s="258">
        <f t="shared" si="8"/>
        <v>-249.9166667</v>
      </c>
      <c r="E37" s="254" t="str">
        <f>VLOOKUP(B37,'Hora por anv'!B:D,3,0)</f>
        <v>#N/A</v>
      </c>
      <c r="F37" s="262" t="str">
        <f>E37*'Hora por anv'!$H$1</f>
        <v>#N/A</v>
      </c>
      <c r="G37" s="264" t="str">
        <f t="shared" si="1"/>
        <v>#N/A</v>
      </c>
      <c r="H37" s="69" t="s">
        <v>91</v>
      </c>
      <c r="I37" s="69" t="s">
        <v>91</v>
      </c>
      <c r="J37" s="69" t="s">
        <v>91</v>
      </c>
      <c r="K37" s="69" t="s">
        <v>91</v>
      </c>
      <c r="L37" s="69" t="s">
        <v>91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7" t="s">
        <v>52</v>
      </c>
      <c r="AM37" s="70"/>
      <c r="AN37" s="70"/>
      <c r="AO37" s="70"/>
      <c r="AP37" s="70"/>
      <c r="AQ37" s="70"/>
      <c r="AR37" s="110"/>
      <c r="AS37" s="110"/>
    </row>
    <row r="38">
      <c r="A38" s="214" t="s">
        <v>107</v>
      </c>
      <c r="B38" s="254">
        <f>VLOOKUP(A38,SILOMS!C:F,4,0)</f>
        <v>2743</v>
      </c>
      <c r="C38" s="256">
        <f>VLOOKUP(A38,SILOMS!O:Q,3,0)</f>
        <v>181.0763889</v>
      </c>
      <c r="D38" s="258">
        <f t="shared" si="8"/>
        <v>-145.8333333</v>
      </c>
      <c r="E38" s="254">
        <f>VLOOKUP(B38,'Hora por anv'!B:D,3,0)</f>
        <v>93.5</v>
      </c>
      <c r="F38" s="262">
        <f>E38*'Hora por anv'!$H$1</f>
        <v>514.25</v>
      </c>
      <c r="G38" s="264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7" t="s">
        <v>52</v>
      </c>
      <c r="AM38" s="70"/>
      <c r="AN38" s="70"/>
      <c r="AO38" s="70"/>
      <c r="AP38" s="70"/>
      <c r="AQ38" s="70"/>
      <c r="AR38" s="135"/>
      <c r="AS38" s="123"/>
    </row>
    <row r="39" hidden="1">
      <c r="A39" s="275" t="s">
        <v>165</v>
      </c>
      <c r="B39" s="275" t="b">
        <f>VLOOKUP(A39,SILOMS!C:F,4,0)</f>
        <v>0</v>
      </c>
      <c r="C39" s="290">
        <f>VLOOKUP(A39,SILOMS!O:Q,3,0)</f>
        <v>75.78819444</v>
      </c>
      <c r="D39" s="258">
        <f t="shared" ref="D39:D42" si="9">IF(C39*24&lt;1500,1500-(C39*24),IF(C39*24&lt;3000,3000-(C39*24),4000-(C39*24)))
</f>
        <v>1181.083333</v>
      </c>
      <c r="E39" s="275" t="str">
        <f>VLOOKUP(B39,'Hora por anv'!B:D,3,0)</f>
        <v>#N/A</v>
      </c>
      <c r="F39" s="284" t="str">
        <f>E39*'Hora por anv'!$H$1</f>
        <v>#N/A</v>
      </c>
      <c r="G39" s="285" t="str">
        <f t="shared" si="1"/>
        <v>#N/A</v>
      </c>
      <c r="H39" s="196" t="s">
        <v>91</v>
      </c>
      <c r="I39" s="196" t="s">
        <v>91</v>
      </c>
      <c r="J39" s="196" t="s">
        <v>91</v>
      </c>
      <c r="K39" s="196" t="s">
        <v>91</v>
      </c>
      <c r="L39" s="196" t="s">
        <v>91</v>
      </c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88"/>
      <c r="AS39" s="110"/>
    </row>
    <row r="40">
      <c r="A40" s="56" t="s">
        <v>112</v>
      </c>
      <c r="B40" s="254">
        <f>VLOOKUP(A40,SILOMS!C:F,4,0)</f>
        <v>2720</v>
      </c>
      <c r="C40" s="256">
        <f>VLOOKUP(A40,SILOMS!O:Q,3,0)</f>
        <v>132.3576389</v>
      </c>
      <c r="D40" s="258">
        <f t="shared" si="9"/>
        <v>823.4166667</v>
      </c>
      <c r="E40" s="254">
        <f>VLOOKUP(B40,'Hora por anv'!B:D,3,0)</f>
        <v>49.75727273</v>
      </c>
      <c r="F40" s="262">
        <f>E40*'Hora por anv'!$H$1</f>
        <v>273.665</v>
      </c>
      <c r="G40" s="264">
        <f t="shared" si="1"/>
        <v>16.5486696</v>
      </c>
      <c r="H40" s="69">
        <v>1.0</v>
      </c>
      <c r="I40" s="69">
        <v>1.0</v>
      </c>
      <c r="J40" s="69">
        <v>1.0</v>
      </c>
      <c r="K40" s="69" t="s">
        <v>91</v>
      </c>
      <c r="L40" s="69" t="s">
        <v>91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71" t="s">
        <v>154</v>
      </c>
      <c r="AK40" s="70"/>
      <c r="AL40" s="70"/>
      <c r="AM40" s="70"/>
      <c r="AN40" s="70"/>
      <c r="AO40" s="70"/>
      <c r="AP40" s="70"/>
      <c r="AQ40" s="70"/>
      <c r="AR40" s="83"/>
      <c r="AS40" s="110"/>
    </row>
    <row r="41">
      <c r="A41" s="56" t="s">
        <v>14</v>
      </c>
      <c r="B41" s="254">
        <f>VLOOKUP(A41,SILOMS!C:F,4,0)</f>
        <v>2741</v>
      </c>
      <c r="C41" s="256">
        <f>VLOOKUP(A41,SILOMS!O:Q,3,0)</f>
        <v>128.9722222</v>
      </c>
      <c r="D41" s="258">
        <f t="shared" si="9"/>
        <v>904.6666667</v>
      </c>
      <c r="E41" s="254">
        <f>VLOOKUP(B41,'Hora por anv'!B:D,3,0)</f>
        <v>49.72969697</v>
      </c>
      <c r="F41" s="262">
        <f>E41*'Hora por anv'!$H$1</f>
        <v>273.5133333</v>
      </c>
      <c r="G41" s="264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197"/>
      <c r="N41" s="70"/>
      <c r="O41" s="133"/>
      <c r="P41" s="71"/>
      <c r="Q41" s="71"/>
      <c r="R41" s="71"/>
      <c r="S41" s="71"/>
      <c r="T41" s="74"/>
      <c r="U41" s="171" t="s">
        <v>154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0"/>
    </row>
    <row r="42">
      <c r="A42" s="329" t="s">
        <v>109</v>
      </c>
      <c r="B42" s="330">
        <f>VLOOKUP(A42,SILOMS!C:F,4,0)</f>
        <v>2709</v>
      </c>
      <c r="C42" s="331">
        <f>VLOOKUP(A42,SILOMS!O:Q,3,0)</f>
        <v>113.4201389</v>
      </c>
      <c r="D42" s="258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3"/>
      <c r="AS42" s="110"/>
    </row>
    <row r="43">
      <c r="A43" s="18"/>
      <c r="B43" s="18"/>
      <c r="C43" s="18"/>
      <c r="D43" s="296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304"/>
    </row>
    <row r="44">
      <c r="A44" s="18"/>
      <c r="B44" s="18"/>
      <c r="C44" s="18"/>
      <c r="D44" s="296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296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309" t="s">
        <v>52</v>
      </c>
      <c r="B46" s="309" t="s">
        <v>154</v>
      </c>
      <c r="C46" s="24"/>
      <c r="D46" s="311"/>
      <c r="E46" s="24"/>
      <c r="F46" s="24"/>
      <c r="G46" s="24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312">
        <v>4000.0</v>
      </c>
      <c r="B47" s="309">
        <v>1500.0</v>
      </c>
      <c r="C47" s="24"/>
      <c r="D47" s="311"/>
      <c r="E47" s="24"/>
      <c r="F47" s="24"/>
      <c r="G47" s="24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4" t="s">
        <v>240</v>
      </c>
      <c r="C48" s="24"/>
      <c r="D48" s="311"/>
      <c r="E48" s="24"/>
      <c r="F48" s="24"/>
      <c r="G48" s="24"/>
      <c r="H48" s="18"/>
      <c r="I48" s="18"/>
      <c r="J48" s="18"/>
      <c r="K48" s="18"/>
      <c r="L48" s="18"/>
      <c r="M48" s="18"/>
      <c r="N48" s="18"/>
      <c r="O48" s="18"/>
      <c r="P48" s="313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296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296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296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296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9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9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9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29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9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296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296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296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29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29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29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29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29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9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296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9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96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96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96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96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96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96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96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96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96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96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96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96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96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96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96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9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96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96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96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96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96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96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96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96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96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96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96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9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96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96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96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96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96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96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96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96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96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96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9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9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9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9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9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9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9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9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9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9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9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9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9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9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9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9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9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9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9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9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9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9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9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9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9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9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9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9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9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9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9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9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9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9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9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9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9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9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9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9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9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9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9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9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9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9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9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9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9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9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9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9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9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9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9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9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9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9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9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9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9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9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9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9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9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9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9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9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9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9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9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9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9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9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9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9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9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9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9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9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9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9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9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9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9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9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9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9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9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9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9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9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9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9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9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9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9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9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9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9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9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9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9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9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9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9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9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9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9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9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9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9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9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9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9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9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9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9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9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9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9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9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9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9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9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9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9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9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9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9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9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9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9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9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9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9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9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9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9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9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9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9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9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9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9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9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9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9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9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9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9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9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9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9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9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9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9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9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9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9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9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9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9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9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9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9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9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9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9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9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9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9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9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9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9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9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9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9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9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9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9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9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9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9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9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9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9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9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9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9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9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9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9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9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9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9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9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9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9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9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9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9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9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9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9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9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9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9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9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9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9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9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9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9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9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9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9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9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9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9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9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9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9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9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9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9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9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9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9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9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9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9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9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9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9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9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9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9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9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9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9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9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9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9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9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9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9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9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9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9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9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9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9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9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9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9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9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9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9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9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9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9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9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9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9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9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9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9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9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9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9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9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9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9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9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9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9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9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9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9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9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9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9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9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9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9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9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9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9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9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9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9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9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9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9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9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9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9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9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9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9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9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9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9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9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9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9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9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9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9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9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9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9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9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9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9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9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9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9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9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9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9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9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9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9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9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9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9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9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9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9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9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9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9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9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9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9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9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9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9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9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9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9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9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9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9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9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9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9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9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9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9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9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9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9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9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9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9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9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9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9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9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9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9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9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9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9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9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9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9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9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9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9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9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9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9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9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9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9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9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9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9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9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9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9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9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9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9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9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9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9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9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9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9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9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9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9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9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9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9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9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9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9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9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9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9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9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9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9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9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9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9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9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9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9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9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9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9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9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9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9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9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9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9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9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9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9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9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9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9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9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9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9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9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9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9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9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9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9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9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9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9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9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9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9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9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9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9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9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9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9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9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9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9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9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9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9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9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9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9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9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9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9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9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9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9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9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9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9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9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9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9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9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9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9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9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9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9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9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9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9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9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9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9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9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9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9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9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9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9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9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9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9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9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9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9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9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9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9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9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9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9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9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9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9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9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9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9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9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9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9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9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9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9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9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9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9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9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9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9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9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9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9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9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9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9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9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9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9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9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9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9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9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9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9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9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9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9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9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9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9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9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9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9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9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9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9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9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9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9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9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9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9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9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9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9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9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9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9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9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9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9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9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9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9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9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9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9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9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9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9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9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9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9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9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9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9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9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9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9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9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9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9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9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9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9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9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9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9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9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9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9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9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9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9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9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9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9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9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9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9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9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9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9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9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9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9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9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9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9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9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9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9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9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9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9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9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9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9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9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9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9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9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9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9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9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9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9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9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9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9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9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9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9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9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9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9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9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9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9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9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9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9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9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9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9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9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9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9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9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9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9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9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9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9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9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9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9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9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9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9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9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9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9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9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9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9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9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9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9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9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9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9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9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9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9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9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9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9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9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9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9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9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9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9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9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9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9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9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9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9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9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9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9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9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9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9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9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9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9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9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9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9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9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9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9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9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9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9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9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9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9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9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9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9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9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9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9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9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9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9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9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9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9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9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9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9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9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9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9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9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9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9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9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9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9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9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9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9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9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9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9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9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9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9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9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9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9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9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9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9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9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9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9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9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9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9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9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9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9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9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9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9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9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9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9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9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9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9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9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9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9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9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9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9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9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9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9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9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9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9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9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9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9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9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9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9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9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9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9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9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9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9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9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9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9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9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9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9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9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9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9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9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9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9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9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9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9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9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9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9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9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9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9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9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9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9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9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9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9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9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9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9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9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9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9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9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9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9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9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9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9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9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9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9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9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9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9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9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9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9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9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9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9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9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9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9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9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9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9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9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9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9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9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9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9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9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9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9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9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9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9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9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9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9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9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9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9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9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9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9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9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9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9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9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9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9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9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9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9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9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9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9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9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9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9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9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9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9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9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9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9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9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9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247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248</v>
      </c>
      <c r="E2" s="345" t="s">
        <v>249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77</v>
      </c>
      <c r="E3" s="345" t="s">
        <v>250</v>
      </c>
      <c r="F3" s="345" t="s">
        <v>37</v>
      </c>
      <c r="G3" s="345" t="s">
        <v>251</v>
      </c>
      <c r="H3" s="345" t="s">
        <v>252</v>
      </c>
      <c r="I3" s="345" t="s">
        <v>35</v>
      </c>
      <c r="J3" s="345" t="s">
        <v>253</v>
      </c>
      <c r="K3" s="345" t="s">
        <v>36</v>
      </c>
      <c r="L3" s="345" t="s">
        <v>254</v>
      </c>
      <c r="M3" s="345" t="s">
        <v>255</v>
      </c>
      <c r="N3" s="345" t="s">
        <v>5</v>
      </c>
      <c r="O3" s="345" t="s">
        <v>256</v>
      </c>
      <c r="P3" s="345" t="s">
        <v>257</v>
      </c>
      <c r="Q3" s="345" t="s">
        <v>258</v>
      </c>
      <c r="R3" s="345" t="s">
        <v>259</v>
      </c>
      <c r="S3" s="345" t="s">
        <v>260</v>
      </c>
      <c r="T3" s="345" t="s">
        <v>261</v>
      </c>
      <c r="U3" s="345" t="s">
        <v>262</v>
      </c>
      <c r="V3" s="345" t="s">
        <v>263</v>
      </c>
      <c r="W3" s="345" t="s">
        <v>264</v>
      </c>
      <c r="X3" s="345" t="s">
        <v>265</v>
      </c>
      <c r="Y3" s="345" t="s">
        <v>266</v>
      </c>
      <c r="Z3" s="345" t="s">
        <v>267</v>
      </c>
      <c r="AA3" s="345" t="s">
        <v>268</v>
      </c>
      <c r="AB3" s="345" t="s">
        <v>269</v>
      </c>
      <c r="AC3" s="345" t="s">
        <v>270</v>
      </c>
      <c r="AD3" s="345" t="s">
        <v>271</v>
      </c>
      <c r="AE3" s="345" t="s">
        <v>272</v>
      </c>
      <c r="AF3" s="345" t="s">
        <v>273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274</v>
      </c>
      <c r="G4" s="345" t="s">
        <v>275</v>
      </c>
      <c r="H4" s="348">
        <v>45686.0</v>
      </c>
      <c r="I4" s="345" t="s">
        <v>276</v>
      </c>
      <c r="J4" s="348">
        <v>45492.0</v>
      </c>
      <c r="K4" s="347">
        <v>3044000.0</v>
      </c>
      <c r="L4" s="347">
        <v>198.0</v>
      </c>
      <c r="M4" s="345" t="s">
        <v>130</v>
      </c>
      <c r="N4" s="345" t="s">
        <v>144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277</v>
      </c>
      <c r="Y4" s="347">
        <v>3.1324001592E11</v>
      </c>
      <c r="Z4" s="345" t="s">
        <v>69</v>
      </c>
      <c r="AA4" s="345" t="s">
        <v>278</v>
      </c>
      <c r="AB4" s="347">
        <v>3.810496453E9</v>
      </c>
      <c r="AC4" s="345" t="s">
        <v>279</v>
      </c>
      <c r="AD4" s="345" t="s">
        <v>280</v>
      </c>
      <c r="AE4" s="345" t="s">
        <v>281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274</v>
      </c>
      <c r="G5" s="345" t="s">
        <v>282</v>
      </c>
      <c r="H5" s="348">
        <v>45728.0</v>
      </c>
      <c r="I5" s="345" t="s">
        <v>276</v>
      </c>
      <c r="J5" s="348">
        <v>45631.0</v>
      </c>
      <c r="K5" s="347">
        <v>3044000.0</v>
      </c>
      <c r="L5" s="347">
        <v>198.0</v>
      </c>
      <c r="M5" s="345" t="s">
        <v>130</v>
      </c>
      <c r="N5" s="345" t="s">
        <v>165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283</v>
      </c>
      <c r="Y5" s="346"/>
      <c r="Z5" s="345" t="s">
        <v>69</v>
      </c>
      <c r="AA5" s="345" t="s">
        <v>278</v>
      </c>
      <c r="AB5" s="347">
        <v>3.810499719E9</v>
      </c>
      <c r="AC5" s="345" t="s">
        <v>284</v>
      </c>
      <c r="AD5" s="345" t="s">
        <v>285</v>
      </c>
      <c r="AE5" s="345" t="s">
        <v>286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274</v>
      </c>
      <c r="G6" s="345" t="s">
        <v>282</v>
      </c>
      <c r="H6" s="348">
        <v>45716.0</v>
      </c>
      <c r="I6" s="345" t="s">
        <v>276</v>
      </c>
      <c r="J6" s="348">
        <v>45716.0</v>
      </c>
      <c r="K6" s="347">
        <v>3044000.0</v>
      </c>
      <c r="L6" s="347">
        <v>198.0</v>
      </c>
      <c r="M6" s="345" t="s">
        <v>130</v>
      </c>
      <c r="N6" s="345" t="s">
        <v>131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283</v>
      </c>
      <c r="Y6" s="346"/>
      <c r="Z6" s="345" t="s">
        <v>69</v>
      </c>
      <c r="AA6" s="345" t="s">
        <v>278</v>
      </c>
      <c r="AB6" s="347">
        <v>3.810500784E9</v>
      </c>
      <c r="AC6" s="345" t="s">
        <v>279</v>
      </c>
      <c r="AD6" s="345" t="s">
        <v>287</v>
      </c>
      <c r="AE6" s="345" t="s">
        <v>281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274</v>
      </c>
      <c r="G7" s="345" t="s">
        <v>282</v>
      </c>
      <c r="H7" s="348">
        <v>45728.0</v>
      </c>
      <c r="I7" s="345" t="s">
        <v>276</v>
      </c>
      <c r="J7" s="348">
        <v>45728.0</v>
      </c>
      <c r="K7" s="347">
        <v>3044000.0</v>
      </c>
      <c r="L7" s="347">
        <v>198.0</v>
      </c>
      <c r="M7" s="345" t="s">
        <v>130</v>
      </c>
      <c r="N7" s="345" t="s">
        <v>64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283</v>
      </c>
      <c r="Y7" s="346"/>
      <c r="Z7" s="345" t="s">
        <v>69</v>
      </c>
      <c r="AA7" s="345" t="s">
        <v>278</v>
      </c>
      <c r="AB7" s="347">
        <v>3.810501279E9</v>
      </c>
      <c r="AC7" s="345" t="s">
        <v>279</v>
      </c>
      <c r="AD7" s="345" t="s">
        <v>280</v>
      </c>
      <c r="AE7" s="345" t="s">
        <v>281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248</v>
      </c>
      <c r="E9" s="345" t="s">
        <v>288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77</v>
      </c>
      <c r="E10" s="345" t="s">
        <v>250</v>
      </c>
      <c r="F10" s="345" t="s">
        <v>37</v>
      </c>
      <c r="G10" s="345" t="s">
        <v>251</v>
      </c>
      <c r="H10" s="345" t="s">
        <v>252</v>
      </c>
      <c r="I10" s="345" t="s">
        <v>35</v>
      </c>
      <c r="J10" s="345" t="s">
        <v>253</v>
      </c>
      <c r="K10" s="345" t="s">
        <v>36</v>
      </c>
      <c r="L10" s="345" t="s">
        <v>254</v>
      </c>
      <c r="M10" s="345" t="s">
        <v>255</v>
      </c>
      <c r="N10" s="345" t="s">
        <v>5</v>
      </c>
      <c r="O10" s="345" t="s">
        <v>256</v>
      </c>
      <c r="P10" s="345" t="s">
        <v>257</v>
      </c>
      <c r="Q10" s="345" t="s">
        <v>258</v>
      </c>
      <c r="R10" s="345" t="s">
        <v>259</v>
      </c>
      <c r="S10" s="345" t="s">
        <v>260</v>
      </c>
      <c r="T10" s="345" t="s">
        <v>261</v>
      </c>
      <c r="U10" s="345" t="s">
        <v>262</v>
      </c>
      <c r="V10" s="345" t="s">
        <v>263</v>
      </c>
      <c r="W10" s="345" t="s">
        <v>264</v>
      </c>
      <c r="X10" s="345" t="s">
        <v>265</v>
      </c>
      <c r="Y10" s="345" t="s">
        <v>266</v>
      </c>
      <c r="Z10" s="345" t="s">
        <v>267</v>
      </c>
      <c r="AA10" s="345" t="s">
        <v>268</v>
      </c>
      <c r="AB10" s="345" t="s">
        <v>269</v>
      </c>
      <c r="AC10" s="345" t="s">
        <v>270</v>
      </c>
      <c r="AD10" s="345" t="s">
        <v>271</v>
      </c>
      <c r="AE10" s="345" t="s">
        <v>272</v>
      </c>
      <c r="AF10" s="345" t="s">
        <v>273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274</v>
      </c>
      <c r="G11" s="345" t="s">
        <v>282</v>
      </c>
      <c r="H11" s="348">
        <v>45755.0</v>
      </c>
      <c r="I11" s="345" t="s">
        <v>276</v>
      </c>
      <c r="J11" s="348">
        <v>45755.0</v>
      </c>
      <c r="K11" s="347">
        <v>3044000.0</v>
      </c>
      <c r="L11" s="347">
        <v>198.0</v>
      </c>
      <c r="M11" s="345" t="s">
        <v>130</v>
      </c>
      <c r="N11" s="345" t="s">
        <v>64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283</v>
      </c>
      <c r="Y11" s="346"/>
      <c r="Z11" s="345" t="s">
        <v>69</v>
      </c>
      <c r="AA11" s="345" t="s">
        <v>289</v>
      </c>
      <c r="AB11" s="347">
        <v>3.810502614E9</v>
      </c>
      <c r="AC11" s="345" t="s">
        <v>69</v>
      </c>
      <c r="AD11" s="345" t="s">
        <v>278</v>
      </c>
      <c r="AE11" s="345" t="s">
        <v>290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274</v>
      </c>
      <c r="G12" s="345" t="s">
        <v>291</v>
      </c>
      <c r="H12" s="348">
        <v>45772.0</v>
      </c>
      <c r="I12" s="345" t="s">
        <v>276</v>
      </c>
      <c r="J12" s="346"/>
      <c r="K12" s="347">
        <v>3044000.0</v>
      </c>
      <c r="L12" s="347">
        <v>198.0</v>
      </c>
      <c r="M12" s="345" t="s">
        <v>130</v>
      </c>
      <c r="N12" s="345" t="s">
        <v>64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283</v>
      </c>
      <c r="Y12" s="346"/>
      <c r="Z12" s="345" t="s">
        <v>69</v>
      </c>
      <c r="AA12" s="345" t="s">
        <v>289</v>
      </c>
      <c r="AB12" s="347">
        <v>3.810504268E9</v>
      </c>
      <c r="AC12" s="345" t="s">
        <v>69</v>
      </c>
      <c r="AD12" s="345" t="s">
        <v>292</v>
      </c>
      <c r="AE12" s="345" t="s">
        <v>290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274</v>
      </c>
      <c r="G13" s="345" t="s">
        <v>291</v>
      </c>
      <c r="H13" s="348">
        <v>45762.0</v>
      </c>
      <c r="I13" s="345" t="s">
        <v>276</v>
      </c>
      <c r="J13" s="346"/>
      <c r="K13" s="347">
        <v>3044000.0</v>
      </c>
      <c r="L13" s="347">
        <v>198.0</v>
      </c>
      <c r="M13" s="345" t="s">
        <v>130</v>
      </c>
      <c r="N13" s="345" t="s">
        <v>64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283</v>
      </c>
      <c r="Y13" s="346"/>
      <c r="Z13" s="345" t="s">
        <v>69</v>
      </c>
      <c r="AA13" s="345" t="s">
        <v>289</v>
      </c>
      <c r="AB13" s="347">
        <v>3.810504159E9</v>
      </c>
      <c r="AC13" s="345" t="s">
        <v>69</v>
      </c>
      <c r="AD13" s="345" t="s">
        <v>293</v>
      </c>
      <c r="AE13" s="345" t="s">
        <v>294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274</v>
      </c>
      <c r="G14" s="345" t="s">
        <v>291</v>
      </c>
      <c r="H14" s="348">
        <v>45763.0</v>
      </c>
      <c r="I14" s="345" t="s">
        <v>276</v>
      </c>
      <c r="J14" s="346"/>
      <c r="K14" s="347">
        <v>3044000.0</v>
      </c>
      <c r="L14" s="347">
        <v>198.0</v>
      </c>
      <c r="M14" s="345" t="s">
        <v>130</v>
      </c>
      <c r="N14" s="345" t="s">
        <v>64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283</v>
      </c>
      <c r="Y14" s="346"/>
      <c r="Z14" s="345" t="s">
        <v>69</v>
      </c>
      <c r="AA14" s="345" t="s">
        <v>289</v>
      </c>
      <c r="AB14" s="347">
        <v>3.810504182E9</v>
      </c>
      <c r="AC14" s="345" t="s">
        <v>69</v>
      </c>
      <c r="AD14" s="345" t="s">
        <v>293</v>
      </c>
      <c r="AE14" s="345" t="s">
        <v>295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248</v>
      </c>
      <c r="E16" s="345" t="s">
        <v>296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77</v>
      </c>
      <c r="E17" s="345" t="s">
        <v>250</v>
      </c>
      <c r="F17" s="345" t="s">
        <v>37</v>
      </c>
      <c r="G17" s="345" t="s">
        <v>251</v>
      </c>
      <c r="H17" s="345" t="s">
        <v>252</v>
      </c>
      <c r="I17" s="345" t="s">
        <v>35</v>
      </c>
      <c r="J17" s="345" t="s">
        <v>253</v>
      </c>
      <c r="K17" s="345" t="s">
        <v>36</v>
      </c>
      <c r="L17" s="345" t="s">
        <v>254</v>
      </c>
      <c r="M17" s="345" t="s">
        <v>255</v>
      </c>
      <c r="N17" s="345" t="s">
        <v>5</v>
      </c>
      <c r="O17" s="345" t="s">
        <v>256</v>
      </c>
      <c r="P17" s="345" t="s">
        <v>257</v>
      </c>
      <c r="Q17" s="345" t="s">
        <v>258</v>
      </c>
      <c r="R17" s="345" t="s">
        <v>259</v>
      </c>
      <c r="S17" s="345" t="s">
        <v>260</v>
      </c>
      <c r="T17" s="345" t="s">
        <v>261</v>
      </c>
      <c r="U17" s="345" t="s">
        <v>262</v>
      </c>
      <c r="V17" s="345" t="s">
        <v>263</v>
      </c>
      <c r="W17" s="345" t="s">
        <v>264</v>
      </c>
      <c r="X17" s="345" t="s">
        <v>265</v>
      </c>
      <c r="Y17" s="345" t="s">
        <v>266</v>
      </c>
      <c r="Z17" s="345" t="s">
        <v>267</v>
      </c>
      <c r="AA17" s="345" t="s">
        <v>268</v>
      </c>
      <c r="AB17" s="345" t="s">
        <v>269</v>
      </c>
      <c r="AC17" s="345" t="s">
        <v>270</v>
      </c>
      <c r="AD17" s="345" t="s">
        <v>271</v>
      </c>
      <c r="AE17" s="345" t="s">
        <v>272</v>
      </c>
      <c r="AF17" s="345" t="s">
        <v>273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274</v>
      </c>
      <c r="G18" s="345" t="s">
        <v>282</v>
      </c>
      <c r="H18" s="348">
        <v>45755.0</v>
      </c>
      <c r="I18" s="345" t="s">
        <v>276</v>
      </c>
      <c r="J18" s="348">
        <v>45755.0</v>
      </c>
      <c r="K18" s="347">
        <v>3044000.0</v>
      </c>
      <c r="L18" s="347">
        <v>198.0</v>
      </c>
      <c r="M18" s="345" t="s">
        <v>130</v>
      </c>
      <c r="N18" s="345" t="s">
        <v>64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283</v>
      </c>
      <c r="Y18" s="346"/>
      <c r="Z18" s="345" t="s">
        <v>69</v>
      </c>
      <c r="AA18" s="345" t="s">
        <v>293</v>
      </c>
      <c r="AB18" s="347">
        <v>3.810503807E9</v>
      </c>
      <c r="AC18" s="345" t="s">
        <v>69</v>
      </c>
      <c r="AD18" s="345" t="s">
        <v>292</v>
      </c>
      <c r="AE18" s="345" t="s">
        <v>297</v>
      </c>
      <c r="AF18" s="346"/>
      <c r="AG18" s="346"/>
    </row>
    <row r="19">
      <c r="A19" s="344"/>
      <c r="B19" s="344"/>
      <c r="C19" s="344"/>
      <c r="D19" s="345" t="s">
        <v>298</v>
      </c>
      <c r="E19" s="345" t="s">
        <v>299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77</v>
      </c>
      <c r="E20" s="345" t="s">
        <v>250</v>
      </c>
      <c r="F20" s="345" t="s">
        <v>37</v>
      </c>
      <c r="G20" s="345" t="s">
        <v>251</v>
      </c>
      <c r="H20" s="345" t="s">
        <v>252</v>
      </c>
      <c r="I20" s="345" t="s">
        <v>35</v>
      </c>
      <c r="J20" s="345" t="s">
        <v>253</v>
      </c>
      <c r="K20" s="345" t="s">
        <v>36</v>
      </c>
      <c r="L20" s="345" t="s">
        <v>254</v>
      </c>
      <c r="M20" s="345" t="s">
        <v>255</v>
      </c>
      <c r="N20" s="345" t="s">
        <v>5</v>
      </c>
      <c r="O20" s="345" t="s">
        <v>256</v>
      </c>
      <c r="P20" s="345" t="s">
        <v>257</v>
      </c>
      <c r="Q20" s="345" t="s">
        <v>258</v>
      </c>
      <c r="R20" s="345" t="s">
        <v>259</v>
      </c>
      <c r="S20" s="345" t="s">
        <v>260</v>
      </c>
      <c r="T20" s="345" t="s">
        <v>261</v>
      </c>
      <c r="U20" s="345" t="s">
        <v>262</v>
      </c>
      <c r="V20" s="345" t="s">
        <v>263</v>
      </c>
      <c r="W20" s="345" t="s">
        <v>264</v>
      </c>
      <c r="X20" s="345" t="s">
        <v>265</v>
      </c>
      <c r="Y20" s="345" t="s">
        <v>266</v>
      </c>
      <c r="Z20" s="345" t="s">
        <v>267</v>
      </c>
      <c r="AA20" s="345" t="s">
        <v>268</v>
      </c>
      <c r="AB20" s="345" t="s">
        <v>269</v>
      </c>
      <c r="AC20" s="345" t="s">
        <v>270</v>
      </c>
      <c r="AD20" s="345" t="s">
        <v>271</v>
      </c>
      <c r="AE20" s="345" t="s">
        <v>272</v>
      </c>
      <c r="AF20" s="345" t="s">
        <v>273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300</v>
      </c>
      <c r="G21" s="345" t="s">
        <v>282</v>
      </c>
      <c r="H21" s="348">
        <v>44973.0</v>
      </c>
      <c r="I21" s="345" t="s">
        <v>276</v>
      </c>
      <c r="J21" s="348">
        <v>44973.0</v>
      </c>
      <c r="K21" s="347">
        <v>3044000.0</v>
      </c>
      <c r="L21" s="347">
        <v>198.0</v>
      </c>
      <c r="M21" s="345" t="s">
        <v>130</v>
      </c>
      <c r="N21" s="345" t="s">
        <v>241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283</v>
      </c>
      <c r="Y21" s="346"/>
      <c r="Z21" s="345" t="s">
        <v>69</v>
      </c>
      <c r="AA21" s="345" t="s">
        <v>301</v>
      </c>
      <c r="AB21" s="347">
        <v>3.810481813E9</v>
      </c>
      <c r="AC21" s="345" t="s">
        <v>69</v>
      </c>
      <c r="AD21" s="345" t="s">
        <v>278</v>
      </c>
      <c r="AE21" s="345" t="s">
        <v>302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300</v>
      </c>
      <c r="G22" s="345" t="s">
        <v>282</v>
      </c>
      <c r="H22" s="348">
        <v>45358.0</v>
      </c>
      <c r="I22" s="345" t="s">
        <v>276</v>
      </c>
      <c r="J22" s="348">
        <v>45358.0</v>
      </c>
      <c r="K22" s="347">
        <v>3044000.0</v>
      </c>
      <c r="L22" s="347">
        <v>198.0</v>
      </c>
      <c r="M22" s="345" t="s">
        <v>130</v>
      </c>
      <c r="N22" s="345" t="s">
        <v>158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283</v>
      </c>
      <c r="Y22" s="346"/>
      <c r="Z22" s="345" t="s">
        <v>69</v>
      </c>
      <c r="AA22" s="345" t="s">
        <v>301</v>
      </c>
      <c r="AB22" s="347">
        <v>3.810492521E9</v>
      </c>
      <c r="AC22" s="345" t="s">
        <v>303</v>
      </c>
      <c r="AD22" s="345" t="s">
        <v>304</v>
      </c>
      <c r="AE22" s="345" t="s">
        <v>305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300</v>
      </c>
      <c r="G23" s="345" t="s">
        <v>282</v>
      </c>
      <c r="H23" s="348">
        <v>45573.0</v>
      </c>
      <c r="I23" s="345" t="s">
        <v>276</v>
      </c>
      <c r="J23" s="348">
        <v>45573.0</v>
      </c>
      <c r="K23" s="347">
        <v>3044000.0</v>
      </c>
      <c r="L23" s="347">
        <v>198.0</v>
      </c>
      <c r="M23" s="345" t="s">
        <v>130</v>
      </c>
      <c r="N23" s="345" t="s">
        <v>82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277</v>
      </c>
      <c r="Y23" s="347">
        <v>3.13240016031E11</v>
      </c>
      <c r="Z23" s="345" t="s">
        <v>69</v>
      </c>
      <c r="AA23" s="345" t="s">
        <v>301</v>
      </c>
      <c r="AB23" s="347">
        <v>3.810499557E9</v>
      </c>
      <c r="AC23" s="345" t="s">
        <v>69</v>
      </c>
      <c r="AD23" s="345" t="s">
        <v>278</v>
      </c>
      <c r="AE23" s="345" t="s">
        <v>306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300</v>
      </c>
      <c r="G24" s="345" t="s">
        <v>282</v>
      </c>
      <c r="H24" s="348">
        <v>45747.0</v>
      </c>
      <c r="I24" s="345" t="s">
        <v>276</v>
      </c>
      <c r="J24" s="348">
        <v>45747.0</v>
      </c>
      <c r="K24" s="347">
        <v>3044000.0</v>
      </c>
      <c r="L24" s="347">
        <v>198.0</v>
      </c>
      <c r="M24" s="345" t="s">
        <v>130</v>
      </c>
      <c r="N24" s="345" t="s">
        <v>115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283</v>
      </c>
      <c r="Y24" s="346"/>
      <c r="Z24" s="345" t="s">
        <v>69</v>
      </c>
      <c r="AA24" s="345" t="s">
        <v>301</v>
      </c>
      <c r="AB24" s="347">
        <v>3.810499086E9</v>
      </c>
      <c r="AC24" s="345" t="s">
        <v>69</v>
      </c>
      <c r="AD24" s="345" t="s">
        <v>278</v>
      </c>
      <c r="AE24" s="345" t="s">
        <v>307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9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758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765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698</v>
      </c>
      <c r="E10" s="351"/>
    </row>
    <row r="11">
      <c r="A11" s="351" t="s">
        <v>9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1">
        <f>'Cenários'!AW89</f>
        <v>2729</v>
      </c>
      <c r="C2" s="151" t="str">
        <f>'Cenários'!AX89</f>
        <v>OS OPR</v>
      </c>
      <c r="D2" s="151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1" t="str">
        <f>'Cenários'!BE184</f>
        <v>#DIV/0!</v>
      </c>
      <c r="J2" s="151" t="str">
        <f>'Cenários'!BF184</f>
        <v>#DIV/0!</v>
      </c>
      <c r="K2" s="151" t="str">
        <f>'Cenários'!BG184</f>
        <v>#DIV/0!</v>
      </c>
      <c r="L2" s="151" t="str">
        <f>'Cenários'!BH184</f>
        <v>#DIV/0!</v>
      </c>
      <c r="M2" s="151" t="str">
        <f>'Cenários'!BI184</f>
        <v>#DIV/0!</v>
      </c>
      <c r="N2" s="151" t="str">
        <f>'Cenários'!BJ184</f>
        <v>#DIV/0!</v>
      </c>
      <c r="O2" s="151" t="str">
        <f>'Cenários'!BK184</f>
        <v>#DIV/0!</v>
      </c>
      <c r="P2" s="151" t="str">
        <f>'Cenários'!BL184</f>
        <v>#DIV/0!</v>
      </c>
      <c r="Q2" s="151" t="str">
        <f>'Cenários'!BM184</f>
        <v>#DIV/0!</v>
      </c>
      <c r="R2" s="151" t="str">
        <f>'Cenários'!BN184</f>
        <v>#DIV/0!</v>
      </c>
      <c r="S2" s="151" t="str">
        <f>'Cenários'!BO184</f>
        <v>#DIV/0!</v>
      </c>
      <c r="T2" s="151" t="str">
        <f>'Cenários'!BP184</f>
        <v>#DIV/0!</v>
      </c>
      <c r="U2" s="151" t="str">
        <f>'Cenários'!BQ184</f>
        <v>#DIV/0!</v>
      </c>
      <c r="V2" s="151" t="str">
        <f>'Cenários'!BR184</f>
        <v>#DIV/0!</v>
      </c>
      <c r="W2" s="151" t="str">
        <f>'Cenários'!BS184</f>
        <v>#DIV/0!</v>
      </c>
      <c r="X2" s="151" t="str">
        <f>'Cenários'!BT184</f>
        <v>#DIV/0!</v>
      </c>
      <c r="Y2" s="151" t="str">
        <f>'Cenários'!BU184</f>
        <v>#DIV/0!</v>
      </c>
      <c r="Z2" s="151" t="str">
        <f>'Cenários'!BV184</f>
        <v>#DIV/0!</v>
      </c>
      <c r="AA2" s="151" t="str">
        <f>'Cenários'!BW184</f>
        <v>#DIV/0!</v>
      </c>
      <c r="AB2" s="151" t="str">
        <f>'Cenários'!BX184</f>
        <v>#DIV/0!</v>
      </c>
      <c r="AC2" s="151" t="str">
        <f>'Cenários'!BY184</f>
        <v>#DIV/0!</v>
      </c>
      <c r="AD2" s="151" t="str">
        <f>'Cenários'!BZ184</f>
        <v>#DIV/0!</v>
      </c>
      <c r="AE2" s="151" t="str">
        <f>'Cenários'!CA184</f>
        <v>#DIV/0!</v>
      </c>
      <c r="AF2" s="151" t="str">
        <f>'Cenários'!CB184</f>
        <v>#DIV/0!</v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6" t="str">
        <f>'Cenários'!AV88</f>
        <v>PCE-PC2289</v>
      </c>
      <c r="B3" s="151">
        <f>'Cenários'!AW88</f>
        <v>2731</v>
      </c>
      <c r="C3" s="151" t="str">
        <f>'Cenários'!AX88</f>
        <v>OS</v>
      </c>
      <c r="D3" s="151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1" t="str">
        <f>'Cenários'!BE183</f>
        <v>#DIV/0!</v>
      </c>
      <c r="J3" s="151" t="str">
        <f>'Cenários'!BF183</f>
        <v>#DIV/0!</v>
      </c>
      <c r="K3" s="151" t="str">
        <f>'Cenários'!BG183</f>
        <v>#DIV/0!</v>
      </c>
      <c r="L3" s="151" t="str">
        <f>'Cenários'!BH183</f>
        <v>#DIV/0!</v>
      </c>
      <c r="M3" s="151" t="str">
        <f>'Cenários'!BI183</f>
        <v>#DIV/0!</v>
      </c>
      <c r="N3" s="151" t="str">
        <f>'Cenários'!BJ183</f>
        <v>#DIV/0!</v>
      </c>
      <c r="O3" s="151" t="str">
        <f>'Cenários'!BK183</f>
        <v>#DIV/0!</v>
      </c>
      <c r="P3" s="151" t="str">
        <f>'Cenários'!BL183</f>
        <v>#DIV/0!</v>
      </c>
      <c r="Q3" s="151" t="str">
        <f>'Cenários'!BM183</f>
        <v>#DIV/0!</v>
      </c>
      <c r="R3" s="151" t="str">
        <f>'Cenários'!BN183</f>
        <v>#DIV/0!</v>
      </c>
      <c r="S3" s="151" t="str">
        <f>'Cenários'!BO183</f>
        <v>#DIV/0!</v>
      </c>
      <c r="T3" s="151" t="str">
        <f>'Cenários'!BP183</f>
        <v>#DIV/0!</v>
      </c>
      <c r="U3" s="151" t="str">
        <f>'Cenários'!BQ183</f>
        <v>#DIV/0!</v>
      </c>
      <c r="V3" s="151" t="str">
        <f>'Cenários'!BR183</f>
        <v>#DIV/0!</v>
      </c>
      <c r="W3" s="151" t="str">
        <f>'Cenários'!BS183</f>
        <v>#DIV/0!</v>
      </c>
      <c r="X3" s="151" t="str">
        <f>'Cenários'!BT183</f>
        <v>#DIV/0!</v>
      </c>
      <c r="Y3" s="151" t="str">
        <f>'Cenários'!BU183</f>
        <v>#DIV/0!</v>
      </c>
      <c r="Z3" s="151" t="str">
        <f>'Cenários'!BV183</f>
        <v>#DIV/0!</v>
      </c>
      <c r="AA3" s="151" t="str">
        <f>'Cenários'!BW183</f>
        <v>#DIV/0!</v>
      </c>
      <c r="AB3" s="151" t="str">
        <f>'Cenários'!BX183</f>
        <v>#DIV/0!</v>
      </c>
      <c r="AC3" s="151" t="str">
        <f>'Cenários'!BY183</f>
        <v>#DIV/0!</v>
      </c>
      <c r="AD3" s="151" t="str">
        <f>'Cenários'!BZ183</f>
        <v>#DIV/0!</v>
      </c>
      <c r="AE3" s="151" t="str">
        <f>'Cenários'!CA183</f>
        <v>#DIV/0!</v>
      </c>
      <c r="AF3" s="151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6" t="str">
        <f>'Cenários'!AV53</f>
        <v>PC-E17371</v>
      </c>
      <c r="B4" s="151">
        <f>'Cenários'!AW53</f>
        <v>2702</v>
      </c>
      <c r="C4" s="151" t="str">
        <f>'Cenários'!AX53</f>
        <v>OS</v>
      </c>
      <c r="D4" s="151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1" t="str">
        <f>'Cenários'!BE148</f>
        <v>#DIV/0!</v>
      </c>
      <c r="J4" s="151" t="str">
        <f>'Cenários'!BF148</f>
        <v>#DIV/0!</v>
      </c>
      <c r="K4" s="151" t="str">
        <f>'Cenários'!BG148</f>
        <v>#DIV/0!</v>
      </c>
      <c r="L4" s="151" t="str">
        <f>'Cenários'!BH148</f>
        <v>#DIV/0!</v>
      </c>
      <c r="M4" s="151" t="str">
        <f>'Cenários'!BI148</f>
        <v>#DIV/0!</v>
      </c>
      <c r="N4" s="151" t="str">
        <f>'Cenários'!BJ148</f>
        <v>#DIV/0!</v>
      </c>
      <c r="O4" s="151" t="str">
        <f>'Cenários'!BK148</f>
        <v>#DIV/0!</v>
      </c>
      <c r="P4" s="151" t="str">
        <f>'Cenários'!BL148</f>
        <v>#DIV/0!</v>
      </c>
      <c r="Q4" s="151" t="str">
        <f>'Cenários'!BM148</f>
        <v>#DIV/0!</v>
      </c>
      <c r="R4" s="151" t="str">
        <f>'Cenários'!BN148</f>
        <v>#DIV/0!</v>
      </c>
      <c r="S4" s="151" t="str">
        <f>'Cenários'!BO148</f>
        <v>#DIV/0!</v>
      </c>
      <c r="T4" s="151" t="str">
        <f>'Cenários'!BP148</f>
        <v>#DIV/0!</v>
      </c>
      <c r="U4" s="151" t="str">
        <f>'Cenários'!BQ148</f>
        <v>#DIV/0!</v>
      </c>
      <c r="V4" s="151" t="str">
        <f>'Cenários'!BR148</f>
        <v>#DIV/0!</v>
      </c>
      <c r="W4" s="151" t="str">
        <f>'Cenários'!BS148</f>
        <v>#DIV/0!</v>
      </c>
      <c r="X4" s="151" t="str">
        <f>'Cenários'!BT148</f>
        <v>#DIV/0!</v>
      </c>
      <c r="Y4" s="151" t="str">
        <f>'Cenários'!BU148</f>
        <v>#DIV/0!</v>
      </c>
      <c r="Z4" s="151" t="str">
        <f>'Cenários'!BV148</f>
        <v>#DIV/0!</v>
      </c>
      <c r="AA4" s="151" t="str">
        <f>'Cenários'!BW148</f>
        <v>#DIV/0!</v>
      </c>
      <c r="AB4" s="151" t="str">
        <f>'Cenários'!BX148</f>
        <v>#DIV/0!</v>
      </c>
      <c r="AC4" s="151" t="str">
        <f>'Cenários'!BY148</f>
        <v>#DIV/0!</v>
      </c>
      <c r="AD4" s="151" t="str">
        <f>'Cenários'!BZ148</f>
        <v>#DIV/0!</v>
      </c>
      <c r="AE4" s="151" t="str">
        <f>'Cenários'!CA148</f>
        <v>#DIV/0!</v>
      </c>
      <c r="AF4" s="151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6" t="str">
        <f>'Cenários'!AV86</f>
        <v>PCE-PC2257</v>
      </c>
      <c r="B5" s="151">
        <f>'Cenários'!AW86</f>
        <v>2709</v>
      </c>
      <c r="C5" s="151" t="str">
        <f>'Cenários'!AX86</f>
        <v>APL</v>
      </c>
      <c r="D5" s="151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1" t="str">
        <f>'Cenários'!BE181</f>
        <v>#DIV/0!</v>
      </c>
      <c r="J5" s="151" t="str">
        <f>'Cenários'!BF181</f>
        <v>#DIV/0!</v>
      </c>
      <c r="K5" s="151" t="str">
        <f>'Cenários'!BG181</f>
        <v>#DIV/0!</v>
      </c>
      <c r="L5" s="151" t="str">
        <f>'Cenários'!BH181</f>
        <v>#DIV/0!</v>
      </c>
      <c r="M5" s="151" t="str">
        <f>'Cenários'!BI181</f>
        <v>#DIV/0!</v>
      </c>
      <c r="N5" s="151" t="str">
        <f>'Cenários'!BJ181</f>
        <v>#DIV/0!</v>
      </c>
      <c r="O5" s="151" t="str">
        <f>'Cenários'!BK181</f>
        <v>#DIV/0!</v>
      </c>
      <c r="P5" s="151" t="str">
        <f>'Cenários'!BL181</f>
        <v>#DIV/0!</v>
      </c>
      <c r="Q5" s="151" t="str">
        <f>'Cenários'!BM181</f>
        <v>#DIV/0!</v>
      </c>
      <c r="R5" s="151" t="str">
        <f>'Cenários'!BN181</f>
        <v>#DIV/0!</v>
      </c>
      <c r="S5" s="151" t="str">
        <f>'Cenários'!BO181</f>
        <v>#DIV/0!</v>
      </c>
      <c r="T5" s="151" t="str">
        <f>'Cenários'!BP181</f>
        <v>#DIV/0!</v>
      </c>
      <c r="U5" s="151" t="str">
        <f>'Cenários'!BQ181</f>
        <v>#DIV/0!</v>
      </c>
      <c r="V5" s="151" t="str">
        <f>'Cenários'!BR181</f>
        <v>#DIV/0!</v>
      </c>
      <c r="W5" s="151" t="str">
        <f>'Cenários'!BS181</f>
        <v>#DIV/0!</v>
      </c>
      <c r="X5" s="151" t="str">
        <f>'Cenários'!BT181</f>
        <v>#DIV/0!</v>
      </c>
      <c r="Y5" s="151" t="str">
        <f>'Cenários'!BU181</f>
        <v>#DIV/0!</v>
      </c>
      <c r="Z5" s="151" t="str">
        <f>'Cenários'!BV181</f>
        <v>#DIV/0!</v>
      </c>
      <c r="AA5" s="151" t="str">
        <f>'Cenários'!BW181</f>
        <v>#DIV/0!</v>
      </c>
      <c r="AB5" s="151" t="str">
        <f>'Cenários'!BX181</f>
        <v>#DIV/0!</v>
      </c>
      <c r="AC5" s="151" t="str">
        <f>'Cenários'!BY181</f>
        <v>#DIV/0!</v>
      </c>
      <c r="AD5" s="151" t="str">
        <f>'Cenários'!BZ181</f>
        <v>#DIV/0!</v>
      </c>
      <c r="AE5" s="151" t="str">
        <f>'Cenários'!CA181</f>
        <v>#DIV/0!</v>
      </c>
      <c r="AF5" s="151" t="str">
        <f>'Cenários'!CB181</f>
        <v>#DIV/0!</v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6" t="str">
        <f>'Cenários'!AV57</f>
        <v>PCE-PC0743</v>
      </c>
      <c r="B6" s="151">
        <f>'Cenários'!AW57</f>
        <v>2742</v>
      </c>
      <c r="C6" s="151" t="str">
        <f>'Cenários'!AX57</f>
        <v>APL</v>
      </c>
      <c r="D6" s="151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1" t="str">
        <f>'Cenários'!BE152</f>
        <v>#DIV/0!</v>
      </c>
      <c r="J6" s="151" t="str">
        <f>'Cenários'!BF152</f>
        <v>#DIV/0!</v>
      </c>
      <c r="K6" s="151" t="str">
        <f>'Cenários'!BG152</f>
        <v>#DIV/0!</v>
      </c>
      <c r="L6" s="151" t="str">
        <f>'Cenários'!BH152</f>
        <v>#DIV/0!</v>
      </c>
      <c r="M6" s="151" t="str">
        <f>'Cenários'!BI152</f>
        <v>#DIV/0!</v>
      </c>
      <c r="N6" s="151" t="str">
        <f>'Cenários'!BJ152</f>
        <v>#DIV/0!</v>
      </c>
      <c r="O6" s="151" t="str">
        <f>'Cenários'!BK152</f>
        <v>#DIV/0!</v>
      </c>
      <c r="P6" s="151" t="str">
        <f>'Cenários'!BL152</f>
        <v>#DIV/0!</v>
      </c>
      <c r="Q6" s="151" t="str">
        <f>'Cenários'!BM152</f>
        <v>#DIV/0!</v>
      </c>
      <c r="R6" s="151" t="str">
        <f>'Cenários'!BN152</f>
        <v>#DIV/0!</v>
      </c>
      <c r="S6" s="151" t="str">
        <f>'Cenários'!BO152</f>
        <v>#DIV/0!</v>
      </c>
      <c r="T6" s="151" t="str">
        <f>'Cenários'!BP152</f>
        <v>#DIV/0!</v>
      </c>
      <c r="U6" s="151" t="str">
        <f>'Cenários'!BQ152</f>
        <v>#DIV/0!</v>
      </c>
      <c r="V6" s="151" t="str">
        <f>'Cenários'!BR152</f>
        <v>#DIV/0!</v>
      </c>
      <c r="W6" s="151" t="str">
        <f>'Cenários'!BS152</f>
        <v>#DIV/0!</v>
      </c>
      <c r="X6" s="151" t="str">
        <f>'Cenários'!BT152</f>
        <v>#DIV/0!</v>
      </c>
      <c r="Y6" s="151" t="str">
        <f>'Cenários'!BU152</f>
        <v>#DIV/0!</v>
      </c>
      <c r="Z6" s="151" t="str">
        <f>'Cenários'!BV152</f>
        <v>#DIV/0!</v>
      </c>
      <c r="AA6" s="151" t="str">
        <f>'Cenários'!BW152</f>
        <v>#DIV/0!</v>
      </c>
      <c r="AB6" s="151" t="str">
        <f>'Cenários'!BX152</f>
        <v>#DIV/0!</v>
      </c>
      <c r="AC6" s="151" t="str">
        <f>'Cenários'!BY152</f>
        <v>#DIV/0!</v>
      </c>
      <c r="AD6" s="151" t="str">
        <f>'Cenários'!BZ152</f>
        <v>#DIV/0!</v>
      </c>
      <c r="AE6" s="151" t="str">
        <f>'Cenários'!CA152</f>
        <v>#DIV/0!</v>
      </c>
      <c r="AF6" s="151" t="str">
        <f>'Cenários'!CB152</f>
        <v>#DIV/0!</v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6" t="str">
        <f>'Cenários'!AV82</f>
        <v>PCE-PC2115</v>
      </c>
      <c r="B7" s="151">
        <f>'Cenários'!AW82</f>
        <v>2732</v>
      </c>
      <c r="C7" s="151" t="str">
        <f>'Cenários'!AX82</f>
        <v>APL</v>
      </c>
      <c r="D7" s="151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1" t="str">
        <f>'Cenários'!BE177</f>
        <v>#DIV/0!</v>
      </c>
      <c r="J7" s="151" t="str">
        <f>'Cenários'!BF177</f>
        <v>#DIV/0!</v>
      </c>
      <c r="K7" s="151" t="str">
        <f>'Cenários'!BG177</f>
        <v>#DIV/0!</v>
      </c>
      <c r="L7" s="151" t="str">
        <f>'Cenários'!BH177</f>
        <v>#DIV/0!</v>
      </c>
      <c r="M7" s="151" t="str">
        <f>'Cenários'!BI177</f>
        <v>#DIV/0!</v>
      </c>
      <c r="N7" s="151" t="str">
        <f>'Cenários'!BJ177</f>
        <v>#DIV/0!</v>
      </c>
      <c r="O7" s="151" t="str">
        <f>'Cenários'!BK177</f>
        <v>#DIV/0!</v>
      </c>
      <c r="P7" s="151" t="str">
        <f>'Cenários'!BL177</f>
        <v>#DIV/0!</v>
      </c>
      <c r="Q7" s="151" t="str">
        <f>'Cenários'!BM177</f>
        <v>#DIV/0!</v>
      </c>
      <c r="R7" s="151" t="str">
        <f>'Cenários'!BN177</f>
        <v>#DIV/0!</v>
      </c>
      <c r="S7" s="151" t="str">
        <f>'Cenários'!BO177</f>
        <v>#DIV/0!</v>
      </c>
      <c r="T7" s="151" t="str">
        <f>'Cenários'!BP177</f>
        <v>#DIV/0!</v>
      </c>
      <c r="U7" s="151" t="str">
        <f>'Cenários'!BQ177</f>
        <v>#DIV/0!</v>
      </c>
      <c r="V7" s="151" t="str">
        <f>'Cenários'!BR177</f>
        <v>#DIV/0!</v>
      </c>
      <c r="W7" s="151" t="str">
        <f>'Cenários'!BS177</f>
        <v>#DIV/0!</v>
      </c>
      <c r="X7" s="151" t="str">
        <f>'Cenários'!BT177</f>
        <v>#DIV/0!</v>
      </c>
      <c r="Y7" s="151" t="str">
        <f>'Cenários'!BU177</f>
        <v>#DIV/0!</v>
      </c>
      <c r="Z7" s="151" t="str">
        <f>'Cenários'!BV177</f>
        <v>#DIV/0!</v>
      </c>
      <c r="AA7" s="151" t="str">
        <f>'Cenários'!BW177</f>
        <v>#DIV/0!</v>
      </c>
      <c r="AB7" s="151" t="str">
        <f>'Cenários'!BX177</f>
        <v>#DIV/0!</v>
      </c>
      <c r="AC7" s="151" t="str">
        <f>'Cenários'!BY177</f>
        <v>#DIV/0!</v>
      </c>
      <c r="AD7" s="151" t="str">
        <f>'Cenários'!BZ177</f>
        <v>#DIV/0!</v>
      </c>
      <c r="AE7" s="151" t="str">
        <f>'Cenários'!CA177</f>
        <v>#DIV/0!</v>
      </c>
      <c r="AF7" s="151" t="str">
        <f>'Cenários'!CB177</f>
        <v>#DIV/0!</v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6" t="str">
        <f>'Cenários'!AV59</f>
        <v>PCE-PC0776</v>
      </c>
      <c r="B8" s="151">
        <f>'Cenários'!AW59</f>
        <v>2740</v>
      </c>
      <c r="C8" s="151" t="str">
        <f>'Cenários'!AX59</f>
        <v>APL</v>
      </c>
      <c r="D8" s="151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1" t="str">
        <f>'Cenários'!BE154</f>
        <v>#DIV/0!</v>
      </c>
      <c r="J8" s="151" t="str">
        <f>'Cenários'!BF154</f>
        <v>#DIV/0!</v>
      </c>
      <c r="K8" s="151" t="str">
        <f>'Cenários'!BG154</f>
        <v>#DIV/0!</v>
      </c>
      <c r="L8" s="151" t="str">
        <f>'Cenários'!BH154</f>
        <v>#DIV/0!</v>
      </c>
      <c r="M8" s="151" t="str">
        <f>'Cenários'!BI154</f>
        <v>#DIV/0!</v>
      </c>
      <c r="N8" s="151" t="str">
        <f>'Cenários'!BJ154</f>
        <v>#DIV/0!</v>
      </c>
      <c r="O8" s="151" t="str">
        <f>'Cenários'!BK154</f>
        <v>#DIV/0!</v>
      </c>
      <c r="P8" s="151" t="str">
        <f>'Cenários'!BL154</f>
        <v>#DIV/0!</v>
      </c>
      <c r="Q8" s="151" t="str">
        <f>'Cenários'!BM154</f>
        <v>#DIV/0!</v>
      </c>
      <c r="R8" s="151" t="str">
        <f>'Cenários'!BN154</f>
        <v>#DIV/0!</v>
      </c>
      <c r="S8" s="151" t="str">
        <f>'Cenários'!BO154</f>
        <v>#DIV/0!</v>
      </c>
      <c r="T8" s="151" t="str">
        <f>'Cenários'!BP154</f>
        <v>#DIV/0!</v>
      </c>
      <c r="U8" s="151" t="str">
        <f>'Cenários'!BQ154</f>
        <v>#DIV/0!</v>
      </c>
      <c r="V8" s="151" t="str">
        <f>'Cenários'!BR154</f>
        <v>#DIV/0!</v>
      </c>
      <c r="W8" s="151" t="str">
        <f>'Cenários'!BS154</f>
        <v>#DIV/0!</v>
      </c>
      <c r="X8" s="151" t="str">
        <f>'Cenários'!BT154</f>
        <v>#DIV/0!</v>
      </c>
      <c r="Y8" s="151" t="str">
        <f>'Cenários'!BU154</f>
        <v>#DIV/0!</v>
      </c>
      <c r="Z8" s="151" t="str">
        <f>'Cenários'!BV154</f>
        <v>#DIV/0!</v>
      </c>
      <c r="AA8" s="151" t="str">
        <f>'Cenários'!BW154</f>
        <v>#DIV/0!</v>
      </c>
      <c r="AB8" s="151" t="str">
        <f>'Cenários'!BX154</f>
        <v>#DIV/0!</v>
      </c>
      <c r="AC8" s="151" t="str">
        <f>'Cenários'!BY154</f>
        <v>#DIV/0!</v>
      </c>
      <c r="AD8" s="151" t="str">
        <f>'Cenários'!BZ154</f>
        <v>#DIV/0!</v>
      </c>
      <c r="AE8" s="151" t="str">
        <f>'Cenários'!CA154</f>
        <v>#DIV/0!</v>
      </c>
      <c r="AF8" s="151" t="str">
        <f>'Cenários'!CB154</f>
        <v>#DIV/0!</v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6" t="str">
        <f>'Cenários'!AV85</f>
        <v>PCE-PC2232</v>
      </c>
      <c r="B9" s="151">
        <f>'Cenários'!AW85</f>
        <v>2743</v>
      </c>
      <c r="C9" s="151" t="str">
        <f>'Cenários'!AX85</f>
        <v>APL</v>
      </c>
      <c r="D9" s="151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1" t="str">
        <f>'Cenários'!BE180</f>
        <v>#DIV/0!</v>
      </c>
      <c r="J9" s="151" t="str">
        <f>'Cenários'!BF180</f>
        <v>#DIV/0!</v>
      </c>
      <c r="K9" s="151" t="str">
        <f>'Cenários'!BG180</f>
        <v>#DIV/0!</v>
      </c>
      <c r="L9" s="151" t="str">
        <f>'Cenários'!BH180</f>
        <v>#DIV/0!</v>
      </c>
      <c r="M9" s="151" t="str">
        <f>'Cenários'!BI180</f>
        <v>#DIV/0!</v>
      </c>
      <c r="N9" s="151" t="str">
        <f>'Cenários'!BJ180</f>
        <v>#DIV/0!</v>
      </c>
      <c r="O9" s="151" t="str">
        <f>'Cenários'!BK180</f>
        <v>#DIV/0!</v>
      </c>
      <c r="P9" s="151" t="str">
        <f>'Cenários'!BL180</f>
        <v>#DIV/0!</v>
      </c>
      <c r="Q9" s="151" t="str">
        <f>'Cenários'!BM180</f>
        <v>#DIV/0!</v>
      </c>
      <c r="R9" s="151" t="str">
        <f>'Cenários'!BN180</f>
        <v>#DIV/0!</v>
      </c>
      <c r="S9" s="151" t="str">
        <f>'Cenários'!BO180</f>
        <v>#DIV/0!</v>
      </c>
      <c r="T9" s="151" t="str">
        <f>'Cenários'!BP180</f>
        <v>#DIV/0!</v>
      </c>
      <c r="U9" s="151" t="str">
        <f>'Cenários'!BQ180</f>
        <v>#DIV/0!</v>
      </c>
      <c r="V9" s="151" t="str">
        <f>'Cenários'!BR180</f>
        <v>#DIV/0!</v>
      </c>
      <c r="W9" s="151" t="str">
        <f>'Cenários'!BS180</f>
        <v>#DIV/0!</v>
      </c>
      <c r="X9" s="151" t="str">
        <f>'Cenários'!BT180</f>
        <v>#DIV/0!</v>
      </c>
      <c r="Y9" s="151" t="str">
        <f>'Cenários'!BU180</f>
        <v>#DIV/0!</v>
      </c>
      <c r="Z9" s="151" t="str">
        <f>'Cenários'!BV180</f>
        <v>#DIV/0!</v>
      </c>
      <c r="AA9" s="151" t="str">
        <f>'Cenários'!BW180</f>
        <v>#DIV/0!</v>
      </c>
      <c r="AB9" s="151" t="str">
        <f>'Cenários'!BX180</f>
        <v>#DIV/0!</v>
      </c>
      <c r="AC9" s="151" t="str">
        <f>'Cenários'!BY180</f>
        <v>#DIV/0!</v>
      </c>
      <c r="AD9" s="151" t="str">
        <f>'Cenários'!BZ180</f>
        <v>#DIV/0!</v>
      </c>
      <c r="AE9" s="151" t="str">
        <f>'Cenários'!CA180</f>
        <v>#DIV/0!</v>
      </c>
      <c r="AF9" s="151" t="str">
        <f>'Cenários'!CB180</f>
        <v>#DIV/0!</v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6" t="str">
        <f>'Cenários'!AV64</f>
        <v>PCE-PC1211</v>
      </c>
      <c r="B10" s="151">
        <f>'Cenários'!AW64</f>
        <v>2738</v>
      </c>
      <c r="C10" s="151" t="str">
        <f>'Cenários'!AX64</f>
        <v>APL</v>
      </c>
      <c r="D10" s="151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1" t="str">
        <f>'Cenários'!BE159</f>
        <v>#DIV/0!</v>
      </c>
      <c r="J10" s="151" t="str">
        <f>'Cenários'!BF159</f>
        <v>#DIV/0!</v>
      </c>
      <c r="K10" s="151" t="str">
        <f>'Cenários'!BG159</f>
        <v>#DIV/0!</v>
      </c>
      <c r="L10" s="151" t="str">
        <f>'Cenários'!BH159</f>
        <v>#DIV/0!</v>
      </c>
      <c r="M10" s="151" t="str">
        <f>'Cenários'!BI159</f>
        <v>#DIV/0!</v>
      </c>
      <c r="N10" s="151" t="str">
        <f>'Cenários'!BJ159</f>
        <v>#DIV/0!</v>
      </c>
      <c r="O10" s="151" t="str">
        <f>'Cenários'!BK159</f>
        <v>#DIV/0!</v>
      </c>
      <c r="P10" s="151" t="str">
        <f>'Cenários'!BL159</f>
        <v>#DIV/0!</v>
      </c>
      <c r="Q10" s="151" t="str">
        <f>'Cenários'!BM159</f>
        <v>#DIV/0!</v>
      </c>
      <c r="R10" s="151" t="str">
        <f>'Cenários'!BN159</f>
        <v>#DIV/0!</v>
      </c>
      <c r="S10" s="151" t="str">
        <f>'Cenários'!BO159</f>
        <v>#DIV/0!</v>
      </c>
      <c r="T10" s="151" t="str">
        <f>'Cenários'!BP159</f>
        <v>#DIV/0!</v>
      </c>
      <c r="U10" s="151" t="str">
        <f>'Cenários'!BQ159</f>
        <v>#DIV/0!</v>
      </c>
      <c r="V10" s="151" t="str">
        <f>'Cenários'!BR159</f>
        <v>#DIV/0!</v>
      </c>
      <c r="W10" s="151" t="str">
        <f>'Cenários'!BS159</f>
        <v>#DIV/0!</v>
      </c>
      <c r="X10" s="151" t="str">
        <f>'Cenários'!BT159</f>
        <v>#DIV/0!</v>
      </c>
      <c r="Y10" s="151" t="str">
        <f>'Cenários'!BU159</f>
        <v>#DIV/0!</v>
      </c>
      <c r="Z10" s="151" t="str">
        <f>'Cenários'!BV159</f>
        <v>#DIV/0!</v>
      </c>
      <c r="AA10" s="151" t="str">
        <f>'Cenários'!BW159</f>
        <v>#DIV/0!</v>
      </c>
      <c r="AB10" s="151" t="str">
        <f>'Cenários'!BX159</f>
        <v>#DIV/0!</v>
      </c>
      <c r="AC10" s="151" t="str">
        <f>'Cenários'!BY159</f>
        <v>#DIV/0!</v>
      </c>
      <c r="AD10" s="151" t="str">
        <f>'Cenários'!BZ159</f>
        <v>#DIV/0!</v>
      </c>
      <c r="AE10" s="151" t="str">
        <f>'Cenários'!CA159</f>
        <v>#DIV/0!</v>
      </c>
      <c r="AF10" s="151" t="str">
        <f>'Cenários'!CB159</f>
        <v>#DIV/0!</v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6" t="str">
        <f>'Cenários'!AV73</f>
        <v>PCE-PC1835</v>
      </c>
      <c r="B11" s="151">
        <f>'Cenários'!AW73</f>
        <v>2731</v>
      </c>
      <c r="C11" s="151" t="str">
        <f>'Cenários'!AX73</f>
        <v>OS</v>
      </c>
      <c r="D11" s="151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1" t="str">
        <f>'Cenários'!BE168</f>
        <v>#DIV/0!</v>
      </c>
      <c r="J11" s="151" t="str">
        <f>'Cenários'!BF168</f>
        <v>#DIV/0!</v>
      </c>
      <c r="K11" s="151" t="str">
        <f>'Cenários'!BG168</f>
        <v>#DIV/0!</v>
      </c>
      <c r="L11" s="151" t="str">
        <f>'Cenários'!BH168</f>
        <v>#DIV/0!</v>
      </c>
      <c r="M11" s="151" t="str">
        <f>'Cenários'!BI168</f>
        <v>#DIV/0!</v>
      </c>
      <c r="N11" s="151" t="str">
        <f>'Cenários'!BJ168</f>
        <v>#DIV/0!</v>
      </c>
      <c r="O11" s="151" t="str">
        <f>'Cenários'!BK168</f>
        <v>#DIV/0!</v>
      </c>
      <c r="P11" s="151" t="str">
        <f>'Cenários'!BL168</f>
        <v>#DIV/0!</v>
      </c>
      <c r="Q11" s="151" t="str">
        <f>'Cenários'!BM168</f>
        <v>#DIV/0!</v>
      </c>
      <c r="R11" s="151" t="str">
        <f>'Cenários'!BN168</f>
        <v>#DIV/0!</v>
      </c>
      <c r="S11" s="151" t="str">
        <f>'Cenários'!BO168</f>
        <v>#DIV/0!</v>
      </c>
      <c r="T11" s="151" t="str">
        <f>'Cenários'!BP168</f>
        <v>#DIV/0!</v>
      </c>
      <c r="U11" s="151" t="str">
        <f>'Cenários'!BQ168</f>
        <v>#DIV/0!</v>
      </c>
      <c r="V11" s="151" t="str">
        <f>'Cenários'!BR168</f>
        <v>#DIV/0!</v>
      </c>
      <c r="W11" s="151" t="str">
        <f>'Cenários'!BS168</f>
        <v>#DIV/0!</v>
      </c>
      <c r="X11" s="151" t="str">
        <f>'Cenários'!BT168</f>
        <v>#DIV/0!</v>
      </c>
      <c r="Y11" s="151" t="str">
        <f>'Cenários'!BU168</f>
        <v>#DIV/0!</v>
      </c>
      <c r="Z11" s="151" t="str">
        <f>'Cenários'!BV168</f>
        <v>#DIV/0!</v>
      </c>
      <c r="AA11" s="151" t="str">
        <f>'Cenários'!BW168</f>
        <v>#DIV/0!</v>
      </c>
      <c r="AB11" s="151" t="str">
        <f>'Cenários'!BX168</f>
        <v>#DIV/0!</v>
      </c>
      <c r="AC11" s="151" t="str">
        <f>'Cenários'!BY168</f>
        <v>#DIV/0!</v>
      </c>
      <c r="AD11" s="151" t="str">
        <f>'Cenários'!BZ168</f>
        <v>#DIV/0!</v>
      </c>
      <c r="AE11" s="151" t="str">
        <f>'Cenários'!CA168</f>
        <v>#DIV/0!</v>
      </c>
      <c r="AF11" s="151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6" t="str">
        <f>'Cenários'!AV61</f>
        <v>PCE-PC0797</v>
      </c>
      <c r="B12" s="151">
        <f>'Cenários'!AW61</f>
        <v>2733</v>
      </c>
      <c r="C12" s="151" t="str">
        <f>'Cenários'!AX61</f>
        <v>APL</v>
      </c>
      <c r="D12" s="151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1" t="str">
        <f>'Cenários'!BE156</f>
        <v>#DIV/0!</v>
      </c>
      <c r="J12" s="151" t="str">
        <f>'Cenários'!BF156</f>
        <v>#DIV/0!</v>
      </c>
      <c r="K12" s="151" t="str">
        <f>'Cenários'!BG156</f>
        <v>#DIV/0!</v>
      </c>
      <c r="L12" s="151" t="str">
        <f>'Cenários'!BH156</f>
        <v>#DIV/0!</v>
      </c>
      <c r="M12" s="151" t="str">
        <f>'Cenários'!BI156</f>
        <v>#DIV/0!</v>
      </c>
      <c r="N12" s="151" t="str">
        <f>'Cenários'!BJ156</f>
        <v>#DIV/0!</v>
      </c>
      <c r="O12" s="151" t="str">
        <f>'Cenários'!BK156</f>
        <v>#DIV/0!</v>
      </c>
      <c r="P12" s="151" t="str">
        <f>'Cenários'!BL156</f>
        <v>#DIV/0!</v>
      </c>
      <c r="Q12" s="151" t="str">
        <f>'Cenários'!BM156</f>
        <v>#DIV/0!</v>
      </c>
      <c r="R12" s="151" t="str">
        <f>'Cenários'!BN156</f>
        <v>#DIV/0!</v>
      </c>
      <c r="S12" s="151" t="str">
        <f>'Cenários'!BO156</f>
        <v>#DIV/0!</v>
      </c>
      <c r="T12" s="151" t="str">
        <f>'Cenários'!BP156</f>
        <v>#DIV/0!</v>
      </c>
      <c r="U12" s="151" t="str">
        <f>'Cenários'!BQ156</f>
        <v>#DIV/0!</v>
      </c>
      <c r="V12" s="151" t="str">
        <f>'Cenários'!BR156</f>
        <v>#DIV/0!</v>
      </c>
      <c r="W12" s="151" t="str">
        <f>'Cenários'!BS156</f>
        <v>#DIV/0!</v>
      </c>
      <c r="X12" s="151" t="str">
        <f>'Cenários'!BT156</f>
        <v>#DIV/0!</v>
      </c>
      <c r="Y12" s="151" t="str">
        <f>'Cenários'!BU156</f>
        <v>#DIV/0!</v>
      </c>
      <c r="Z12" s="151" t="str">
        <f>'Cenários'!BV156</f>
        <v>#DIV/0!</v>
      </c>
      <c r="AA12" s="151" t="str">
        <f>'Cenários'!BW156</f>
        <v>#DIV/0!</v>
      </c>
      <c r="AB12" s="151" t="str">
        <f>'Cenários'!BX156</f>
        <v>#DIV/0!</v>
      </c>
      <c r="AC12" s="151" t="str">
        <f>'Cenários'!BY156</f>
        <v>#DIV/0!</v>
      </c>
      <c r="AD12" s="151" t="str">
        <f>'Cenários'!BZ156</f>
        <v>#DIV/0!</v>
      </c>
      <c r="AE12" s="151" t="str">
        <f>'Cenários'!CA156</f>
        <v>#DIV/0!</v>
      </c>
      <c r="AF12" s="151" t="str">
        <f>'Cenários'!CB156</f>
        <v>#DIV/0!</v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6" t="str">
        <f>'Cenários'!AV63</f>
        <v>PCE-PC1002</v>
      </c>
      <c r="B13" s="151">
        <f>'Cenários'!AW63</f>
        <v>2727</v>
      </c>
      <c r="C13" s="151" t="str">
        <f>'Cenários'!AX63</f>
        <v>APL</v>
      </c>
      <c r="D13" s="151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1" t="str">
        <f>'Cenários'!BE158</f>
        <v>#DIV/0!</v>
      </c>
      <c r="J13" s="151" t="str">
        <f>'Cenários'!BF158</f>
        <v>#DIV/0!</v>
      </c>
      <c r="K13" s="151" t="str">
        <f>'Cenários'!BG158</f>
        <v>#DIV/0!</v>
      </c>
      <c r="L13" s="151" t="str">
        <f>'Cenários'!BH158</f>
        <v>#DIV/0!</v>
      </c>
      <c r="M13" s="151" t="str">
        <f>'Cenários'!BI158</f>
        <v>#DIV/0!</v>
      </c>
      <c r="N13" s="151" t="str">
        <f>'Cenários'!BJ158</f>
        <v>#DIV/0!</v>
      </c>
      <c r="O13" s="151" t="str">
        <f>'Cenários'!BK158</f>
        <v>#DIV/0!</v>
      </c>
      <c r="P13" s="151" t="str">
        <f>'Cenários'!BL158</f>
        <v>#DIV/0!</v>
      </c>
      <c r="Q13" s="151" t="str">
        <f>'Cenários'!BM158</f>
        <v>#DIV/0!</v>
      </c>
      <c r="R13" s="151" t="str">
        <f>'Cenários'!BN158</f>
        <v>#DIV/0!</v>
      </c>
      <c r="S13" s="151" t="str">
        <f>'Cenários'!BO158</f>
        <v>#DIV/0!</v>
      </c>
      <c r="T13" s="151" t="str">
        <f>'Cenários'!BP158</f>
        <v>#DIV/0!</v>
      </c>
      <c r="U13" s="151" t="str">
        <f>'Cenários'!BQ158</f>
        <v>#DIV/0!</v>
      </c>
      <c r="V13" s="151" t="str">
        <f>'Cenários'!BR158</f>
        <v>#DIV/0!</v>
      </c>
      <c r="W13" s="151" t="str">
        <f>'Cenários'!BS158</f>
        <v>#DIV/0!</v>
      </c>
      <c r="X13" s="151" t="str">
        <f>'Cenários'!BT158</f>
        <v>#DIV/0!</v>
      </c>
      <c r="Y13" s="151" t="str">
        <f>'Cenários'!BU158</f>
        <v>#DIV/0!</v>
      </c>
      <c r="Z13" s="151" t="str">
        <f>'Cenários'!BV158</f>
        <v>#DIV/0!</v>
      </c>
      <c r="AA13" s="151" t="str">
        <f>'Cenários'!BW158</f>
        <v>#DIV/0!</v>
      </c>
      <c r="AB13" s="151" t="str">
        <f>'Cenários'!BX158</f>
        <v>#DIV/0!</v>
      </c>
      <c r="AC13" s="151" t="str">
        <f>'Cenários'!BY158</f>
        <v>#DIV/0!</v>
      </c>
      <c r="AD13" s="151" t="str">
        <f>'Cenários'!BZ158</f>
        <v>#DIV/0!</v>
      </c>
      <c r="AE13" s="151" t="str">
        <f>'Cenários'!CA158</f>
        <v>#DIV/0!</v>
      </c>
      <c r="AF13" s="151" t="str">
        <f>'Cenários'!CB158</f>
        <v>#DIV/0!</v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6" t="str">
        <f>'Cenários'!AV81</f>
        <v>PCE-PC2081</v>
      </c>
      <c r="B14" s="151">
        <f>'Cenários'!AW81</f>
        <v>2724</v>
      </c>
      <c r="C14" s="151" t="str">
        <f>'Cenários'!AX81</f>
        <v>OS</v>
      </c>
      <c r="D14" s="151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1" t="str">
        <f>'Cenários'!BE176</f>
        <v>#DIV/0!</v>
      </c>
      <c r="J14" s="151" t="str">
        <f>'Cenários'!BF176</f>
        <v>#DIV/0!</v>
      </c>
      <c r="K14" s="151" t="str">
        <f>'Cenários'!BG176</f>
        <v>#DIV/0!</v>
      </c>
      <c r="L14" s="151" t="str">
        <f>'Cenários'!BH176</f>
        <v>#DIV/0!</v>
      </c>
      <c r="M14" s="151" t="str">
        <f>'Cenários'!BI176</f>
        <v>#DIV/0!</v>
      </c>
      <c r="N14" s="151" t="str">
        <f>'Cenários'!BJ176</f>
        <v>#DIV/0!</v>
      </c>
      <c r="O14" s="151" t="str">
        <f>'Cenários'!BK176</f>
        <v>#DIV/0!</v>
      </c>
      <c r="P14" s="151" t="str">
        <f>'Cenários'!BL176</f>
        <v>#DIV/0!</v>
      </c>
      <c r="Q14" s="151" t="str">
        <f>'Cenários'!BM176</f>
        <v>#DIV/0!</v>
      </c>
      <c r="R14" s="151" t="str">
        <f>'Cenários'!BN176</f>
        <v>#DIV/0!</v>
      </c>
      <c r="S14" s="151" t="str">
        <f>'Cenários'!BO176</f>
        <v>#DIV/0!</v>
      </c>
      <c r="T14" s="151" t="str">
        <f>'Cenários'!BP176</f>
        <v>#DIV/0!</v>
      </c>
      <c r="U14" s="151" t="str">
        <f>'Cenários'!BQ176</f>
        <v>#DIV/0!</v>
      </c>
      <c r="V14" s="151" t="str">
        <f>'Cenários'!BR176</f>
        <v>#DIV/0!</v>
      </c>
      <c r="W14" s="151" t="str">
        <f>'Cenários'!BS176</f>
        <v>#DIV/0!</v>
      </c>
      <c r="X14" s="151" t="str">
        <f>'Cenários'!BT176</f>
        <v>#DIV/0!</v>
      </c>
      <c r="Y14" s="151" t="str">
        <f>'Cenários'!BU176</f>
        <v>#DIV/0!</v>
      </c>
      <c r="Z14" s="151" t="str">
        <f>'Cenários'!BV176</f>
        <v>#DIV/0!</v>
      </c>
      <c r="AA14" s="151" t="str">
        <f>'Cenários'!BW176</f>
        <v>#DIV/0!</v>
      </c>
      <c r="AB14" s="151" t="str">
        <f>'Cenários'!BX176</f>
        <v>#DIV/0!</v>
      </c>
      <c r="AC14" s="151" t="str">
        <f>'Cenários'!BY176</f>
        <v>#DIV/0!</v>
      </c>
      <c r="AD14" s="151" t="str">
        <f>'Cenários'!BZ176</f>
        <v>#DIV/0!</v>
      </c>
      <c r="AE14" s="151" t="str">
        <f>'Cenários'!CA176</f>
        <v>#DIV/0!</v>
      </c>
      <c r="AF14" s="151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6" t="str">
        <f>'Cenários'!AV56</f>
        <v>PCE-PC0499</v>
      </c>
      <c r="B15" s="151">
        <f>'Cenários'!AW56</f>
        <v>2728</v>
      </c>
      <c r="C15" s="151" t="str">
        <f>'Cenários'!AX56</f>
        <v>OS</v>
      </c>
      <c r="D15" s="151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1" t="str">
        <f>'Cenários'!BE151</f>
        <v>#DIV/0!</v>
      </c>
      <c r="J15" s="151" t="str">
        <f>'Cenários'!BF151</f>
        <v>#DIV/0!</v>
      </c>
      <c r="K15" s="151" t="str">
        <f>'Cenários'!BG151</f>
        <v>#DIV/0!</v>
      </c>
      <c r="L15" s="151" t="str">
        <f>'Cenários'!BH151</f>
        <v>#DIV/0!</v>
      </c>
      <c r="M15" s="151" t="str">
        <f>'Cenários'!BI151</f>
        <v>#DIV/0!</v>
      </c>
      <c r="N15" s="151" t="str">
        <f>'Cenários'!BJ151</f>
        <v>#DIV/0!</v>
      </c>
      <c r="O15" s="151" t="str">
        <f>'Cenários'!BK151</f>
        <v>#DIV/0!</v>
      </c>
      <c r="P15" s="151" t="str">
        <f>'Cenários'!BL151</f>
        <v>#DIV/0!</v>
      </c>
      <c r="Q15" s="151" t="str">
        <f>'Cenários'!BM151</f>
        <v>#DIV/0!</v>
      </c>
      <c r="R15" s="151" t="str">
        <f>'Cenários'!BN151</f>
        <v>#DIV/0!</v>
      </c>
      <c r="S15" s="151" t="str">
        <f>'Cenários'!BO151</f>
        <v>#DIV/0!</v>
      </c>
      <c r="T15" s="151" t="str">
        <f>'Cenários'!BP151</f>
        <v>#DIV/0!</v>
      </c>
      <c r="U15" s="151" t="str">
        <f>'Cenários'!BQ151</f>
        <v>#DIV/0!</v>
      </c>
      <c r="V15" s="151" t="str">
        <f>'Cenários'!BR151</f>
        <v>#DIV/0!</v>
      </c>
      <c r="W15" s="151" t="str">
        <f>'Cenários'!BS151</f>
        <v>#DIV/0!</v>
      </c>
      <c r="X15" s="151" t="str">
        <f>'Cenários'!BT151</f>
        <v>#DIV/0!</v>
      </c>
      <c r="Y15" s="151" t="str">
        <f>'Cenários'!BU151</f>
        <v>#DIV/0!</v>
      </c>
      <c r="Z15" s="151" t="str">
        <f>'Cenários'!BV151</f>
        <v>#DIV/0!</v>
      </c>
      <c r="AA15" s="151" t="str">
        <f>'Cenários'!BW151</f>
        <v>#DIV/0!</v>
      </c>
      <c r="AB15" s="151" t="str">
        <f>'Cenários'!BX151</f>
        <v>#DIV/0!</v>
      </c>
      <c r="AC15" s="151" t="str">
        <f>'Cenários'!BY151</f>
        <v>#DIV/0!</v>
      </c>
      <c r="AD15" s="151" t="str">
        <f>'Cenários'!BZ151</f>
        <v>#DIV/0!</v>
      </c>
      <c r="AE15" s="151" t="str">
        <f>'Cenários'!CA151</f>
        <v>#DIV/0!</v>
      </c>
      <c r="AF15" s="151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6" t="str">
        <f>'Cenários'!AV67</f>
        <v>PCE-PC1659</v>
      </c>
      <c r="B16" s="151">
        <f>'Cenários'!AW67</f>
        <v>2736</v>
      </c>
      <c r="C16" s="151" t="str">
        <f>'Cenários'!AX67</f>
        <v>OS</v>
      </c>
      <c r="D16" s="151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1" t="str">
        <f>'Cenários'!BE162</f>
        <v>#DIV/0!</v>
      </c>
      <c r="J16" s="151" t="str">
        <f>'Cenários'!BF162</f>
        <v>#DIV/0!</v>
      </c>
      <c r="K16" s="151" t="str">
        <f>'Cenários'!BG162</f>
        <v>#DIV/0!</v>
      </c>
      <c r="L16" s="151" t="str">
        <f>'Cenários'!BH162</f>
        <v>#DIV/0!</v>
      </c>
      <c r="M16" s="151" t="str">
        <f>'Cenários'!BI162</f>
        <v>#DIV/0!</v>
      </c>
      <c r="N16" s="151" t="str">
        <f>'Cenários'!BJ162</f>
        <v>#DIV/0!</v>
      </c>
      <c r="O16" s="151" t="str">
        <f>'Cenários'!BK162</f>
        <v>#DIV/0!</v>
      </c>
      <c r="P16" s="151" t="str">
        <f>'Cenários'!BL162</f>
        <v>#DIV/0!</v>
      </c>
      <c r="Q16" s="151" t="str">
        <f>'Cenários'!BM162</f>
        <v>#DIV/0!</v>
      </c>
      <c r="R16" s="151" t="str">
        <f>'Cenários'!BN162</f>
        <v>#DIV/0!</v>
      </c>
      <c r="S16" s="151" t="str">
        <f>'Cenários'!BO162</f>
        <v>#DIV/0!</v>
      </c>
      <c r="T16" s="151" t="str">
        <f>'Cenários'!BP162</f>
        <v>#DIV/0!</v>
      </c>
      <c r="U16" s="151" t="str">
        <f>'Cenários'!BQ162</f>
        <v>#DIV/0!</v>
      </c>
      <c r="V16" s="151" t="str">
        <f>'Cenários'!BR162</f>
        <v>#DIV/0!</v>
      </c>
      <c r="W16" s="151" t="str">
        <f>'Cenários'!BS162</f>
        <v>#DIV/0!</v>
      </c>
      <c r="X16" s="151" t="str">
        <f>'Cenários'!BT162</f>
        <v>#DIV/0!</v>
      </c>
      <c r="Y16" s="151" t="str">
        <f>'Cenários'!BU162</f>
        <v>#DIV/0!</v>
      </c>
      <c r="Z16" s="151" t="str">
        <f>'Cenários'!BV162</f>
        <v>#DIV/0!</v>
      </c>
      <c r="AA16" s="151" t="str">
        <f>'Cenários'!BW162</f>
        <v>#DIV/0!</v>
      </c>
      <c r="AB16" s="151" t="str">
        <f>'Cenários'!BX162</f>
        <v>#DIV/0!</v>
      </c>
      <c r="AC16" s="151" t="str">
        <f>'Cenários'!BY162</f>
        <v>#DIV/0!</v>
      </c>
      <c r="AD16" s="151" t="str">
        <f>'Cenários'!BZ162</f>
        <v>#DIV/0!</v>
      </c>
      <c r="AE16" s="151" t="str">
        <f>'Cenários'!CA162</f>
        <v>#DIV/0!</v>
      </c>
      <c r="AF16" s="151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6" t="str">
        <f>'Cenários'!AV77</f>
        <v>PCE-PC2042</v>
      </c>
      <c r="B17" s="151">
        <f>'Cenários'!AW77</f>
        <v>2742</v>
      </c>
      <c r="C17" s="151" t="str">
        <f>'Cenários'!AX77</f>
        <v>OS</v>
      </c>
      <c r="D17" s="151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1" t="str">
        <f>'Cenários'!BE172</f>
        <v>#DIV/0!</v>
      </c>
      <c r="J17" s="151" t="str">
        <f>'Cenários'!BF172</f>
        <v>#DIV/0!</v>
      </c>
      <c r="K17" s="151" t="str">
        <f>'Cenários'!BG172</f>
        <v>#DIV/0!</v>
      </c>
      <c r="L17" s="151" t="str">
        <f>'Cenários'!BH172</f>
        <v>#DIV/0!</v>
      </c>
      <c r="M17" s="151" t="str">
        <f>'Cenários'!BI172</f>
        <v>#DIV/0!</v>
      </c>
      <c r="N17" s="151" t="str">
        <f>'Cenários'!BJ172</f>
        <v>#DIV/0!</v>
      </c>
      <c r="O17" s="151" t="str">
        <f>'Cenários'!BK172</f>
        <v>#DIV/0!</v>
      </c>
      <c r="P17" s="151" t="str">
        <f>'Cenários'!BL172</f>
        <v>#DIV/0!</v>
      </c>
      <c r="Q17" s="151" t="str">
        <f>'Cenários'!BM172</f>
        <v>#DIV/0!</v>
      </c>
      <c r="R17" s="151" t="str">
        <f>'Cenários'!BN172</f>
        <v>#DIV/0!</v>
      </c>
      <c r="S17" s="151" t="str">
        <f>'Cenários'!BO172</f>
        <v>#DIV/0!</v>
      </c>
      <c r="T17" s="151" t="str">
        <f>'Cenários'!BP172</f>
        <v>#DIV/0!</v>
      </c>
      <c r="U17" s="151" t="str">
        <f>'Cenários'!BQ172</f>
        <v>#DIV/0!</v>
      </c>
      <c r="V17" s="151" t="str">
        <f>'Cenários'!BR172</f>
        <v>#DIV/0!</v>
      </c>
      <c r="W17" s="151" t="str">
        <f>'Cenários'!BS172</f>
        <v>#DIV/0!</v>
      </c>
      <c r="X17" s="151" t="str">
        <f>'Cenários'!BT172</f>
        <v>#DIV/0!</v>
      </c>
      <c r="Y17" s="151" t="str">
        <f>'Cenários'!BU172</f>
        <v>#DIV/0!</v>
      </c>
      <c r="Z17" s="151" t="str">
        <f>'Cenários'!BV172</f>
        <v>#DIV/0!</v>
      </c>
      <c r="AA17" s="151" t="str">
        <f>'Cenários'!BW172</f>
        <v>#DIV/0!</v>
      </c>
      <c r="AB17" s="151" t="str">
        <f>'Cenários'!BX172</f>
        <v>#DIV/0!</v>
      </c>
      <c r="AC17" s="151" t="str">
        <f>'Cenários'!BY172</f>
        <v>#DIV/0!</v>
      </c>
      <c r="AD17" s="151" t="str">
        <f>'Cenários'!BZ172</f>
        <v>#DIV/0!</v>
      </c>
      <c r="AE17" s="151" t="str">
        <f>'Cenários'!CA172</f>
        <v>#DIV/0!</v>
      </c>
      <c r="AF17" s="151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6" t="str">
        <f>'Cenários'!AV69</f>
        <v>PCE-PC1734</v>
      </c>
      <c r="B18" s="151">
        <f>'Cenários'!AW69</f>
        <v>2721</v>
      </c>
      <c r="C18" s="151" t="str">
        <f>'Cenários'!AX69</f>
        <v>OS</v>
      </c>
      <c r="D18" s="151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1" t="str">
        <f>'Cenários'!BE164</f>
        <v>#DIV/0!</v>
      </c>
      <c r="J18" s="151" t="str">
        <f>'Cenários'!BF164</f>
        <v>#DIV/0!</v>
      </c>
      <c r="K18" s="151" t="str">
        <f>'Cenários'!BG164</f>
        <v>#DIV/0!</v>
      </c>
      <c r="L18" s="151" t="str">
        <f>'Cenários'!BH164</f>
        <v>#DIV/0!</v>
      </c>
      <c r="M18" s="151" t="str">
        <f>'Cenários'!BI164</f>
        <v>#DIV/0!</v>
      </c>
      <c r="N18" s="151" t="str">
        <f>'Cenários'!BJ164</f>
        <v>#DIV/0!</v>
      </c>
      <c r="O18" s="151" t="str">
        <f>'Cenários'!BK164</f>
        <v>#DIV/0!</v>
      </c>
      <c r="P18" s="151" t="str">
        <f>'Cenários'!BL164</f>
        <v>#DIV/0!</v>
      </c>
      <c r="Q18" s="151" t="str">
        <f>'Cenários'!BM164</f>
        <v>#DIV/0!</v>
      </c>
      <c r="R18" s="151" t="str">
        <f>'Cenários'!BN164</f>
        <v>#DIV/0!</v>
      </c>
      <c r="S18" s="151" t="str">
        <f>'Cenários'!BO164</f>
        <v>#DIV/0!</v>
      </c>
      <c r="T18" s="151" t="str">
        <f>'Cenários'!BP164</f>
        <v>#DIV/0!</v>
      </c>
      <c r="U18" s="151" t="str">
        <f>'Cenários'!BQ164</f>
        <v>#DIV/0!</v>
      </c>
      <c r="V18" s="151" t="str">
        <f>'Cenários'!BR164</f>
        <v>#DIV/0!</v>
      </c>
      <c r="W18" s="151" t="str">
        <f>'Cenários'!BS164</f>
        <v>#DIV/0!</v>
      </c>
      <c r="X18" s="151" t="str">
        <f>'Cenários'!BT164</f>
        <v>#DIV/0!</v>
      </c>
      <c r="Y18" s="151" t="str">
        <f>'Cenários'!BU164</f>
        <v>#DIV/0!</v>
      </c>
      <c r="Z18" s="151" t="str">
        <f>'Cenários'!BV164</f>
        <v>#DIV/0!</v>
      </c>
      <c r="AA18" s="151" t="str">
        <f>'Cenários'!BW164</f>
        <v>#DIV/0!</v>
      </c>
      <c r="AB18" s="151" t="str">
        <f>'Cenários'!BX164</f>
        <v>#DIV/0!</v>
      </c>
      <c r="AC18" s="151" t="str">
        <f>'Cenários'!BY164</f>
        <v>#DIV/0!</v>
      </c>
      <c r="AD18" s="151" t="str">
        <f>'Cenários'!BZ164</f>
        <v>#DIV/0!</v>
      </c>
      <c r="AE18" s="151" t="str">
        <f>'Cenários'!CA164</f>
        <v>#DIV/0!</v>
      </c>
      <c r="AF18" s="151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6" t="str">
        <f>'Cenários'!AV78</f>
        <v>PCE-PC2047</v>
      </c>
      <c r="B19" s="151">
        <f>'Cenários'!AW78</f>
        <v>2739</v>
      </c>
      <c r="C19" s="151" t="str">
        <f>'Cenários'!AX78</f>
        <v>APL</v>
      </c>
      <c r="D19" s="151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1" t="str">
        <f>'Cenários'!BE173</f>
        <v>#DIV/0!</v>
      </c>
      <c r="J19" s="151" t="str">
        <f>'Cenários'!BF173</f>
        <v>#DIV/0!</v>
      </c>
      <c r="K19" s="151" t="str">
        <f>'Cenários'!BG173</f>
        <v>#DIV/0!</v>
      </c>
      <c r="L19" s="151" t="str">
        <f>'Cenários'!BH173</f>
        <v>#DIV/0!</v>
      </c>
      <c r="M19" s="151" t="str">
        <f>'Cenários'!BI173</f>
        <v>#DIV/0!</v>
      </c>
      <c r="N19" s="151" t="str">
        <f>'Cenários'!BJ173</f>
        <v>#DIV/0!</v>
      </c>
      <c r="O19" s="151" t="str">
        <f>'Cenários'!BK173</f>
        <v>#DIV/0!</v>
      </c>
      <c r="P19" s="151" t="str">
        <f>'Cenários'!BL173</f>
        <v>#DIV/0!</v>
      </c>
      <c r="Q19" s="151" t="str">
        <f>'Cenários'!BM173</f>
        <v>#DIV/0!</v>
      </c>
      <c r="R19" s="151" t="str">
        <f>'Cenários'!BN173</f>
        <v>#DIV/0!</v>
      </c>
      <c r="S19" s="151" t="str">
        <f>'Cenários'!BO173</f>
        <v>#DIV/0!</v>
      </c>
      <c r="T19" s="151" t="str">
        <f>'Cenários'!BP173</f>
        <v>#DIV/0!</v>
      </c>
      <c r="U19" s="151" t="str">
        <f>'Cenários'!BQ173</f>
        <v>#DIV/0!</v>
      </c>
      <c r="V19" s="151" t="str">
        <f>'Cenários'!BR173</f>
        <v>#DIV/0!</v>
      </c>
      <c r="W19" s="151" t="str">
        <f>'Cenários'!BS173</f>
        <v>#DIV/0!</v>
      </c>
      <c r="X19" s="151" t="str">
        <f>'Cenários'!BT173</f>
        <v>#DIV/0!</v>
      </c>
      <c r="Y19" s="151" t="str">
        <f>'Cenários'!BU173</f>
        <v>#DIV/0!</v>
      </c>
      <c r="Z19" s="151" t="str">
        <f>'Cenários'!BV173</f>
        <v>#DIV/0!</v>
      </c>
      <c r="AA19" s="151" t="str">
        <f>'Cenários'!BW173</f>
        <v>#DIV/0!</v>
      </c>
      <c r="AB19" s="151" t="str">
        <f>'Cenários'!BX173</f>
        <v>#DIV/0!</v>
      </c>
      <c r="AC19" s="151" t="str">
        <f>'Cenários'!BY173</f>
        <v>#DIV/0!</v>
      </c>
      <c r="AD19" s="151" t="str">
        <f>'Cenários'!BZ173</f>
        <v>#DIV/0!</v>
      </c>
      <c r="AE19" s="151" t="str">
        <f>'Cenários'!CA173</f>
        <v>#DIV/0!</v>
      </c>
      <c r="AF19" s="151" t="str">
        <f>'Cenários'!CB173</f>
        <v>#DIV/0!</v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6" t="str">
        <f>'Cenários'!AV58</f>
        <v>PCE-PC0764</v>
      </c>
      <c r="B20" s="151">
        <f>'Cenários'!AW58</f>
        <v>2734</v>
      </c>
      <c r="C20" s="151" t="str">
        <f>'Cenários'!AX58</f>
        <v>REPARA</v>
      </c>
      <c r="D20" s="151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1" t="str">
        <f>'Cenários'!BE153</f>
        <v>#DIV/0!</v>
      </c>
      <c r="J20" s="151" t="str">
        <f>'Cenários'!BF153</f>
        <v>#DIV/0!</v>
      </c>
      <c r="K20" s="151" t="str">
        <f>'Cenários'!BG153</f>
        <v>#DIV/0!</v>
      </c>
      <c r="L20" s="371" t="str">
        <f>'Cenários'!BH153</f>
        <v>#DIV/0!</v>
      </c>
      <c r="M20" s="151" t="str">
        <f>'Cenários'!BI153</f>
        <v>#DIV/0!</v>
      </c>
      <c r="N20" s="151" t="str">
        <f>'Cenários'!BJ153</f>
        <v>#DIV/0!</v>
      </c>
      <c r="O20" s="151" t="str">
        <f>'Cenários'!BK153</f>
        <v>#DIV/0!</v>
      </c>
      <c r="P20" s="151" t="str">
        <f>'Cenários'!BL153</f>
        <v>#DIV/0!</v>
      </c>
      <c r="Q20" s="151" t="str">
        <f>'Cenários'!BM153</f>
        <v>#DIV/0!</v>
      </c>
      <c r="R20" s="151" t="str">
        <f>'Cenários'!BN153</f>
        <v>#DIV/0!</v>
      </c>
      <c r="S20" s="151" t="str">
        <f>'Cenários'!BO153</f>
        <v>#DIV/0!</v>
      </c>
      <c r="T20" s="151" t="str">
        <f>'Cenários'!BP153</f>
        <v>#DIV/0!</v>
      </c>
      <c r="U20" s="151" t="str">
        <f>'Cenários'!BQ153</f>
        <v>#DIV/0!</v>
      </c>
      <c r="V20" s="151" t="str">
        <f>'Cenários'!BR153</f>
        <v>#DIV/0!</v>
      </c>
      <c r="W20" s="151" t="str">
        <f>'Cenários'!BS153</f>
        <v>#DIV/0!</v>
      </c>
      <c r="X20" s="151" t="str">
        <f>'Cenários'!BT153</f>
        <v>#DIV/0!</v>
      </c>
      <c r="Y20" s="151" t="str">
        <f>'Cenários'!BU153</f>
        <v>#DIV/0!</v>
      </c>
      <c r="Z20" s="151" t="str">
        <f>'Cenários'!BV153</f>
        <v>#DIV/0!</v>
      </c>
      <c r="AA20" s="151" t="str">
        <f>'Cenários'!BW153</f>
        <v>#DIV/0!</v>
      </c>
      <c r="AB20" s="151" t="str">
        <f>'Cenários'!BX153</f>
        <v>#DIV/0!</v>
      </c>
      <c r="AC20" s="151" t="str">
        <f>'Cenários'!BY153</f>
        <v>#DIV/0!</v>
      </c>
      <c r="AD20" s="151" t="str">
        <f>'Cenários'!BZ153</f>
        <v>#DIV/0!</v>
      </c>
      <c r="AE20" s="151" t="str">
        <f>'Cenários'!CA153</f>
        <v>#DIV/0!</v>
      </c>
      <c r="AF20" s="151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6" t="str">
        <f>'Cenários'!AV60</f>
        <v>PCE-PC0790</v>
      </c>
      <c r="B21" s="151">
        <f>'Cenários'!AW60</f>
        <v>2732</v>
      </c>
      <c r="C21" s="151" t="str">
        <f>'Cenários'!AX60</f>
        <v>REPARA</v>
      </c>
      <c r="D21" s="151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1" t="str">
        <f>'Cenários'!BE155</f>
        <v>#DIV/0!</v>
      </c>
      <c r="J21" s="151" t="str">
        <f>'Cenários'!BF155</f>
        <v>#DIV/0!</v>
      </c>
      <c r="K21" s="151" t="str">
        <f>'Cenários'!BG155</f>
        <v>#DIV/0!</v>
      </c>
      <c r="L21" s="151" t="str">
        <f>'Cenários'!BH155</f>
        <v>#DIV/0!</v>
      </c>
      <c r="M21" s="151" t="str">
        <f>'Cenários'!BI155</f>
        <v>#DIV/0!</v>
      </c>
      <c r="N21" s="151" t="str">
        <f>'Cenários'!BJ155</f>
        <v>#DIV/0!</v>
      </c>
      <c r="O21" s="151" t="str">
        <f>'Cenários'!BK155</f>
        <v>#DIV/0!</v>
      </c>
      <c r="P21" s="151" t="str">
        <f>'Cenários'!BL155</f>
        <v>#DIV/0!</v>
      </c>
      <c r="Q21" s="151" t="str">
        <f>'Cenários'!BM155</f>
        <v>#DIV/0!</v>
      </c>
      <c r="R21" s="151" t="str">
        <f>'Cenários'!BN155</f>
        <v>#DIV/0!</v>
      </c>
      <c r="S21" s="151" t="str">
        <f>'Cenários'!BO155</f>
        <v>#DIV/0!</v>
      </c>
      <c r="T21" s="151" t="str">
        <f>'Cenários'!BP155</f>
        <v>#DIV/0!</v>
      </c>
      <c r="U21" s="151" t="str">
        <f>'Cenários'!BQ155</f>
        <v>#DIV/0!</v>
      </c>
      <c r="V21" s="151" t="str">
        <f>'Cenários'!BR155</f>
        <v>#DIV/0!</v>
      </c>
      <c r="W21" s="151" t="str">
        <f>'Cenários'!BS155</f>
        <v>#DIV/0!</v>
      </c>
      <c r="X21" s="151" t="str">
        <f>'Cenários'!BT155</f>
        <v>#DIV/0!</v>
      </c>
      <c r="Y21" s="151" t="str">
        <f>'Cenários'!BU155</f>
        <v>#DIV/0!</v>
      </c>
      <c r="Z21" s="151" t="str">
        <f>'Cenários'!BV155</f>
        <v>#DIV/0!</v>
      </c>
      <c r="AA21" s="151" t="str">
        <f>'Cenários'!BW155</f>
        <v>#DIV/0!</v>
      </c>
      <c r="AB21" s="151" t="str">
        <f>'Cenários'!BX155</f>
        <v>#DIV/0!</v>
      </c>
      <c r="AC21" s="151" t="str">
        <f>'Cenários'!BY155</f>
        <v>#DIV/0!</v>
      </c>
      <c r="AD21" s="151" t="str">
        <f>'Cenários'!BZ155</f>
        <v>#DIV/0!</v>
      </c>
      <c r="AE21" s="151" t="str">
        <f>'Cenários'!CA155</f>
        <v>#DIV/0!</v>
      </c>
      <c r="AF21" s="151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6" t="str">
        <f>'Cenários'!AV71</f>
        <v>PCE-PC1801</v>
      </c>
      <c r="B22" s="151">
        <f>'Cenários'!AW71</f>
        <v>2740</v>
      </c>
      <c r="C22" s="151" t="str">
        <f>'Cenários'!AX71</f>
        <v>OS</v>
      </c>
      <c r="D22" s="151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1" t="str">
        <f>'Cenários'!BE166</f>
        <v>#DIV/0!</v>
      </c>
      <c r="J22" s="151" t="str">
        <f>'Cenários'!BF166</f>
        <v>#DIV/0!</v>
      </c>
      <c r="K22" s="151" t="str">
        <f>'Cenários'!BG166</f>
        <v>#DIV/0!</v>
      </c>
      <c r="L22" s="151" t="str">
        <f>'Cenários'!BH166</f>
        <v>#DIV/0!</v>
      </c>
      <c r="M22" s="151" t="str">
        <f>'Cenários'!BI166</f>
        <v>#DIV/0!</v>
      </c>
      <c r="N22" s="151" t="str">
        <f>'Cenários'!BJ166</f>
        <v>#DIV/0!</v>
      </c>
      <c r="O22" s="151" t="str">
        <f>'Cenários'!BK166</f>
        <v>#DIV/0!</v>
      </c>
      <c r="P22" s="151" t="str">
        <f>'Cenários'!BL166</f>
        <v>#DIV/0!</v>
      </c>
      <c r="Q22" s="151" t="str">
        <f>'Cenários'!BM166</f>
        <v>#DIV/0!</v>
      </c>
      <c r="R22" s="151" t="str">
        <f>'Cenários'!BN166</f>
        <v>#DIV/0!</v>
      </c>
      <c r="S22" s="151" t="str">
        <f>'Cenários'!BO166</f>
        <v>#DIV/0!</v>
      </c>
      <c r="T22" s="151" t="str">
        <f>'Cenários'!BP166</f>
        <v>#DIV/0!</v>
      </c>
      <c r="U22" s="151" t="str">
        <f>'Cenários'!BQ166</f>
        <v>#DIV/0!</v>
      </c>
      <c r="V22" s="151" t="str">
        <f>'Cenários'!BR166</f>
        <v>#DIV/0!</v>
      </c>
      <c r="W22" s="151" t="str">
        <f>'Cenários'!BS166</f>
        <v>#DIV/0!</v>
      </c>
      <c r="X22" s="151" t="str">
        <f>'Cenários'!BT166</f>
        <v>#DIV/0!</v>
      </c>
      <c r="Y22" s="151" t="str">
        <f>'Cenários'!BU166</f>
        <v>#DIV/0!</v>
      </c>
      <c r="Z22" s="151" t="str">
        <f>'Cenários'!BV166</f>
        <v>#DIV/0!</v>
      </c>
      <c r="AA22" s="151" t="str">
        <f>'Cenários'!BW166</f>
        <v>#DIV/0!</v>
      </c>
      <c r="AB22" s="151" t="str">
        <f>'Cenários'!BX166</f>
        <v>#DIV/0!</v>
      </c>
      <c r="AC22" s="151" t="str">
        <f>'Cenários'!BY166</f>
        <v>#DIV/0!</v>
      </c>
      <c r="AD22" s="151" t="str">
        <f>'Cenários'!BZ166</f>
        <v>#DIV/0!</v>
      </c>
      <c r="AE22" s="151" t="str">
        <f>'Cenários'!CA166</f>
        <v>#DIV/0!</v>
      </c>
      <c r="AF22" s="151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6" t="str">
        <f>'Cenários'!AV65</f>
        <v>PCE-PC1391</v>
      </c>
      <c r="B23" s="151">
        <f>'Cenários'!AW65</f>
        <v>2728</v>
      </c>
      <c r="C23" s="151" t="str">
        <f>'Cenários'!AX65</f>
        <v>OS</v>
      </c>
      <c r="D23" s="151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1" t="str">
        <f>'Cenários'!BE160</f>
        <v>#DIV/0!</v>
      </c>
      <c r="J23" s="151" t="str">
        <f>'Cenários'!BF160</f>
        <v>#DIV/0!</v>
      </c>
      <c r="K23" s="151" t="str">
        <f>'Cenários'!BG160</f>
        <v>#DIV/0!</v>
      </c>
      <c r="L23" s="151" t="str">
        <f>'Cenários'!BH160</f>
        <v>#DIV/0!</v>
      </c>
      <c r="M23" s="151" t="str">
        <f>'Cenários'!BI160</f>
        <v>#DIV/0!</v>
      </c>
      <c r="N23" s="151" t="str">
        <f>'Cenários'!BJ160</f>
        <v>#DIV/0!</v>
      </c>
      <c r="O23" s="151" t="str">
        <f>'Cenários'!BK160</f>
        <v>#DIV/0!</v>
      </c>
      <c r="P23" s="151" t="str">
        <f>'Cenários'!BL160</f>
        <v>#DIV/0!</v>
      </c>
      <c r="Q23" s="151" t="str">
        <f>'Cenários'!BM160</f>
        <v>#DIV/0!</v>
      </c>
      <c r="R23" s="151" t="str">
        <f>'Cenários'!BN160</f>
        <v>#DIV/0!</v>
      </c>
      <c r="S23" s="151" t="str">
        <f>'Cenários'!BO160</f>
        <v>#DIV/0!</v>
      </c>
      <c r="T23" s="151" t="str">
        <f>'Cenários'!BP160</f>
        <v>#DIV/0!</v>
      </c>
      <c r="U23" s="151" t="str">
        <f>'Cenários'!BQ160</f>
        <v>#DIV/0!</v>
      </c>
      <c r="V23" s="151" t="str">
        <f>'Cenários'!BR160</f>
        <v>#DIV/0!</v>
      </c>
      <c r="W23" s="151" t="str">
        <f>'Cenários'!BS160</f>
        <v>#DIV/0!</v>
      </c>
      <c r="X23" s="151" t="str">
        <f>'Cenários'!BT160</f>
        <v>#DIV/0!</v>
      </c>
      <c r="Y23" s="151" t="str">
        <f>'Cenários'!BU160</f>
        <v>#DIV/0!</v>
      </c>
      <c r="Z23" s="151" t="str">
        <f>'Cenários'!BV160</f>
        <v>#DIV/0!</v>
      </c>
      <c r="AA23" s="151" t="str">
        <f>'Cenários'!BW160</f>
        <v>#DIV/0!</v>
      </c>
      <c r="AB23" s="151" t="str">
        <f>'Cenários'!BX160</f>
        <v>#DIV/0!</v>
      </c>
      <c r="AC23" s="151" t="str">
        <f>'Cenários'!BY160</f>
        <v>#DIV/0!</v>
      </c>
      <c r="AD23" s="151" t="str">
        <f>'Cenários'!BZ160</f>
        <v>#DIV/0!</v>
      </c>
      <c r="AE23" s="151" t="str">
        <f>'Cenários'!CA160</f>
        <v>#DIV/0!</v>
      </c>
      <c r="AF23" s="151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6" t="str">
        <f>'Cenários'!AV54</f>
        <v>PC-E17377</v>
      </c>
      <c r="B24" s="151">
        <f>'Cenários'!AW54</f>
        <v>2703</v>
      </c>
      <c r="C24" s="151" t="str">
        <f>'Cenários'!AX54</f>
        <v>APL</v>
      </c>
      <c r="D24" s="151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1" t="str">
        <f>'Cenários'!BE149</f>
        <v>#DIV/0!</v>
      </c>
      <c r="J24" s="151" t="str">
        <f>'Cenários'!BF149</f>
        <v>#DIV/0!</v>
      </c>
      <c r="K24" s="151" t="str">
        <f>'Cenários'!BG149</f>
        <v>#DIV/0!</v>
      </c>
      <c r="L24" s="151" t="str">
        <f>'Cenários'!BH149</f>
        <v>#DIV/0!</v>
      </c>
      <c r="M24" s="151" t="str">
        <f>'Cenários'!BI149</f>
        <v>#DIV/0!</v>
      </c>
      <c r="N24" s="151" t="str">
        <f>'Cenários'!BJ149</f>
        <v>#DIV/0!</v>
      </c>
      <c r="O24" s="151" t="str">
        <f>'Cenários'!BK149</f>
        <v>#DIV/0!</v>
      </c>
      <c r="P24" s="151" t="str">
        <f>'Cenários'!BL149</f>
        <v>#DIV/0!</v>
      </c>
      <c r="Q24" s="151" t="str">
        <f>'Cenários'!BM149</f>
        <v>#DIV/0!</v>
      </c>
      <c r="R24" s="151" t="str">
        <f>'Cenários'!BN149</f>
        <v>#DIV/0!</v>
      </c>
      <c r="S24" s="151" t="str">
        <f>'Cenários'!BO149</f>
        <v>#DIV/0!</v>
      </c>
      <c r="T24" s="151" t="str">
        <f>'Cenários'!BP149</f>
        <v>#DIV/0!</v>
      </c>
      <c r="U24" s="151" t="str">
        <f>'Cenários'!BQ149</f>
        <v>#DIV/0!</v>
      </c>
      <c r="V24" s="151" t="str">
        <f>'Cenários'!BR149</f>
        <v>#DIV/0!</v>
      </c>
      <c r="W24" s="151" t="str">
        <f>'Cenários'!BS149</f>
        <v>#DIV/0!</v>
      </c>
      <c r="X24" s="151" t="str">
        <f>'Cenários'!BT149</f>
        <v>#DIV/0!</v>
      </c>
      <c r="Y24" s="151" t="str">
        <f>'Cenários'!BU149</f>
        <v>#DIV/0!</v>
      </c>
      <c r="Z24" s="151" t="str">
        <f>'Cenários'!BV149</f>
        <v>#DIV/0!</v>
      </c>
      <c r="AA24" s="151" t="str">
        <f>'Cenários'!BW149</f>
        <v>#DIV/0!</v>
      </c>
      <c r="AB24" s="151" t="str">
        <f>'Cenários'!BX149</f>
        <v>#DIV/0!</v>
      </c>
      <c r="AC24" s="151" t="str">
        <f>'Cenários'!BY149</f>
        <v>#DIV/0!</v>
      </c>
      <c r="AD24" s="151" t="str">
        <f>'Cenários'!BZ149</f>
        <v>#DIV/0!</v>
      </c>
      <c r="AE24" s="151" t="str">
        <f>'Cenários'!CA149</f>
        <v>#DIV/0!</v>
      </c>
      <c r="AF24" s="151" t="str">
        <f>'Cenários'!CB149</f>
        <v>#DIV/0!</v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6" t="str">
        <f>'Cenários'!AV90</f>
        <v>PCE-PC2358</v>
      </c>
      <c r="B25" s="151">
        <f>'Cenários'!AW90</f>
        <v>2736</v>
      </c>
      <c r="C25" s="151" t="str">
        <f>'Cenários'!AX90</f>
        <v>APL</v>
      </c>
      <c r="D25" s="151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1" t="str">
        <f>'Cenários'!BE185</f>
        <v>#DIV/0!</v>
      </c>
      <c r="J25" s="151" t="str">
        <f>'Cenários'!BF185</f>
        <v>#DIV/0!</v>
      </c>
      <c r="K25" s="151" t="str">
        <f>'Cenários'!BG185</f>
        <v>#DIV/0!</v>
      </c>
      <c r="L25" s="151" t="str">
        <f>'Cenários'!BH185</f>
        <v>#DIV/0!</v>
      </c>
      <c r="M25" s="151" t="str">
        <f>'Cenários'!BI185</f>
        <v>#DIV/0!</v>
      </c>
      <c r="N25" s="151" t="str">
        <f>'Cenários'!BJ185</f>
        <v>#DIV/0!</v>
      </c>
      <c r="O25" s="151" t="str">
        <f>'Cenários'!BK185</f>
        <v>#DIV/0!</v>
      </c>
      <c r="P25" s="151" t="str">
        <f>'Cenários'!BL185</f>
        <v>#DIV/0!</v>
      </c>
      <c r="Q25" s="151" t="str">
        <f>'Cenários'!BM185</f>
        <v>#DIV/0!</v>
      </c>
      <c r="R25" s="151" t="str">
        <f>'Cenários'!BN185</f>
        <v>#DIV/0!</v>
      </c>
      <c r="S25" s="151" t="str">
        <f>'Cenários'!BO185</f>
        <v>#DIV/0!</v>
      </c>
      <c r="T25" s="151" t="str">
        <f>'Cenários'!BP185</f>
        <v>#DIV/0!</v>
      </c>
      <c r="U25" s="151" t="str">
        <f>'Cenários'!BQ185</f>
        <v>#DIV/0!</v>
      </c>
      <c r="V25" s="151" t="str">
        <f>'Cenários'!BR185</f>
        <v>#DIV/0!</v>
      </c>
      <c r="W25" s="151" t="str">
        <f>'Cenários'!BS185</f>
        <v>#DIV/0!</v>
      </c>
      <c r="X25" s="151" t="str">
        <f>'Cenários'!BT185</f>
        <v>#DIV/0!</v>
      </c>
      <c r="Y25" s="151" t="str">
        <f>'Cenários'!BU185</f>
        <v>#DIV/0!</v>
      </c>
      <c r="Z25" s="151" t="str">
        <f>'Cenários'!BV185</f>
        <v>#DIV/0!</v>
      </c>
      <c r="AA25" s="151" t="str">
        <f>'Cenários'!BW185</f>
        <v>#DIV/0!</v>
      </c>
      <c r="AB25" s="151" t="str">
        <f>'Cenários'!BX185</f>
        <v>#DIV/0!</v>
      </c>
      <c r="AC25" s="151" t="str">
        <f>'Cenários'!BY185</f>
        <v>#DIV/0!</v>
      </c>
      <c r="AD25" s="151" t="str">
        <f>'Cenários'!BZ185</f>
        <v>#DIV/0!</v>
      </c>
      <c r="AE25" s="151" t="str">
        <f>'Cenários'!CA185</f>
        <v>#DIV/0!</v>
      </c>
      <c r="AF25" s="151" t="str">
        <f>'Cenários'!CB185</f>
        <v>#DIV/0!</v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6" t="str">
        <f>'Cenários'!AV74</f>
        <v>PCE-PC1850</v>
      </c>
      <c r="B26" s="151">
        <f>'Cenários'!AW74</f>
        <v>2737</v>
      </c>
      <c r="C26" s="151" t="str">
        <f>'Cenários'!AX74</f>
        <v>REMOV</v>
      </c>
      <c r="D26" s="151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1" t="str">
        <f>'Cenários'!BE169</f>
        <v>#DIV/0!</v>
      </c>
      <c r="J26" s="151" t="str">
        <f>'Cenários'!BF169</f>
        <v>#DIV/0!</v>
      </c>
      <c r="K26" s="151" t="str">
        <f>'Cenários'!BG169</f>
        <v>#DIV/0!</v>
      </c>
      <c r="L26" s="151" t="str">
        <f>'Cenários'!BH169</f>
        <v>#DIV/0!</v>
      </c>
      <c r="M26" s="151" t="str">
        <f>'Cenários'!BI169</f>
        <v>#DIV/0!</v>
      </c>
      <c r="N26" s="151" t="str">
        <f>'Cenários'!BJ169</f>
        <v>#DIV/0!</v>
      </c>
      <c r="O26" s="151" t="str">
        <f>'Cenários'!BK169</f>
        <v>#DIV/0!</v>
      </c>
      <c r="P26" s="151" t="str">
        <f>'Cenários'!BL169</f>
        <v>#DIV/0!</v>
      </c>
      <c r="Q26" s="151" t="str">
        <f>'Cenários'!BM169</f>
        <v>#DIV/0!</v>
      </c>
      <c r="R26" s="151" t="str">
        <f>'Cenários'!BN169</f>
        <v>#DIV/0!</v>
      </c>
      <c r="S26" s="151" t="str">
        <f>'Cenários'!BO169</f>
        <v>#DIV/0!</v>
      </c>
      <c r="T26" s="151" t="str">
        <f>'Cenários'!BP169</f>
        <v>#DIV/0!</v>
      </c>
      <c r="U26" s="151" t="str">
        <f>'Cenários'!BQ169</f>
        <v>#DIV/0!</v>
      </c>
      <c r="V26" s="151" t="str">
        <f>'Cenários'!BR169</f>
        <v>#DIV/0!</v>
      </c>
      <c r="W26" s="151" t="str">
        <f>'Cenários'!BS169</f>
        <v>#DIV/0!</v>
      </c>
      <c r="X26" s="151" t="str">
        <f>'Cenários'!BT169</f>
        <v>#DIV/0!</v>
      </c>
      <c r="Y26" s="151" t="str">
        <f>'Cenários'!BU169</f>
        <v>#DIV/0!</v>
      </c>
      <c r="Z26" s="151" t="str">
        <f>'Cenários'!BV169</f>
        <v>#DIV/0!</v>
      </c>
      <c r="AA26" s="151" t="str">
        <f>'Cenários'!BW169</f>
        <v>#DIV/0!</v>
      </c>
      <c r="AB26" s="151" t="str">
        <f>'Cenários'!BX169</f>
        <v>#DIV/0!</v>
      </c>
      <c r="AC26" s="151" t="str">
        <f>'Cenários'!BY169</f>
        <v>#DIV/0!</v>
      </c>
      <c r="AD26" s="151" t="str">
        <f>'Cenários'!BZ169</f>
        <v>#DIV/0!</v>
      </c>
      <c r="AE26" s="151" t="str">
        <f>'Cenários'!CA169</f>
        <v>#DIV/0!</v>
      </c>
      <c r="AF26" s="151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6" t="str">
        <f>'Cenários'!AV84</f>
        <v>PCE-PC2224</v>
      </c>
      <c r="B27" s="151">
        <f>'Cenários'!AW84</f>
        <v>2731</v>
      </c>
      <c r="C27" s="151" t="str">
        <f>'Cenários'!AX84</f>
        <v>REPARA</v>
      </c>
      <c r="D27" s="151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1" t="str">
        <f>'Cenários'!BE179</f>
        <v>#DIV/0!</v>
      </c>
      <c r="J27" s="151" t="str">
        <f>'Cenários'!BF179</f>
        <v>#DIV/0!</v>
      </c>
      <c r="K27" s="151" t="str">
        <f>'Cenários'!BG179</f>
        <v>#DIV/0!</v>
      </c>
      <c r="L27" s="151" t="str">
        <f>'Cenários'!BH179</f>
        <v>#DIV/0!</v>
      </c>
      <c r="M27" s="151" t="str">
        <f>'Cenários'!BI179</f>
        <v>#DIV/0!</v>
      </c>
      <c r="N27" s="151" t="str">
        <f>'Cenários'!BJ179</f>
        <v>#DIV/0!</v>
      </c>
      <c r="O27" s="151" t="str">
        <f>'Cenários'!BK179</f>
        <v>#DIV/0!</v>
      </c>
      <c r="P27" s="151" t="str">
        <f>'Cenários'!BL179</f>
        <v>#DIV/0!</v>
      </c>
      <c r="Q27" s="151" t="str">
        <f>'Cenários'!BM179</f>
        <v>#DIV/0!</v>
      </c>
      <c r="R27" s="151" t="str">
        <f>'Cenários'!BN179</f>
        <v>#DIV/0!</v>
      </c>
      <c r="S27" s="151" t="str">
        <f>'Cenários'!BO179</f>
        <v>#DIV/0!</v>
      </c>
      <c r="T27" s="151" t="str">
        <f>'Cenários'!BP179</f>
        <v>#DIV/0!</v>
      </c>
      <c r="U27" s="151" t="str">
        <f>'Cenários'!BQ179</f>
        <v>#DIV/0!</v>
      </c>
      <c r="V27" s="151" t="str">
        <f>'Cenários'!BR179</f>
        <v>#DIV/0!</v>
      </c>
      <c r="W27" s="151" t="str">
        <f>'Cenários'!BS179</f>
        <v>#DIV/0!</v>
      </c>
      <c r="X27" s="151" t="str">
        <f>'Cenários'!BT179</f>
        <v>#DIV/0!</v>
      </c>
      <c r="Y27" s="151" t="str">
        <f>'Cenários'!BU179</f>
        <v>#DIV/0!</v>
      </c>
      <c r="Z27" s="151" t="str">
        <f>'Cenários'!BV179</f>
        <v>#DIV/0!</v>
      </c>
      <c r="AA27" s="151" t="str">
        <f>'Cenários'!BW179</f>
        <v>#DIV/0!</v>
      </c>
      <c r="AB27" s="151" t="str">
        <f>'Cenários'!BX179</f>
        <v>#DIV/0!</v>
      </c>
      <c r="AC27" s="151" t="str">
        <f>'Cenários'!BY179</f>
        <v>#DIV/0!</v>
      </c>
      <c r="AD27" s="151" t="str">
        <f>'Cenários'!BZ179</f>
        <v>#DIV/0!</v>
      </c>
      <c r="AE27" s="151" t="str">
        <f>'Cenários'!CA179</f>
        <v>#DIV/0!</v>
      </c>
      <c r="AF27" s="151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6" t="str">
        <f>'Cenários'!AV55</f>
        <v>PC-EPC0431</v>
      </c>
      <c r="B28" s="151">
        <f>'Cenários'!AW55</f>
        <v>2719</v>
      </c>
      <c r="C28" s="151" t="str">
        <f>'Cenários'!AX55</f>
        <v>APL</v>
      </c>
      <c r="D28" s="151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1" t="str">
        <f>'Cenários'!BE150</f>
        <v>#DIV/0!</v>
      </c>
      <c r="J28" s="151" t="str">
        <f>'Cenários'!BF150</f>
        <v>#DIV/0!</v>
      </c>
      <c r="K28" s="151" t="str">
        <f>'Cenários'!BG150</f>
        <v>#DIV/0!</v>
      </c>
      <c r="L28" s="151" t="str">
        <f>'Cenários'!BH150</f>
        <v>#DIV/0!</v>
      </c>
      <c r="M28" s="151" t="str">
        <f>'Cenários'!BI150</f>
        <v>#DIV/0!</v>
      </c>
      <c r="N28" s="151" t="str">
        <f>'Cenários'!BJ150</f>
        <v>#DIV/0!</v>
      </c>
      <c r="O28" s="151" t="str">
        <f>'Cenários'!BK150</f>
        <v>#DIV/0!</v>
      </c>
      <c r="P28" s="151" t="str">
        <f>'Cenários'!BL150</f>
        <v>#DIV/0!</v>
      </c>
      <c r="Q28" s="151" t="str">
        <f>'Cenários'!BM150</f>
        <v>#DIV/0!</v>
      </c>
      <c r="R28" s="151" t="str">
        <f>'Cenários'!BN150</f>
        <v>#DIV/0!</v>
      </c>
      <c r="S28" s="151" t="str">
        <f>'Cenários'!BO150</f>
        <v>#DIV/0!</v>
      </c>
      <c r="T28" s="151" t="str">
        <f>'Cenários'!BP150</f>
        <v>#DIV/0!</v>
      </c>
      <c r="U28" s="151" t="str">
        <f>'Cenários'!BQ150</f>
        <v>#DIV/0!</v>
      </c>
      <c r="V28" s="151" t="str">
        <f>'Cenários'!BR150</f>
        <v>#DIV/0!</v>
      </c>
      <c r="W28" s="151" t="str">
        <f>'Cenários'!BS150</f>
        <v>#DIV/0!</v>
      </c>
      <c r="X28" s="151" t="str">
        <f>'Cenários'!BT150</f>
        <v>#DIV/0!</v>
      </c>
      <c r="Y28" s="151" t="str">
        <f>'Cenários'!BU150</f>
        <v>#DIV/0!</v>
      </c>
      <c r="Z28" s="151" t="str">
        <f>'Cenários'!BV150</f>
        <v>#DIV/0!</v>
      </c>
      <c r="AA28" s="151" t="str">
        <f>'Cenários'!BW150</f>
        <v>#DIV/0!</v>
      </c>
      <c r="AB28" s="151" t="str">
        <f>'Cenários'!BX150</f>
        <v>#DIV/0!</v>
      </c>
      <c r="AC28" s="151" t="str">
        <f>'Cenários'!BY150</f>
        <v>#DIV/0!</v>
      </c>
      <c r="AD28" s="151" t="str">
        <f>'Cenários'!BZ150</f>
        <v>#DIV/0!</v>
      </c>
      <c r="AE28" s="151" t="str">
        <f>'Cenários'!CA150</f>
        <v>#DIV/0!</v>
      </c>
      <c r="AF28" s="151" t="str">
        <f>'Cenários'!CB150</f>
        <v>#DIV/0!</v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6" t="str">
        <f>'Cenários'!AV80</f>
        <v>PCE-PC2055</v>
      </c>
      <c r="B29" s="151">
        <f>'Cenários'!AW80</f>
        <v>2722</v>
      </c>
      <c r="C29" s="151" t="str">
        <f>'Cenários'!AX80</f>
        <v>APL</v>
      </c>
      <c r="D29" s="151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1" t="str">
        <f>'Cenários'!BE175</f>
        <v>#DIV/0!</v>
      </c>
      <c r="J29" s="151" t="str">
        <f>'Cenários'!BF175</f>
        <v>#DIV/0!</v>
      </c>
      <c r="K29" s="151" t="str">
        <f>'Cenários'!BG175</f>
        <v>#DIV/0!</v>
      </c>
      <c r="L29" s="151" t="str">
        <f>'Cenários'!BH175</f>
        <v>#DIV/0!</v>
      </c>
      <c r="M29" s="151" t="str">
        <f>'Cenários'!BI175</f>
        <v>#DIV/0!</v>
      </c>
      <c r="N29" s="151" t="str">
        <f>'Cenários'!BJ175</f>
        <v>#DIV/0!</v>
      </c>
      <c r="O29" s="151" t="str">
        <f>'Cenários'!BK175</f>
        <v>#DIV/0!</v>
      </c>
      <c r="P29" s="151" t="str">
        <f>'Cenários'!BL175</f>
        <v>#DIV/0!</v>
      </c>
      <c r="Q29" s="151" t="str">
        <f>'Cenários'!BM175</f>
        <v>#DIV/0!</v>
      </c>
      <c r="R29" s="151" t="str">
        <f>'Cenários'!BN175</f>
        <v>#DIV/0!</v>
      </c>
      <c r="S29" s="151" t="str">
        <f>'Cenários'!BO175</f>
        <v>#DIV/0!</v>
      </c>
      <c r="T29" s="151" t="str">
        <f>'Cenários'!BP175</f>
        <v>#DIV/0!</v>
      </c>
      <c r="U29" s="151" t="str">
        <f>'Cenários'!BQ175</f>
        <v>#DIV/0!</v>
      </c>
      <c r="V29" s="151" t="str">
        <f>'Cenários'!BR175</f>
        <v>#DIV/0!</v>
      </c>
      <c r="W29" s="151" t="str">
        <f>'Cenários'!BS175</f>
        <v>#DIV/0!</v>
      </c>
      <c r="X29" s="151" t="str">
        <f>'Cenários'!BT175</f>
        <v>#DIV/0!</v>
      </c>
      <c r="Y29" s="151" t="str">
        <f>'Cenários'!BU175</f>
        <v>#DIV/0!</v>
      </c>
      <c r="Z29" s="151" t="str">
        <f>'Cenários'!BV175</f>
        <v>#DIV/0!</v>
      </c>
      <c r="AA29" s="151" t="str">
        <f>'Cenários'!BW175</f>
        <v>#DIV/0!</v>
      </c>
      <c r="AB29" s="151" t="str">
        <f>'Cenários'!BX175</f>
        <v>#DIV/0!</v>
      </c>
      <c r="AC29" s="151" t="str">
        <f>'Cenários'!BY175</f>
        <v>#DIV/0!</v>
      </c>
      <c r="AD29" s="151" t="str">
        <f>'Cenários'!BZ175</f>
        <v>#DIV/0!</v>
      </c>
      <c r="AE29" s="151" t="str">
        <f>'Cenários'!CA175</f>
        <v>#DIV/0!</v>
      </c>
      <c r="AF29" s="151" t="str">
        <f>'Cenários'!CB175</f>
        <v>#DIV/0!</v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6" t="str">
        <f>'Cenários'!AV72</f>
        <v>PCE-PC1832</v>
      </c>
      <c r="B30" s="151">
        <f>'Cenários'!AW72</f>
        <v>2738</v>
      </c>
      <c r="C30" s="151" t="str">
        <f>'Cenários'!AX72</f>
        <v>RECOLH</v>
      </c>
      <c r="D30" s="151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1" t="str">
        <f>'Cenários'!BE167</f>
        <v>#DIV/0!</v>
      </c>
      <c r="J30" s="151" t="str">
        <f>'Cenários'!BF167</f>
        <v>#DIV/0!</v>
      </c>
      <c r="K30" s="151" t="str">
        <f>'Cenários'!BG167</f>
        <v>#DIV/0!</v>
      </c>
      <c r="L30" s="151" t="str">
        <f>'Cenários'!BH167</f>
        <v>#DIV/0!</v>
      </c>
      <c r="M30" s="151" t="str">
        <f>'Cenários'!BI167</f>
        <v>#DIV/0!</v>
      </c>
      <c r="N30" s="151" t="str">
        <f>'Cenários'!BJ167</f>
        <v>#DIV/0!</v>
      </c>
      <c r="O30" s="151" t="str">
        <f>'Cenários'!BK167</f>
        <v>#DIV/0!</v>
      </c>
      <c r="P30" s="151" t="str">
        <f>'Cenários'!BL167</f>
        <v>#DIV/0!</v>
      </c>
      <c r="Q30" s="151" t="str">
        <f>'Cenários'!BM167</f>
        <v>#DIV/0!</v>
      </c>
      <c r="R30" s="151" t="str">
        <f>'Cenários'!BN167</f>
        <v>#DIV/0!</v>
      </c>
      <c r="S30" s="151" t="str">
        <f>'Cenários'!BO167</f>
        <v>#DIV/0!</v>
      </c>
      <c r="T30" s="151" t="str">
        <f>'Cenários'!BP167</f>
        <v>#DIV/0!</v>
      </c>
      <c r="U30" s="151" t="str">
        <f>'Cenários'!BQ167</f>
        <v>#DIV/0!</v>
      </c>
      <c r="V30" s="151" t="str">
        <f>'Cenários'!BR167</f>
        <v>#DIV/0!</v>
      </c>
      <c r="W30" s="151" t="str">
        <f>'Cenários'!BS167</f>
        <v>#DIV/0!</v>
      </c>
      <c r="X30" s="151" t="str">
        <f>'Cenários'!BT167</f>
        <v>#DIV/0!</v>
      </c>
      <c r="Y30" s="151" t="str">
        <f>'Cenários'!BU167</f>
        <v>#DIV/0!</v>
      </c>
      <c r="Z30" s="151" t="str">
        <f>'Cenários'!BV167</f>
        <v>#DIV/0!</v>
      </c>
      <c r="AA30" s="151" t="str">
        <f>'Cenários'!BW167</f>
        <v>#DIV/0!</v>
      </c>
      <c r="AB30" s="151" t="str">
        <f>'Cenários'!BX167</f>
        <v>#DIV/0!</v>
      </c>
      <c r="AC30" s="151" t="str">
        <f>'Cenários'!BY167</f>
        <v>#DIV/0!</v>
      </c>
      <c r="AD30" s="151" t="str">
        <f>'Cenários'!BZ167</f>
        <v>#DIV/0!</v>
      </c>
      <c r="AE30" s="151" t="str">
        <f>'Cenários'!CA167</f>
        <v>#DIV/0!</v>
      </c>
      <c r="AF30" s="151" t="str">
        <f>'Cenários'!CB167</f>
        <v>#DIV/0!</v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6" t="str">
        <f>'Cenários'!AV70</f>
        <v>PCE-PC1783</v>
      </c>
      <c r="B31" s="151">
        <f>'Cenários'!AW70</f>
        <v>2727</v>
      </c>
      <c r="C31" s="151" t="str">
        <f>'Cenários'!AX70</f>
        <v>RECOLH</v>
      </c>
      <c r="D31" s="151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1" t="str">
        <f>'Cenários'!BE165</f>
        <v>#DIV/0!</v>
      </c>
      <c r="J31" s="151" t="str">
        <f>'Cenários'!BF165</f>
        <v>#DIV/0!</v>
      </c>
      <c r="K31" s="151" t="str">
        <f>'Cenários'!BG165</f>
        <v>#DIV/0!</v>
      </c>
      <c r="L31" s="151" t="str">
        <f>'Cenários'!BH165</f>
        <v>#DIV/0!</v>
      </c>
      <c r="M31" s="151" t="str">
        <f>'Cenários'!BI165</f>
        <v>#DIV/0!</v>
      </c>
      <c r="N31" s="151" t="str">
        <f>'Cenários'!BJ165</f>
        <v>#DIV/0!</v>
      </c>
      <c r="O31" s="151" t="str">
        <f>'Cenários'!BK165</f>
        <v>#DIV/0!</v>
      </c>
      <c r="P31" s="151" t="str">
        <f>'Cenários'!BL165</f>
        <v>#DIV/0!</v>
      </c>
      <c r="Q31" s="151" t="str">
        <f>'Cenários'!BM165</f>
        <v>#DIV/0!</v>
      </c>
      <c r="R31" s="151" t="str">
        <f>'Cenários'!BN165</f>
        <v>#DIV/0!</v>
      </c>
      <c r="S31" s="151" t="str">
        <f>'Cenários'!BO165</f>
        <v>#DIV/0!</v>
      </c>
      <c r="T31" s="151" t="str">
        <f>'Cenários'!BP165</f>
        <v>#DIV/0!</v>
      </c>
      <c r="U31" s="151" t="str">
        <f>'Cenários'!BQ165</f>
        <v>#DIV/0!</v>
      </c>
      <c r="V31" s="151" t="str">
        <f>'Cenários'!BR165</f>
        <v>#DIV/0!</v>
      </c>
      <c r="W31" s="151" t="str">
        <f>'Cenários'!BS165</f>
        <v>#DIV/0!</v>
      </c>
      <c r="X31" s="151" t="str">
        <f>'Cenários'!BT165</f>
        <v>#DIV/0!</v>
      </c>
      <c r="Y31" s="151" t="str">
        <f>'Cenários'!BU165</f>
        <v>#DIV/0!</v>
      </c>
      <c r="Z31" s="151" t="str">
        <f>'Cenários'!BV165</f>
        <v>#DIV/0!</v>
      </c>
      <c r="AA31" s="151" t="str">
        <f>'Cenários'!BW165</f>
        <v>#DIV/0!</v>
      </c>
      <c r="AB31" s="151" t="str">
        <f>'Cenários'!BX165</f>
        <v>#DIV/0!</v>
      </c>
      <c r="AC31" s="151" t="str">
        <f>'Cenários'!BY165</f>
        <v>#DIV/0!</v>
      </c>
      <c r="AD31" s="151" t="str">
        <f>'Cenários'!BZ165</f>
        <v>#DIV/0!</v>
      </c>
      <c r="AE31" s="151" t="str">
        <f>'Cenários'!CA165</f>
        <v>#DIV/0!</v>
      </c>
      <c r="AF31" s="151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6" t="str">
        <f>'Cenários'!AV83</f>
        <v>PCE-PC2223</v>
      </c>
      <c r="B32" s="151">
        <f>'Cenários'!AW83</f>
        <v>2723</v>
      </c>
      <c r="C32" s="151" t="str">
        <f>'Cenários'!AX83</f>
        <v>APL</v>
      </c>
      <c r="D32" s="151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1" t="str">
        <f>'Cenários'!BE178</f>
        <v/>
      </c>
      <c r="J32" s="151" t="str">
        <f>'Cenários'!BF178</f>
        <v/>
      </c>
      <c r="K32" s="151" t="str">
        <f>'Cenários'!BG178</f>
        <v/>
      </c>
      <c r="L32" s="151" t="str">
        <f>'Cenários'!BH178</f>
        <v/>
      </c>
      <c r="M32" s="151" t="str">
        <f>'Cenários'!BI178</f>
        <v/>
      </c>
      <c r="N32" s="151" t="str">
        <f>'Cenários'!BJ178</f>
        <v/>
      </c>
      <c r="O32" s="151" t="str">
        <f>'Cenários'!BK178</f>
        <v>HSI</v>
      </c>
      <c r="P32" s="151" t="str">
        <f>'Cenários'!BL178</f>
        <v/>
      </c>
      <c r="Q32" s="151" t="str">
        <f>'Cenários'!BM178</f>
        <v/>
      </c>
      <c r="R32" s="151" t="str">
        <f>'Cenários'!BN178</f>
        <v/>
      </c>
      <c r="S32" s="151" t="str">
        <f>'Cenários'!BO178</f>
        <v/>
      </c>
      <c r="T32" s="151" t="str">
        <f>'Cenários'!BP178</f>
        <v/>
      </c>
      <c r="U32" s="151" t="str">
        <f>'Cenários'!BQ178</f>
        <v/>
      </c>
      <c r="V32" s="151" t="str">
        <f>'Cenários'!BR178</f>
        <v/>
      </c>
      <c r="W32" s="151" t="str">
        <f>'Cenários'!BS178</f>
        <v/>
      </c>
      <c r="X32" s="151" t="str">
        <f>'Cenários'!BT178</f>
        <v/>
      </c>
      <c r="Y32" s="151" t="str">
        <f>'Cenários'!BU178</f>
        <v/>
      </c>
      <c r="Z32" s="151" t="str">
        <f>'Cenários'!BV178</f>
        <v/>
      </c>
      <c r="AA32" s="151" t="str">
        <f>'Cenários'!BW178</f>
        <v/>
      </c>
      <c r="AB32" s="151" t="str">
        <f>'Cenários'!BX178</f>
        <v/>
      </c>
      <c r="AC32" s="151" t="str">
        <f>'Cenários'!BY178</f>
        <v/>
      </c>
      <c r="AD32" s="151" t="str">
        <f>'Cenários'!BZ178</f>
        <v/>
      </c>
      <c r="AE32" s="151" t="str">
        <f>'Cenários'!CA178</f>
        <v/>
      </c>
      <c r="AF32" s="151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6" t="str">
        <f>'Cenários'!AV68</f>
        <v>PCE-PC1666</v>
      </c>
      <c r="B33" s="151">
        <f>'Cenários'!AW68</f>
        <v>2731</v>
      </c>
      <c r="C33" s="151" t="str">
        <f>'Cenários'!AX68</f>
        <v>APL</v>
      </c>
      <c r="D33" s="151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1" t="str">
        <f>'Cenários'!BE163</f>
        <v>#DIV/0!</v>
      </c>
      <c r="J33" s="151" t="str">
        <f>'Cenários'!BF163</f>
        <v>#DIV/0!</v>
      </c>
      <c r="K33" s="151" t="str">
        <f>'Cenários'!BG163</f>
        <v>#DIV/0!</v>
      </c>
      <c r="L33" s="151" t="str">
        <f>'Cenários'!BH163</f>
        <v>#DIV/0!</v>
      </c>
      <c r="M33" s="151" t="str">
        <f>'Cenários'!BI163</f>
        <v>#DIV/0!</v>
      </c>
      <c r="N33" s="151" t="str">
        <f>'Cenários'!BJ163</f>
        <v>#DIV/0!</v>
      </c>
      <c r="O33" s="151" t="str">
        <f>'Cenários'!BK163</f>
        <v>#DIV/0!</v>
      </c>
      <c r="P33" s="151" t="str">
        <f>'Cenários'!BL163</f>
        <v>#DIV/0!</v>
      </c>
      <c r="Q33" s="151" t="str">
        <f>'Cenários'!BM163</f>
        <v>#DIV/0!</v>
      </c>
      <c r="R33" s="151" t="str">
        <f>'Cenários'!BN163</f>
        <v>#DIV/0!</v>
      </c>
      <c r="S33" s="151" t="str">
        <f>'Cenários'!BO163</f>
        <v>#DIV/0!</v>
      </c>
      <c r="T33" s="151" t="str">
        <f>'Cenários'!BP163</f>
        <v>#DIV/0!</v>
      </c>
      <c r="U33" s="151" t="str">
        <f>'Cenários'!BQ163</f>
        <v>#DIV/0!</v>
      </c>
      <c r="V33" s="151" t="str">
        <f>'Cenários'!BR163</f>
        <v>#DIV/0!</v>
      </c>
      <c r="W33" s="151" t="str">
        <f>'Cenários'!BS163</f>
        <v>#DIV/0!</v>
      </c>
      <c r="X33" s="151" t="str">
        <f>'Cenários'!BT163</f>
        <v>#DIV/0!</v>
      </c>
      <c r="Y33" s="151" t="str">
        <f>'Cenários'!BU163</f>
        <v>#DIV/0!</v>
      </c>
      <c r="Z33" s="151" t="str">
        <f>'Cenários'!BV163</f>
        <v>#DIV/0!</v>
      </c>
      <c r="AA33" s="151" t="str">
        <f>'Cenários'!BW163</f>
        <v>#DIV/0!</v>
      </c>
      <c r="AB33" s="151" t="str">
        <f>'Cenários'!BX163</f>
        <v>#DIV/0!</v>
      </c>
      <c r="AC33" s="151" t="str">
        <f>'Cenários'!BY163</f>
        <v>#DIV/0!</v>
      </c>
      <c r="AD33" s="151" t="str">
        <f>'Cenários'!BZ163</f>
        <v>#DIV/0!</v>
      </c>
      <c r="AE33" s="151" t="str">
        <f>'Cenários'!CA163</f>
        <v>#DIV/0!</v>
      </c>
      <c r="AF33" s="151" t="str">
        <f>'Cenários'!CB163</f>
        <v>#DIV/0!</v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6" t="str">
        <f>'Cenários'!AV79</f>
        <v>PCE-PC2050</v>
      </c>
      <c r="B34" s="151">
        <f>'Cenários'!AW79</f>
        <v>2702</v>
      </c>
      <c r="C34" s="151" t="str">
        <f>'Cenários'!AX79</f>
        <v>APL</v>
      </c>
      <c r="D34" s="151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1" t="str">
        <f>'Cenários'!BE174</f>
        <v>#DIV/0!</v>
      </c>
      <c r="J34" s="151" t="str">
        <f>'Cenários'!BF174</f>
        <v>#DIV/0!</v>
      </c>
      <c r="K34" s="151" t="str">
        <f>'Cenários'!BG174</f>
        <v>#DIV/0!</v>
      </c>
      <c r="L34" s="151" t="str">
        <f>'Cenários'!BH174</f>
        <v>#DIV/0!</v>
      </c>
      <c r="M34" s="151" t="str">
        <f>'Cenários'!BI174</f>
        <v>#DIV/0!</v>
      </c>
      <c r="N34" s="151" t="str">
        <f>'Cenários'!BJ174</f>
        <v>#DIV/0!</v>
      </c>
      <c r="O34" s="151" t="str">
        <f>'Cenários'!BK174</f>
        <v>#DIV/0!</v>
      </c>
      <c r="P34" s="151" t="str">
        <f>'Cenários'!BL174</f>
        <v>#DIV/0!</v>
      </c>
      <c r="Q34" s="151" t="str">
        <f>'Cenários'!BM174</f>
        <v>#DIV/0!</v>
      </c>
      <c r="R34" s="151" t="str">
        <f>'Cenários'!BN174</f>
        <v>#DIV/0!</v>
      </c>
      <c r="S34" s="151" t="str">
        <f>'Cenários'!BO174</f>
        <v>#DIV/0!</v>
      </c>
      <c r="T34" s="151" t="str">
        <f>'Cenários'!BP174</f>
        <v>#DIV/0!</v>
      </c>
      <c r="U34" s="151" t="str">
        <f>'Cenários'!BQ174</f>
        <v>#DIV/0!</v>
      </c>
      <c r="V34" s="151" t="str">
        <f>'Cenários'!BR174</f>
        <v>#DIV/0!</v>
      </c>
      <c r="W34" s="151" t="str">
        <f>'Cenários'!BS174</f>
        <v>#DIV/0!</v>
      </c>
      <c r="X34" s="151" t="str">
        <f>'Cenários'!BT174</f>
        <v>#DIV/0!</v>
      </c>
      <c r="Y34" s="151" t="str">
        <f>'Cenários'!BU174</f>
        <v>#DIV/0!</v>
      </c>
      <c r="Z34" s="151" t="str">
        <f>'Cenários'!BV174</f>
        <v>#DIV/0!</v>
      </c>
      <c r="AA34" s="151" t="str">
        <f>'Cenários'!BW174</f>
        <v>#DIV/0!</v>
      </c>
      <c r="AB34" s="151" t="str">
        <f>'Cenários'!BX174</f>
        <v>#DIV/0!</v>
      </c>
      <c r="AC34" s="151" t="str">
        <f>'Cenários'!BY174</f>
        <v>#DIV/0!</v>
      </c>
      <c r="AD34" s="151" t="str">
        <f>'Cenários'!BZ174</f>
        <v>#DIV/0!</v>
      </c>
      <c r="AE34" s="151" t="str">
        <f>'Cenários'!CA174</f>
        <v>#DIV/0!</v>
      </c>
      <c r="AF34" s="151" t="str">
        <f>'Cenários'!CB174</f>
        <v>#DIV/0!</v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6" t="str">
        <f>'Cenários'!AV66</f>
        <v>PCE-PC1570</v>
      </c>
      <c r="B35" s="151">
        <f>'Cenários'!AW66</f>
        <v>2737</v>
      </c>
      <c r="C35" s="151" t="str">
        <f>'Cenários'!AX66</f>
        <v>APL</v>
      </c>
      <c r="D35" s="151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1" t="str">
        <f>'Cenários'!BE161</f>
        <v>#DIV/0!</v>
      </c>
      <c r="J35" s="151" t="str">
        <f>'Cenários'!BF161</f>
        <v>#DIV/0!</v>
      </c>
      <c r="K35" s="151" t="str">
        <f>'Cenários'!BG161</f>
        <v>#DIV/0!</v>
      </c>
      <c r="L35" s="151" t="str">
        <f>'Cenários'!BH161</f>
        <v>#DIV/0!</v>
      </c>
      <c r="M35" s="151" t="str">
        <f>'Cenários'!BI161</f>
        <v>#DIV/0!</v>
      </c>
      <c r="N35" s="151" t="str">
        <f>'Cenários'!BJ161</f>
        <v>#DIV/0!</v>
      </c>
      <c r="O35" s="151" t="str">
        <f>'Cenários'!BK161</f>
        <v>#DIV/0!</v>
      </c>
      <c r="P35" s="151" t="str">
        <f>'Cenários'!BL161</f>
        <v>#DIV/0!</v>
      </c>
      <c r="Q35" s="151" t="str">
        <f>'Cenários'!BM161</f>
        <v>#DIV/0!</v>
      </c>
      <c r="R35" s="151" t="str">
        <f>'Cenários'!BN161</f>
        <v>#DIV/0!</v>
      </c>
      <c r="S35" s="151" t="str">
        <f>'Cenários'!BO161</f>
        <v>#DIV/0!</v>
      </c>
      <c r="T35" s="151" t="str">
        <f>'Cenários'!BP161</f>
        <v>#DIV/0!</v>
      </c>
      <c r="U35" s="151" t="str">
        <f>'Cenários'!BQ161</f>
        <v>#DIV/0!</v>
      </c>
      <c r="V35" s="151" t="str">
        <f>'Cenários'!BR161</f>
        <v>#DIV/0!</v>
      </c>
      <c r="W35" s="151" t="str">
        <f>'Cenários'!BS161</f>
        <v>#DIV/0!</v>
      </c>
      <c r="X35" s="151" t="str">
        <f>'Cenários'!BT161</f>
        <v>#DIV/0!</v>
      </c>
      <c r="Y35" s="151" t="str">
        <f>'Cenários'!BU161</f>
        <v>#DIV/0!</v>
      </c>
      <c r="Z35" s="151" t="str">
        <f>'Cenários'!BV161</f>
        <v>#DIV/0!</v>
      </c>
      <c r="AA35" s="151" t="str">
        <f>'Cenários'!BW161</f>
        <v>#DIV/0!</v>
      </c>
      <c r="AB35" s="151" t="str">
        <f>'Cenários'!BX161</f>
        <v>#DIV/0!</v>
      </c>
      <c r="AC35" s="151" t="str">
        <f>'Cenários'!BY161</f>
        <v>#DIV/0!</v>
      </c>
      <c r="AD35" s="151" t="str">
        <f>'Cenários'!BZ161</f>
        <v>#DIV/0!</v>
      </c>
      <c r="AE35" s="151" t="str">
        <f>'Cenários'!CA161</f>
        <v>#DIV/0!</v>
      </c>
      <c r="AF35" s="151" t="str">
        <f>'Cenários'!CB161</f>
        <v>#DIV/0!</v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6" t="str">
        <f>'Cenários'!AV87</f>
        <v>PCE-PC2261</v>
      </c>
      <c r="B36" s="151">
        <f>'Cenários'!AW87</f>
        <v>2720</v>
      </c>
      <c r="C36" s="151" t="str">
        <f>'Cenários'!AX87</f>
        <v>APL</v>
      </c>
      <c r="D36" s="151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1" t="str">
        <f>'Cenários'!BE182</f>
        <v>#DIV/0!</v>
      </c>
      <c r="J36" s="151" t="str">
        <f>'Cenários'!BF182</f>
        <v>#DIV/0!</v>
      </c>
      <c r="K36" s="151" t="str">
        <f>'Cenários'!BG182</f>
        <v>#DIV/0!</v>
      </c>
      <c r="L36" s="151" t="str">
        <f>'Cenários'!BH182</f>
        <v>#DIV/0!</v>
      </c>
      <c r="M36" s="151" t="str">
        <f>'Cenários'!BI182</f>
        <v>#DIV/0!</v>
      </c>
      <c r="N36" s="151" t="str">
        <f>'Cenários'!BJ182</f>
        <v>#DIV/0!</v>
      </c>
      <c r="O36" s="151" t="str">
        <f>'Cenários'!BK182</f>
        <v>#DIV/0!</v>
      </c>
      <c r="P36" s="151" t="str">
        <f>'Cenários'!BL182</f>
        <v>#DIV/0!</v>
      </c>
      <c r="Q36" s="151" t="str">
        <f>'Cenários'!BM182</f>
        <v>#DIV/0!</v>
      </c>
      <c r="R36" s="151" t="str">
        <f>'Cenários'!BN182</f>
        <v>#DIV/0!</v>
      </c>
      <c r="S36" s="151" t="str">
        <f>'Cenários'!BO182</f>
        <v>#DIV/0!</v>
      </c>
      <c r="T36" s="151" t="str">
        <f>'Cenários'!BP182</f>
        <v>#DIV/0!</v>
      </c>
      <c r="U36" s="151" t="str">
        <f>'Cenários'!BQ182</f>
        <v>#DIV/0!</v>
      </c>
      <c r="V36" s="151" t="str">
        <f>'Cenários'!BR182</f>
        <v>#DIV/0!</v>
      </c>
      <c r="W36" s="151" t="str">
        <f>'Cenários'!BS182</f>
        <v>#DIV/0!</v>
      </c>
      <c r="X36" s="151" t="str">
        <f>'Cenários'!BT182</f>
        <v>#DIV/0!</v>
      </c>
      <c r="Y36" s="151" t="str">
        <f>'Cenários'!BU182</f>
        <v>#DIV/0!</v>
      </c>
      <c r="Z36" s="151" t="str">
        <f>'Cenários'!BV182</f>
        <v>#DIV/0!</v>
      </c>
      <c r="AA36" s="151" t="str">
        <f>'Cenários'!BW182</f>
        <v>#DIV/0!</v>
      </c>
      <c r="AB36" s="151" t="str">
        <f>'Cenários'!BX182</f>
        <v>#DIV/0!</v>
      </c>
      <c r="AC36" s="151" t="str">
        <f>'Cenários'!BY182</f>
        <v>#DIV/0!</v>
      </c>
      <c r="AD36" s="151" t="str">
        <f>'Cenários'!BZ182</f>
        <v>#DIV/0!</v>
      </c>
      <c r="AE36" s="151" t="str">
        <f>'Cenários'!CA182</f>
        <v>#DIV/0!</v>
      </c>
      <c r="AF36" s="151" t="str">
        <f>'Cenários'!CB182</f>
        <v>#DIV/0!</v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6" t="str">
        <f>'Cenários'!AV76</f>
        <v>PCE-PC1868</v>
      </c>
      <c r="B37" s="151">
        <f>'Cenários'!AW76</f>
        <v>2704</v>
      </c>
      <c r="C37" s="151" t="str">
        <f>'Cenários'!AX76</f>
        <v>APL</v>
      </c>
      <c r="D37" s="151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1" t="str">
        <f>'Cenários'!BE171</f>
        <v>#DIV/0!</v>
      </c>
      <c r="J37" s="151" t="str">
        <f>'Cenários'!BF171</f>
        <v>#DIV/0!</v>
      </c>
      <c r="K37" s="151" t="str">
        <f>'Cenários'!BG171</f>
        <v>#DIV/0!</v>
      </c>
      <c r="L37" s="151" t="str">
        <f>'Cenários'!BH171</f>
        <v>#DIV/0!</v>
      </c>
      <c r="M37" s="151" t="str">
        <f>'Cenários'!BI171</f>
        <v>#DIV/0!</v>
      </c>
      <c r="N37" s="151" t="str">
        <f>'Cenários'!BJ171</f>
        <v>#DIV/0!</v>
      </c>
      <c r="O37" s="151" t="str">
        <f>'Cenários'!BK171</f>
        <v>#DIV/0!</v>
      </c>
      <c r="P37" s="151" t="str">
        <f>'Cenários'!BL171</f>
        <v>#DIV/0!</v>
      </c>
      <c r="Q37" s="151" t="str">
        <f>'Cenários'!BM171</f>
        <v>#DIV/0!</v>
      </c>
      <c r="R37" s="151" t="str">
        <f>'Cenários'!BN171</f>
        <v>#DIV/0!</v>
      </c>
      <c r="S37" s="151" t="str">
        <f>'Cenários'!BO171</f>
        <v>#DIV/0!</v>
      </c>
      <c r="T37" s="151" t="str">
        <f>'Cenários'!BP171</f>
        <v>#DIV/0!</v>
      </c>
      <c r="U37" s="151" t="str">
        <f>'Cenários'!BQ171</f>
        <v>#DIV/0!</v>
      </c>
      <c r="V37" s="151" t="str">
        <f>'Cenários'!BR171</f>
        <v>#DIV/0!</v>
      </c>
      <c r="W37" s="151" t="str">
        <f>'Cenários'!BS171</f>
        <v>#DIV/0!</v>
      </c>
      <c r="X37" s="151" t="str">
        <f>'Cenários'!BT171</f>
        <v>#DIV/0!</v>
      </c>
      <c r="Y37" s="151" t="str">
        <f>'Cenários'!BU171</f>
        <v>#DIV/0!</v>
      </c>
      <c r="Z37" s="151" t="str">
        <f>'Cenários'!BV171</f>
        <v>#DIV/0!</v>
      </c>
      <c r="AA37" s="151" t="str">
        <f>'Cenários'!BW171</f>
        <v>#DIV/0!</v>
      </c>
      <c r="AB37" s="151" t="str">
        <f>'Cenários'!BX171</f>
        <v>#DIV/0!</v>
      </c>
      <c r="AC37" s="151" t="str">
        <f>'Cenários'!BY171</f>
        <v>#DIV/0!</v>
      </c>
      <c r="AD37" s="151" t="str">
        <f>'Cenários'!BZ171</f>
        <v>#DIV/0!</v>
      </c>
      <c r="AE37" s="151" t="str">
        <f>'Cenários'!CA171</f>
        <v>#DIV/0!</v>
      </c>
      <c r="AF37" s="151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6" t="str">
        <f>'Cenários'!AV75</f>
        <v>PCE-PC1860</v>
      </c>
      <c r="B38" s="151">
        <f>'Cenários'!AW75</f>
        <v>2741</v>
      </c>
      <c r="C38" s="151" t="str">
        <f>'Cenários'!AX75</f>
        <v>APL</v>
      </c>
      <c r="D38" s="151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1" t="str">
        <f>'Cenários'!BE170</f>
        <v>#DIV/0!</v>
      </c>
      <c r="J38" s="151" t="str">
        <f>'Cenários'!BF170</f>
        <v>#DIV/0!</v>
      </c>
      <c r="K38" s="151" t="str">
        <f>'Cenários'!BG170</f>
        <v>#DIV/0!</v>
      </c>
      <c r="L38" s="151" t="str">
        <f>'Cenários'!BH170</f>
        <v>#DIV/0!</v>
      </c>
      <c r="M38" s="151" t="str">
        <f>'Cenários'!BI170</f>
        <v>#DIV/0!</v>
      </c>
      <c r="N38" s="151" t="str">
        <f>'Cenários'!BJ170</f>
        <v>#DIV/0!</v>
      </c>
      <c r="O38" s="151" t="str">
        <f>'Cenários'!BK170</f>
        <v>#DIV/0!</v>
      </c>
      <c r="P38" s="151" t="str">
        <f>'Cenários'!BL170</f>
        <v>#DIV/0!</v>
      </c>
      <c r="Q38" s="151" t="str">
        <f>'Cenários'!BM170</f>
        <v>#DIV/0!</v>
      </c>
      <c r="R38" s="151" t="str">
        <f>'Cenários'!BN170</f>
        <v>#DIV/0!</v>
      </c>
      <c r="S38" s="151" t="str">
        <f>'Cenários'!BO170</f>
        <v>#DIV/0!</v>
      </c>
      <c r="T38" s="151" t="str">
        <f>'Cenários'!BP170</f>
        <v>#DIV/0!</v>
      </c>
      <c r="U38" s="151" t="str">
        <f>'Cenários'!BQ170</f>
        <v>#DIV/0!</v>
      </c>
      <c r="V38" s="151" t="str">
        <f>'Cenários'!BR170</f>
        <v>#DIV/0!</v>
      </c>
      <c r="W38" s="151" t="str">
        <f>'Cenários'!BS170</f>
        <v>#DIV/0!</v>
      </c>
      <c r="X38" s="151" t="str">
        <f>'Cenários'!BT170</f>
        <v>#DIV/0!</v>
      </c>
      <c r="Y38" s="151" t="str">
        <f>'Cenários'!BU170</f>
        <v>#DIV/0!</v>
      </c>
      <c r="Z38" s="151" t="str">
        <f>'Cenários'!BV170</f>
        <v>#DIV/0!</v>
      </c>
      <c r="AA38" s="151" t="str">
        <f>'Cenários'!BW170</f>
        <v>#DIV/0!</v>
      </c>
      <c r="AB38" s="151" t="str">
        <f>'Cenários'!BX170</f>
        <v>#DIV/0!</v>
      </c>
      <c r="AC38" s="151" t="str">
        <f>'Cenários'!BY170</f>
        <v>#DIV/0!</v>
      </c>
      <c r="AD38" s="151" t="str">
        <f>'Cenários'!BZ170</f>
        <v>#DIV/0!</v>
      </c>
      <c r="AE38" s="151" t="str">
        <f>'Cenários'!CA170</f>
        <v>#DIV/0!</v>
      </c>
      <c r="AF38" s="151" t="str">
        <f>'Cenários'!CB170</f>
        <v>#DIV/0!</v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6" t="str">
        <f>'Cenários'!AV62</f>
        <v>PCE-PC0863</v>
      </c>
      <c r="B39" s="151">
        <f>'Cenários'!AW62</f>
        <v>2702</v>
      </c>
      <c r="C39" s="151" t="str">
        <f>'Cenários'!AX62</f>
        <v>OS</v>
      </c>
      <c r="D39" s="151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1" t="str">
        <f>'Cenários'!BE157</f>
        <v>#DIV/0!</v>
      </c>
      <c r="J39" s="151" t="str">
        <f>'Cenários'!BF157</f>
        <v>#DIV/0!</v>
      </c>
      <c r="K39" s="151" t="str">
        <f>'Cenários'!BG157</f>
        <v>#DIV/0!</v>
      </c>
      <c r="L39" s="151" t="str">
        <f>'Cenários'!BH157</f>
        <v>#DIV/0!</v>
      </c>
      <c r="M39" s="151" t="str">
        <f>'Cenários'!BI157</f>
        <v>#DIV/0!</v>
      </c>
      <c r="N39" s="151" t="str">
        <f>'Cenários'!BJ157</f>
        <v>#DIV/0!</v>
      </c>
      <c r="O39" s="151" t="str">
        <f>'Cenários'!BK157</f>
        <v>#DIV/0!</v>
      </c>
      <c r="P39" s="151" t="str">
        <f>'Cenários'!BL157</f>
        <v>#DIV/0!</v>
      </c>
      <c r="Q39" s="151" t="str">
        <f>'Cenários'!BM157</f>
        <v>#DIV/0!</v>
      </c>
      <c r="R39" s="151" t="str">
        <f>'Cenários'!BN157</f>
        <v>#DIV/0!</v>
      </c>
      <c r="S39" s="151" t="str">
        <f>'Cenários'!BO157</f>
        <v>#DIV/0!</v>
      </c>
      <c r="T39" s="151" t="str">
        <f>'Cenários'!BP157</f>
        <v>#DIV/0!</v>
      </c>
      <c r="U39" s="151" t="str">
        <f>'Cenários'!BQ157</f>
        <v>#DIV/0!</v>
      </c>
      <c r="V39" s="151" t="str">
        <f>'Cenários'!BR157</f>
        <v>#DIV/0!</v>
      </c>
      <c r="W39" s="151" t="str">
        <f>'Cenários'!BS157</f>
        <v>#DIV/0!</v>
      </c>
      <c r="X39" s="151" t="str">
        <f>'Cenários'!BT157</f>
        <v>#DIV/0!</v>
      </c>
      <c r="Y39" s="151" t="str">
        <f>'Cenários'!BU157</f>
        <v>#DIV/0!</v>
      </c>
      <c r="Z39" s="151" t="str">
        <f>'Cenários'!BV157</f>
        <v>#DIV/0!</v>
      </c>
      <c r="AA39" s="151" t="str">
        <f>'Cenários'!BW157</f>
        <v>#DIV/0!</v>
      </c>
      <c r="AB39" s="151" t="str">
        <f>'Cenários'!BX157</f>
        <v>#DIV/0!</v>
      </c>
      <c r="AC39" s="151" t="str">
        <f>'Cenários'!BY157</f>
        <v>#DIV/0!</v>
      </c>
      <c r="AD39" s="151" t="str">
        <f>'Cenários'!BZ157</f>
        <v>#DIV/0!</v>
      </c>
      <c r="AE39" s="151" t="str">
        <f>'Cenários'!CA157</f>
        <v>#DIV/0!</v>
      </c>
      <c r="AF39" s="151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7"/>
      <c r="B41" s="227"/>
      <c r="C41" s="227"/>
      <c r="D41" s="227"/>
      <c r="E41" s="227"/>
      <c r="F41" s="227"/>
      <c r="G41" s="227"/>
      <c r="H41" s="227"/>
      <c r="I41" s="380"/>
      <c r="J41" s="380"/>
      <c r="K41" s="380"/>
      <c r="L41" s="380"/>
      <c r="M41" s="380"/>
    </row>
    <row r="42">
      <c r="A42" s="227"/>
      <c r="B42" s="227"/>
      <c r="C42" s="227"/>
      <c r="D42" s="227"/>
      <c r="E42" s="227"/>
      <c r="F42" s="227"/>
      <c r="G42" s="227"/>
      <c r="H42" s="227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9</v>
      </c>
      <c r="AQ50" s="394" t="s">
        <v>36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51" t="s">
        <v>235</v>
      </c>
      <c r="AK51" s="151" t="s">
        <v>235</v>
      </c>
      <c r="AL51" s="46">
        <v>38.83</v>
      </c>
      <c r="AM51" s="272">
        <f t="shared" ref="AM51:AM68" si="1">COUNTIF(AT:AT,AK51)</f>
        <v>1</v>
      </c>
      <c r="AN51" s="399">
        <f t="shared" ref="AN51:AN52" si="2">AM51</f>
        <v>1</v>
      </c>
      <c r="AO51" s="107">
        <f t="shared" ref="AO51:AO68" si="3">(AL51/AN51)/(13-$AI$51)</f>
        <v>9.245238095</v>
      </c>
      <c r="AP51" s="400">
        <v>2702.0</v>
      </c>
      <c r="AQ51" s="401" t="s">
        <v>71</v>
      </c>
      <c r="AR51" s="401" t="s">
        <v>133</v>
      </c>
      <c r="AS51" s="401" t="s">
        <v>75</v>
      </c>
      <c r="AT51" s="401" t="s">
        <v>235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1" t="s">
        <v>233</v>
      </c>
      <c r="AK52" s="151" t="s">
        <v>233</v>
      </c>
      <c r="AL52" s="46">
        <v>22.67</v>
      </c>
      <c r="AM52" s="272">
        <f t="shared" si="1"/>
        <v>1</v>
      </c>
      <c r="AN52" s="399">
        <f t="shared" si="2"/>
        <v>1</v>
      </c>
      <c r="AO52" s="107">
        <f t="shared" si="3"/>
        <v>5.397619048</v>
      </c>
      <c r="AP52" s="402">
        <v>2703.0</v>
      </c>
      <c r="AQ52" s="403" t="s">
        <v>71</v>
      </c>
      <c r="AR52" s="403" t="s">
        <v>133</v>
      </c>
      <c r="AS52" s="403" t="s">
        <v>68</v>
      </c>
      <c r="AT52" s="403" t="s">
        <v>233</v>
      </c>
      <c r="AV52" s="351" t="s">
        <v>17</v>
      </c>
      <c r="AW52" s="351" t="s">
        <v>256</v>
      </c>
      <c r="AX52" s="351" t="s">
        <v>59</v>
      </c>
      <c r="AY52" s="351" t="s">
        <v>122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0" t="s">
        <v>327</v>
      </c>
      <c r="AK53" s="120" t="s">
        <v>80</v>
      </c>
      <c r="AL53" s="46">
        <v>934.5</v>
      </c>
      <c r="AM53" s="272">
        <f t="shared" si="1"/>
        <v>4</v>
      </c>
      <c r="AN53" s="46">
        <v>4.0</v>
      </c>
      <c r="AO53" s="107">
        <f t="shared" si="3"/>
        <v>55.625</v>
      </c>
      <c r="AP53" s="402">
        <v>2704.0</v>
      </c>
      <c r="AQ53" s="403">
        <v>3044000.0</v>
      </c>
      <c r="AR53" s="403" t="s">
        <v>130</v>
      </c>
      <c r="AS53" s="403" t="s">
        <v>79</v>
      </c>
      <c r="AT53" s="403" t="s">
        <v>80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2" t="str">
        <f t="shared" ref="BE53:BE96" si="8">IF(AND($BC53&gt;=-1000,$BC53&lt;1),$BD53,)</f>
        <v>#DIV/0!</v>
      </c>
      <c r="BF53" s="272" t="str">
        <f t="shared" ref="BF53:BF96" si="9">IF(AND($BC53&gt;=1,$BC53&lt;2),$BD53,)</f>
        <v>#DIV/0!</v>
      </c>
      <c r="BG53" s="272" t="str">
        <f t="shared" ref="BG53:BG96" si="10">IF(AND($BC53&gt;=2,$BC53&lt;3),$BD53,)</f>
        <v>#DIV/0!</v>
      </c>
      <c r="BH53" s="272" t="str">
        <f t="shared" ref="BH53:BH96" si="11">IF(AND($BC53&gt;=3,$BC53&lt;4),$BD53,)</f>
        <v>#DIV/0!</v>
      </c>
      <c r="BI53" s="272" t="str">
        <f t="shared" ref="BI53:BI96" si="12">IF(AND($BC53&gt;=4,$BC53&lt;5),$BD53,)</f>
        <v>#DIV/0!</v>
      </c>
      <c r="BJ53" s="272" t="str">
        <f t="shared" ref="BJ53:BJ96" si="13">IF(AND($BC53&gt;=5,$BC53&lt;6),$BD53,)</f>
        <v>#DIV/0!</v>
      </c>
      <c r="BK53" s="272" t="str">
        <f t="shared" ref="BK53:BK96" si="14">IF(AND($BC53&gt;=6,$BC53&lt;7),$BD53,)</f>
        <v>#DIV/0!</v>
      </c>
      <c r="BL53" s="272" t="str">
        <f t="shared" ref="BL53:BL96" si="15">IF(AND($BC53&gt;=7,$BC53&lt;8),$BD53,)</f>
        <v>#DIV/0!</v>
      </c>
      <c r="BM53" s="272" t="str">
        <f t="shared" ref="BM53:BM96" si="16">IF(AND($BC53&gt;=8,$BC53&lt;9),$BD53,)</f>
        <v>#DIV/0!</v>
      </c>
      <c r="BN53" s="272" t="str">
        <f t="shared" ref="BN53:BN96" si="17">IF(AND($BC53&gt;=9,$BC53&lt;10),$BD53,)</f>
        <v>#DIV/0!</v>
      </c>
      <c r="BO53" s="272" t="str">
        <f t="shared" ref="BO53:BO96" si="18">IF(AND($BC53&gt;=10,$BC53&lt;11),$BD53,)</f>
        <v>#DIV/0!</v>
      </c>
      <c r="BP53" s="272" t="str">
        <f t="shared" ref="BP53:BP96" si="19">IF(AND($BC53&gt;=11,$BC53&lt;12),$BD53,)</f>
        <v>#DIV/0!</v>
      </c>
      <c r="BQ53" s="272" t="str">
        <f t="shared" ref="BQ53:BQ96" si="20">IF(AND($BC53&gt;=12,$BC53&lt;13),$BD53,)</f>
        <v>#DIV/0!</v>
      </c>
      <c r="BR53" s="272" t="str">
        <f t="shared" ref="BR53:BR96" si="21">IF(AND($BC53&gt;=13,$BC53&lt;14),$BD53,)</f>
        <v>#DIV/0!</v>
      </c>
      <c r="BS53" s="272" t="str">
        <f t="shared" ref="BS53:BS96" si="22">IF(AND($BC53&gt;=14,$BC53&lt;15),$BD53,)</f>
        <v>#DIV/0!</v>
      </c>
      <c r="BT53" s="272" t="str">
        <f t="shared" ref="BT53:BT96" si="23">IF(AND($BC53&gt;=15,$BC53&lt;16),$BD53,)</f>
        <v>#DIV/0!</v>
      </c>
      <c r="BU53" s="272" t="str">
        <f t="shared" ref="BU53:BU96" si="24">IF(AND($BC53&gt;=16,$BC53&lt;17),$BD53,)</f>
        <v>#DIV/0!</v>
      </c>
      <c r="BV53" s="272" t="str">
        <f t="shared" ref="BV53:BV96" si="25">IF(AND($BC53&gt;=17,$BC53&lt;18),$BD53,)</f>
        <v>#DIV/0!</v>
      </c>
      <c r="BW53" s="272" t="str">
        <f t="shared" ref="BW53:BW96" si="26">IF(AND($BC53&gt;=18,$BC53&lt;19),$BD53,)</f>
        <v>#DIV/0!</v>
      </c>
      <c r="BX53" s="272" t="str">
        <f t="shared" ref="BX53:BX96" si="27">IF(AND($BC53&gt;=19,$BC53&lt;20),$BD53,)</f>
        <v>#DIV/0!</v>
      </c>
      <c r="BY53" s="272" t="str">
        <f t="shared" ref="BY53:BY96" si="28">IF(AND($BC53&gt;=20,$BC53&lt;21),$BD53,)</f>
        <v>#DIV/0!</v>
      </c>
      <c r="BZ53" s="272" t="str">
        <f t="shared" ref="BZ53:BZ96" si="29">IF(AND($BC53&gt;=21,$BC53&lt;22),$BD53,)</f>
        <v>#DIV/0!</v>
      </c>
      <c r="CA53" s="272" t="str">
        <f t="shared" ref="CA53:CA96" si="30">IF(AND($BC53&gt;=22,$BC53&lt;23),$BD53,)</f>
        <v>#DIV/0!</v>
      </c>
      <c r="CB53" s="272" t="str">
        <f t="shared" ref="CB53:CB96" si="31">IF(AND($BC53&gt;=23,$BC53&lt;24),$BD53,)</f>
        <v>#DIV/0!</v>
      </c>
      <c r="CC53" s="373"/>
    </row>
    <row r="54">
      <c r="M54" s="388"/>
      <c r="AI54" s="117"/>
      <c r="AJ54" s="151" t="s">
        <v>328</v>
      </c>
      <c r="AK54" s="151" t="s">
        <v>328</v>
      </c>
      <c r="AL54" s="46">
        <v>66.5</v>
      </c>
      <c r="AM54" s="272">
        <f t="shared" si="1"/>
        <v>0</v>
      </c>
      <c r="AN54" s="399">
        <f>AM54</f>
        <v>0</v>
      </c>
      <c r="AO54" s="107" t="str">
        <f t="shared" si="3"/>
        <v>#DIV/0!</v>
      </c>
      <c r="AP54" s="402">
        <v>2708.0</v>
      </c>
      <c r="AQ54" s="403">
        <v>3044000.0</v>
      </c>
      <c r="AR54" s="403" t="s">
        <v>130</v>
      </c>
      <c r="AS54" s="403" t="s">
        <v>51</v>
      </c>
      <c r="AT54" s="403" t="s">
        <v>80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2" t="str">
        <f t="shared" si="8"/>
        <v>#DIV/0!</v>
      </c>
      <c r="BF54" s="272" t="str">
        <f t="shared" si="9"/>
        <v>#DIV/0!</v>
      </c>
      <c r="BG54" s="272" t="str">
        <f t="shared" si="10"/>
        <v>#DIV/0!</v>
      </c>
      <c r="BH54" s="272" t="str">
        <f t="shared" si="11"/>
        <v>#DIV/0!</v>
      </c>
      <c r="BI54" s="272" t="str">
        <f t="shared" si="12"/>
        <v>#DIV/0!</v>
      </c>
      <c r="BJ54" s="272" t="str">
        <f t="shared" si="13"/>
        <v>#DIV/0!</v>
      </c>
      <c r="BK54" s="272" t="str">
        <f t="shared" si="14"/>
        <v>#DIV/0!</v>
      </c>
      <c r="BL54" s="272" t="str">
        <f t="shared" si="15"/>
        <v>#DIV/0!</v>
      </c>
      <c r="BM54" s="412" t="str">
        <f t="shared" si="16"/>
        <v>#DIV/0!</v>
      </c>
      <c r="BN54" s="272" t="str">
        <f t="shared" si="17"/>
        <v>#DIV/0!</v>
      </c>
      <c r="BO54" s="272" t="str">
        <f t="shared" si="18"/>
        <v>#DIV/0!</v>
      </c>
      <c r="BP54" s="272" t="str">
        <f t="shared" si="19"/>
        <v>#DIV/0!</v>
      </c>
      <c r="BQ54" s="272" t="str">
        <f t="shared" si="20"/>
        <v>#DIV/0!</v>
      </c>
      <c r="BR54" s="272" t="str">
        <f t="shared" si="21"/>
        <v>#DIV/0!</v>
      </c>
      <c r="BS54" s="272" t="str">
        <f t="shared" si="22"/>
        <v>#DIV/0!</v>
      </c>
      <c r="BT54" s="272" t="str">
        <f t="shared" si="23"/>
        <v>#DIV/0!</v>
      </c>
      <c r="BU54" s="272" t="str">
        <f t="shared" si="24"/>
        <v>#DIV/0!</v>
      </c>
      <c r="BV54" s="272" t="str">
        <f t="shared" si="25"/>
        <v>#DIV/0!</v>
      </c>
      <c r="BW54" s="272" t="str">
        <f t="shared" si="26"/>
        <v>#DIV/0!</v>
      </c>
      <c r="BX54" s="272" t="str">
        <f t="shared" si="27"/>
        <v>#DIV/0!</v>
      </c>
      <c r="BY54" s="272" t="str">
        <f t="shared" si="28"/>
        <v>#DIV/0!</v>
      </c>
      <c r="BZ54" s="272" t="str">
        <f t="shared" si="29"/>
        <v>#DIV/0!</v>
      </c>
      <c r="CA54" s="272" t="str">
        <f t="shared" si="30"/>
        <v>#DIV/0!</v>
      </c>
      <c r="CB54" s="272" t="str">
        <f t="shared" si="31"/>
        <v>#DIV/0!</v>
      </c>
      <c r="CC54" s="373"/>
    </row>
    <row r="55">
      <c r="M55" s="388"/>
      <c r="AI55" s="398"/>
      <c r="AJ55" s="120" t="s">
        <v>141</v>
      </c>
      <c r="AK55" s="120" t="s">
        <v>108</v>
      </c>
      <c r="AL55" s="46">
        <v>0.5</v>
      </c>
      <c r="AM55" s="272">
        <f t="shared" si="1"/>
        <v>2</v>
      </c>
      <c r="AN55" s="46">
        <v>2.0</v>
      </c>
      <c r="AO55" s="107">
        <f t="shared" si="3"/>
        <v>0.05952380952</v>
      </c>
      <c r="AP55" s="402">
        <v>2709.0</v>
      </c>
      <c r="AQ55" s="403">
        <v>3044000.0</v>
      </c>
      <c r="AR55" s="403" t="s">
        <v>130</v>
      </c>
      <c r="AS55" s="403" t="s">
        <v>109</v>
      </c>
      <c r="AT55" s="403" t="s">
        <v>108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0" t="s">
        <v>134</v>
      </c>
      <c r="AK56" s="120" t="s">
        <v>85</v>
      </c>
      <c r="AL56" s="46">
        <v>92.16</v>
      </c>
      <c r="AM56" s="272">
        <f t="shared" si="1"/>
        <v>2</v>
      </c>
      <c r="AN56" s="399">
        <f>AM56</f>
        <v>2</v>
      </c>
      <c r="AO56" s="107">
        <f t="shared" si="3"/>
        <v>10.97142857</v>
      </c>
      <c r="AP56" s="402">
        <v>2719.0</v>
      </c>
      <c r="AQ56" s="403">
        <v>3044000.0</v>
      </c>
      <c r="AR56" s="403" t="s">
        <v>130</v>
      </c>
      <c r="AS56" s="403" t="s">
        <v>87</v>
      </c>
      <c r="AT56" s="403" t="s">
        <v>85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1" t="s">
        <v>58</v>
      </c>
      <c r="AK57" s="151" t="s">
        <v>58</v>
      </c>
      <c r="AL57" s="46">
        <v>107.0</v>
      </c>
      <c r="AM57" s="272">
        <f t="shared" si="1"/>
        <v>1</v>
      </c>
      <c r="AN57" s="399">
        <v>1.0</v>
      </c>
      <c r="AO57" s="107">
        <f t="shared" si="3"/>
        <v>25.47619048</v>
      </c>
      <c r="AP57" s="402">
        <v>2720.0</v>
      </c>
      <c r="AQ57" s="403">
        <v>3044000.0</v>
      </c>
      <c r="AR57" s="403" t="s">
        <v>130</v>
      </c>
      <c r="AS57" s="403" t="s">
        <v>112</v>
      </c>
      <c r="AT57" s="403" t="s">
        <v>108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7"/>
      <c r="AJ58" s="120" t="s">
        <v>329</v>
      </c>
      <c r="AK58" s="120" t="s">
        <v>89</v>
      </c>
      <c r="AL58" s="46">
        <v>51.33</v>
      </c>
      <c r="AM58" s="272">
        <f t="shared" si="1"/>
        <v>1</v>
      </c>
      <c r="AN58" s="399">
        <v>1.0</v>
      </c>
      <c r="AO58" s="107">
        <f t="shared" si="3"/>
        <v>12.22142857</v>
      </c>
      <c r="AP58" s="402">
        <v>2722.0</v>
      </c>
      <c r="AQ58" s="403">
        <v>3044000.0</v>
      </c>
      <c r="AR58" s="403" t="s">
        <v>130</v>
      </c>
      <c r="AS58" s="403" t="s">
        <v>104</v>
      </c>
      <c r="AT58" s="403" t="s">
        <v>85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0" t="s">
        <v>132</v>
      </c>
      <c r="AK59" s="120" t="s">
        <v>81</v>
      </c>
      <c r="AL59" s="46">
        <v>243.83</v>
      </c>
      <c r="AM59" s="272">
        <f t="shared" si="1"/>
        <v>3</v>
      </c>
      <c r="AN59" s="399">
        <f>AM59</f>
        <v>3</v>
      </c>
      <c r="AO59" s="107">
        <f t="shared" si="3"/>
        <v>19.3515873</v>
      </c>
      <c r="AP59" s="402">
        <v>2723.0</v>
      </c>
      <c r="AQ59" s="403">
        <v>3044000.0</v>
      </c>
      <c r="AR59" s="403" t="s">
        <v>130</v>
      </c>
      <c r="AS59" s="403" t="s">
        <v>62</v>
      </c>
      <c r="AT59" s="403" t="s">
        <v>58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2" t="str">
        <f t="shared" si="8"/>
        <v>#DIV/0!</v>
      </c>
      <c r="BF59" s="272" t="str">
        <f t="shared" si="9"/>
        <v>#DIV/0!</v>
      </c>
      <c r="BG59" s="272" t="str">
        <f t="shared" si="10"/>
        <v>#DIV/0!</v>
      </c>
      <c r="BH59" s="272" t="str">
        <f t="shared" si="11"/>
        <v>#DIV/0!</v>
      </c>
      <c r="BI59" s="272" t="str">
        <f t="shared" si="12"/>
        <v>#DIV/0!</v>
      </c>
      <c r="BJ59" s="272" t="str">
        <f t="shared" si="13"/>
        <v>#DIV/0!</v>
      </c>
      <c r="BK59" s="272" t="str">
        <f t="shared" si="14"/>
        <v>#DIV/0!</v>
      </c>
      <c r="BL59" s="272" t="str">
        <f t="shared" si="15"/>
        <v>#DIV/0!</v>
      </c>
      <c r="BM59" s="272" t="str">
        <f t="shared" si="16"/>
        <v>#DIV/0!</v>
      </c>
      <c r="BN59" s="272" t="str">
        <f t="shared" si="17"/>
        <v>#DIV/0!</v>
      </c>
      <c r="BO59" s="272" t="str">
        <f t="shared" si="18"/>
        <v>#DIV/0!</v>
      </c>
      <c r="BP59" s="272" t="str">
        <f t="shared" si="19"/>
        <v>#DIV/0!</v>
      </c>
      <c r="BQ59" s="272" t="str">
        <f t="shared" si="20"/>
        <v>#DIV/0!</v>
      </c>
      <c r="BR59" s="272" t="str">
        <f t="shared" si="21"/>
        <v>#DIV/0!</v>
      </c>
      <c r="BS59" s="272" t="str">
        <f t="shared" si="22"/>
        <v>#DIV/0!</v>
      </c>
      <c r="BT59" s="272" t="str">
        <f t="shared" si="23"/>
        <v>#DIV/0!</v>
      </c>
      <c r="BU59" s="272" t="str">
        <f t="shared" si="24"/>
        <v>#DIV/0!</v>
      </c>
      <c r="BV59" s="272" t="str">
        <f t="shared" si="25"/>
        <v>#DIV/0!</v>
      </c>
      <c r="BW59" s="272" t="str">
        <f t="shared" si="26"/>
        <v>#DIV/0!</v>
      </c>
      <c r="BX59" s="272" t="str">
        <f t="shared" si="27"/>
        <v>#DIV/0!</v>
      </c>
      <c r="BY59" s="272" t="str">
        <f t="shared" si="28"/>
        <v>#DIV/0!</v>
      </c>
      <c r="BZ59" s="272" t="str">
        <f t="shared" si="29"/>
        <v>#DIV/0!</v>
      </c>
      <c r="CA59" s="272" t="str">
        <f t="shared" si="30"/>
        <v>#DIV/0!</v>
      </c>
      <c r="CB59" s="272" t="str">
        <f t="shared" si="31"/>
        <v>#DIV/0!</v>
      </c>
      <c r="CC59" s="373"/>
    </row>
    <row r="60">
      <c r="M60" s="388"/>
      <c r="AI60" s="398"/>
      <c r="AJ60" s="120" t="s">
        <v>143</v>
      </c>
      <c r="AK60" s="120" t="s">
        <v>12</v>
      </c>
      <c r="AL60" s="46">
        <v>55.58</v>
      </c>
      <c r="AM60" s="272">
        <f t="shared" si="1"/>
        <v>3</v>
      </c>
      <c r="AN60" s="399">
        <v>3.0</v>
      </c>
      <c r="AO60" s="107">
        <f t="shared" si="3"/>
        <v>4.411111111</v>
      </c>
      <c r="AP60" s="402">
        <v>2727.0</v>
      </c>
      <c r="AQ60" s="403">
        <v>3044000.0</v>
      </c>
      <c r="AR60" s="403" t="s">
        <v>130</v>
      </c>
      <c r="AS60" s="403" t="s">
        <v>140</v>
      </c>
      <c r="AT60" s="403" t="s">
        <v>89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1" t="s">
        <v>330</v>
      </c>
      <c r="AK61" s="151" t="s">
        <v>330</v>
      </c>
      <c r="AL61" s="46">
        <v>0.5</v>
      </c>
      <c r="AM61" s="272">
        <f t="shared" si="1"/>
        <v>1</v>
      </c>
      <c r="AN61" s="399">
        <f t="shared" ref="AN61:AN64" si="32">AM61</f>
        <v>1</v>
      </c>
      <c r="AO61" s="107">
        <f t="shared" si="3"/>
        <v>0.119047619</v>
      </c>
      <c r="AP61" s="402">
        <v>2728.0</v>
      </c>
      <c r="AQ61" s="403">
        <v>3044000.0</v>
      </c>
      <c r="AR61" s="403" t="s">
        <v>130</v>
      </c>
      <c r="AS61" s="403" t="s">
        <v>128</v>
      </c>
      <c r="AT61" s="403" t="s">
        <v>80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1" t="s">
        <v>279</v>
      </c>
      <c r="AK62" s="151" t="s">
        <v>279</v>
      </c>
      <c r="AL62" s="46">
        <v>6.0</v>
      </c>
      <c r="AM62" s="272">
        <f t="shared" si="1"/>
        <v>1</v>
      </c>
      <c r="AN62" s="399">
        <f t="shared" si="32"/>
        <v>1</v>
      </c>
      <c r="AO62" s="107">
        <f t="shared" si="3"/>
        <v>1.428571429</v>
      </c>
      <c r="AP62" s="402">
        <v>2729.0</v>
      </c>
      <c r="AQ62" s="403">
        <v>3044000.0</v>
      </c>
      <c r="AR62" s="403" t="s">
        <v>130</v>
      </c>
      <c r="AS62" s="403" t="s">
        <v>96</v>
      </c>
      <c r="AT62" s="403" t="s">
        <v>80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2" t="str">
        <f t="shared" si="8"/>
        <v>#DIV/0!</v>
      </c>
      <c r="BF62" s="272" t="str">
        <f t="shared" si="9"/>
        <v>#DIV/0!</v>
      </c>
      <c r="BG62" s="272" t="str">
        <f t="shared" si="10"/>
        <v>#DIV/0!</v>
      </c>
      <c r="BH62" s="272" t="str">
        <f t="shared" si="11"/>
        <v>#DIV/0!</v>
      </c>
      <c r="BI62" s="272" t="str">
        <f t="shared" si="12"/>
        <v>#DIV/0!</v>
      </c>
      <c r="BJ62" s="272" t="str">
        <f t="shared" si="13"/>
        <v>#DIV/0!</v>
      </c>
      <c r="BK62" s="272" t="str">
        <f t="shared" si="14"/>
        <v>#DIV/0!</v>
      </c>
      <c r="BL62" s="272" t="str">
        <f t="shared" si="15"/>
        <v>#DIV/0!</v>
      </c>
      <c r="BM62" s="272" t="str">
        <f t="shared" si="16"/>
        <v>#DIV/0!</v>
      </c>
      <c r="BN62" s="272" t="str">
        <f t="shared" si="17"/>
        <v>#DIV/0!</v>
      </c>
      <c r="BO62" s="272" t="str">
        <f t="shared" si="18"/>
        <v>#DIV/0!</v>
      </c>
      <c r="BP62" s="272" t="str">
        <f t="shared" si="19"/>
        <v>#DIV/0!</v>
      </c>
      <c r="BQ62" s="272" t="str">
        <f t="shared" si="20"/>
        <v>#DIV/0!</v>
      </c>
      <c r="BR62" s="272" t="str">
        <f t="shared" si="21"/>
        <v>#DIV/0!</v>
      </c>
      <c r="BS62" s="272" t="str">
        <f t="shared" si="22"/>
        <v>#DIV/0!</v>
      </c>
      <c r="BT62" s="272" t="str">
        <f t="shared" si="23"/>
        <v>#DIV/0!</v>
      </c>
      <c r="BU62" s="272" t="str">
        <f t="shared" si="24"/>
        <v>#DIV/0!</v>
      </c>
      <c r="BV62" s="272" t="str">
        <f t="shared" si="25"/>
        <v>#DIV/0!</v>
      </c>
      <c r="BW62" s="272" t="str">
        <f t="shared" si="26"/>
        <v>#DIV/0!</v>
      </c>
      <c r="BX62" s="272" t="str">
        <f t="shared" si="27"/>
        <v>#DIV/0!</v>
      </c>
      <c r="BY62" s="272" t="str">
        <f t="shared" si="28"/>
        <v>#DIV/0!</v>
      </c>
      <c r="BZ62" s="272" t="str">
        <f t="shared" si="29"/>
        <v>#DIV/0!</v>
      </c>
      <c r="CA62" s="272" t="str">
        <f t="shared" si="30"/>
        <v>#DIV/0!</v>
      </c>
      <c r="CB62" s="272" t="str">
        <f t="shared" si="31"/>
        <v>#DIV/0!</v>
      </c>
      <c r="CC62" s="373"/>
    </row>
    <row r="63">
      <c r="M63" s="388"/>
      <c r="AI63" s="380"/>
      <c r="AJ63" s="120" t="s">
        <v>331</v>
      </c>
      <c r="AK63" s="120" t="s">
        <v>63</v>
      </c>
      <c r="AL63" s="46">
        <v>40.08</v>
      </c>
      <c r="AM63" s="272">
        <f t="shared" si="1"/>
        <v>1</v>
      </c>
      <c r="AN63" s="399">
        <f t="shared" si="32"/>
        <v>1</v>
      </c>
      <c r="AO63" s="107">
        <f t="shared" si="3"/>
        <v>9.542857143</v>
      </c>
      <c r="AP63" s="402">
        <v>2731.0</v>
      </c>
      <c r="AQ63" s="403">
        <v>3044000.0</v>
      </c>
      <c r="AR63" s="403" t="s">
        <v>130</v>
      </c>
      <c r="AS63" s="403" t="s">
        <v>145</v>
      </c>
      <c r="AT63" s="403" t="s">
        <v>81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0" t="s">
        <v>136</v>
      </c>
      <c r="AK64" s="120" t="s">
        <v>106</v>
      </c>
      <c r="AL64" s="46">
        <v>0.5</v>
      </c>
      <c r="AM64" s="272">
        <f t="shared" si="1"/>
        <v>1</v>
      </c>
      <c r="AN64" s="399">
        <f t="shared" si="32"/>
        <v>1</v>
      </c>
      <c r="AO64" s="107">
        <f t="shared" si="3"/>
        <v>0.119047619</v>
      </c>
      <c r="AP64" s="402">
        <v>2733.0</v>
      </c>
      <c r="AQ64" s="403">
        <v>3044000.0</v>
      </c>
      <c r="AR64" s="403" t="s">
        <v>130</v>
      </c>
      <c r="AS64" s="403" t="s">
        <v>84</v>
      </c>
      <c r="AT64" s="403" t="s">
        <v>81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1" t="s">
        <v>78</v>
      </c>
      <c r="AK65" s="151" t="s">
        <v>78</v>
      </c>
      <c r="AL65" s="46">
        <v>22.0</v>
      </c>
      <c r="AM65" s="272">
        <f t="shared" si="1"/>
        <v>0</v>
      </c>
      <c r="AN65" s="121">
        <v>0.0</v>
      </c>
      <c r="AO65" s="107" t="str">
        <f t="shared" si="3"/>
        <v>#DIV/0!</v>
      </c>
      <c r="AP65" s="402">
        <v>2736.0</v>
      </c>
      <c r="AQ65" s="403">
        <v>3044000.0</v>
      </c>
      <c r="AR65" s="403" t="s">
        <v>130</v>
      </c>
      <c r="AS65" s="403" t="s">
        <v>114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7"/>
      <c r="AJ66" s="151" t="s">
        <v>303</v>
      </c>
      <c r="AK66" s="151" t="s">
        <v>303</v>
      </c>
      <c r="AL66" s="46">
        <v>0.5</v>
      </c>
      <c r="AM66" s="272">
        <f t="shared" si="1"/>
        <v>0</v>
      </c>
      <c r="AN66" s="399">
        <f>AM66</f>
        <v>0</v>
      </c>
      <c r="AO66" s="107" t="str">
        <f t="shared" si="3"/>
        <v>#DIV/0!</v>
      </c>
      <c r="AP66" s="402">
        <v>2737.0</v>
      </c>
      <c r="AQ66" s="403">
        <v>3044000.0</v>
      </c>
      <c r="AR66" s="403" t="s">
        <v>130</v>
      </c>
      <c r="AS66" s="403" t="s">
        <v>119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7"/>
      <c r="AJ67" s="120" t="s">
        <v>69</v>
      </c>
      <c r="AK67" s="120" t="s">
        <v>69</v>
      </c>
      <c r="AL67" s="121">
        <v>0.0</v>
      </c>
      <c r="AM67" s="272">
        <f t="shared" si="1"/>
        <v>0</v>
      </c>
      <c r="AN67" s="121">
        <v>0.0</v>
      </c>
      <c r="AO67" s="107" t="str">
        <f t="shared" si="3"/>
        <v>#DIV/0!</v>
      </c>
      <c r="AP67" s="402">
        <v>2738.0</v>
      </c>
      <c r="AQ67" s="403">
        <v>3044000.0</v>
      </c>
      <c r="AR67" s="403" t="s">
        <v>130</v>
      </c>
      <c r="AS67" s="403" t="s">
        <v>67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2" t="str">
        <f t="shared" si="8"/>
        <v>#DIV/0!</v>
      </c>
      <c r="BF67" s="272" t="str">
        <f t="shared" si="9"/>
        <v>#DIV/0!</v>
      </c>
      <c r="BG67" s="272" t="str">
        <f t="shared" si="10"/>
        <v>#DIV/0!</v>
      </c>
      <c r="BH67" s="272" t="str">
        <f t="shared" si="11"/>
        <v>#DIV/0!</v>
      </c>
      <c r="BI67" s="272" t="str">
        <f t="shared" si="12"/>
        <v>#DIV/0!</v>
      </c>
      <c r="BJ67" s="272" t="str">
        <f t="shared" si="13"/>
        <v>#DIV/0!</v>
      </c>
      <c r="BK67" s="272" t="str">
        <f t="shared" si="14"/>
        <v>#DIV/0!</v>
      </c>
      <c r="BL67" s="272" t="str">
        <f t="shared" si="15"/>
        <v>#DIV/0!</v>
      </c>
      <c r="BM67" s="272" t="str">
        <f t="shared" si="16"/>
        <v>#DIV/0!</v>
      </c>
      <c r="BN67" s="272" t="str">
        <f t="shared" si="17"/>
        <v>#DIV/0!</v>
      </c>
      <c r="BO67" s="272" t="str">
        <f t="shared" si="18"/>
        <v>#DIV/0!</v>
      </c>
      <c r="BP67" s="272" t="str">
        <f t="shared" si="19"/>
        <v>#DIV/0!</v>
      </c>
      <c r="BQ67" s="272" t="str">
        <f t="shared" si="20"/>
        <v>#DIV/0!</v>
      </c>
      <c r="BR67" s="272" t="str">
        <f t="shared" si="21"/>
        <v>#DIV/0!</v>
      </c>
      <c r="BS67" s="272" t="str">
        <f t="shared" si="22"/>
        <v>#DIV/0!</v>
      </c>
      <c r="BT67" s="272" t="str">
        <f t="shared" si="23"/>
        <v>#DIV/0!</v>
      </c>
      <c r="BU67" s="272" t="str">
        <f t="shared" si="24"/>
        <v>#DIV/0!</v>
      </c>
      <c r="BV67" s="272" t="str">
        <f t="shared" si="25"/>
        <v>#DIV/0!</v>
      </c>
      <c r="BW67" s="272" t="str">
        <f t="shared" si="26"/>
        <v>#DIV/0!</v>
      </c>
      <c r="BX67" s="272" t="str">
        <f t="shared" si="27"/>
        <v>#DIV/0!</v>
      </c>
      <c r="BY67" s="272" t="str">
        <f t="shared" si="28"/>
        <v>#DIV/0!</v>
      </c>
      <c r="BZ67" s="272" t="str">
        <f t="shared" si="29"/>
        <v>#DIV/0!</v>
      </c>
      <c r="CA67" s="272" t="str">
        <f t="shared" si="30"/>
        <v>#DIV/0!</v>
      </c>
      <c r="CB67" s="272" t="str">
        <f t="shared" si="31"/>
        <v>#DIV/0!</v>
      </c>
      <c r="CC67" s="373"/>
    </row>
    <row r="68">
      <c r="M68" s="388"/>
      <c r="AI68" s="37"/>
      <c r="AJ68" s="120" t="s">
        <v>332</v>
      </c>
      <c r="AK68" s="120" t="s">
        <v>332</v>
      </c>
      <c r="AL68" s="46">
        <v>0.0</v>
      </c>
      <c r="AM68" s="272">
        <f t="shared" si="1"/>
        <v>0</v>
      </c>
      <c r="AN68" s="399">
        <f>AM68</f>
        <v>0</v>
      </c>
      <c r="AO68" s="107" t="str">
        <f t="shared" si="3"/>
        <v>#DIV/0!</v>
      </c>
      <c r="AP68" s="402">
        <v>2739.0</v>
      </c>
      <c r="AQ68" s="403">
        <v>3044000.0</v>
      </c>
      <c r="AR68" s="403" t="s">
        <v>130</v>
      </c>
      <c r="AS68" s="403" t="s">
        <v>88</v>
      </c>
      <c r="AT68" s="403" t="s">
        <v>81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2">
        <v>2740.0</v>
      </c>
      <c r="AQ69" s="403">
        <v>3044000.0</v>
      </c>
      <c r="AR69" s="403" t="s">
        <v>130</v>
      </c>
      <c r="AS69" s="403" t="s">
        <v>105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7"/>
      <c r="AL70" s="37"/>
      <c r="AM70" s="37"/>
      <c r="AN70" s="37"/>
      <c r="AO70" s="37"/>
      <c r="AP70" s="402">
        <v>2741.0</v>
      </c>
      <c r="AQ70" s="403">
        <v>3044000.0</v>
      </c>
      <c r="AR70" s="403" t="s">
        <v>130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7"/>
      <c r="AJ71" s="37"/>
      <c r="AK71" s="37"/>
      <c r="AL71" s="37"/>
      <c r="AM71" s="37"/>
      <c r="AN71" s="37"/>
      <c r="AO71" s="37"/>
      <c r="AP71" s="402">
        <v>2742.0</v>
      </c>
      <c r="AQ71" s="403">
        <v>3044000.0</v>
      </c>
      <c r="AR71" s="403" t="s">
        <v>130</v>
      </c>
      <c r="AS71" s="403" t="s">
        <v>152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7"/>
      <c r="AJ72" s="37"/>
      <c r="AK72" s="37"/>
      <c r="AL72" s="37"/>
      <c r="AM72" s="37"/>
      <c r="AN72" s="37"/>
      <c r="AO72" s="37"/>
      <c r="AP72" s="420">
        <v>2743.0</v>
      </c>
      <c r="AQ72" s="421">
        <v>3044000.0</v>
      </c>
      <c r="AR72" s="421" t="s">
        <v>130</v>
      </c>
      <c r="AS72" s="421" t="s">
        <v>107</v>
      </c>
      <c r="AT72" s="421" t="s">
        <v>106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2" t="str">
        <f t="shared" si="8"/>
        <v>#DIV/0!</v>
      </c>
      <c r="BF76" s="272" t="str">
        <f t="shared" si="9"/>
        <v>#DIV/0!</v>
      </c>
      <c r="BG76" s="272" t="str">
        <f t="shared" si="10"/>
        <v>#DIV/0!</v>
      </c>
      <c r="BH76" s="272" t="str">
        <f t="shared" si="11"/>
        <v>#DIV/0!</v>
      </c>
      <c r="BI76" s="272" t="str">
        <f t="shared" si="12"/>
        <v>#DIV/0!</v>
      </c>
      <c r="BJ76" s="272" t="str">
        <f t="shared" si="13"/>
        <v>#DIV/0!</v>
      </c>
      <c r="BK76" s="272" t="str">
        <f t="shared" si="14"/>
        <v>#DIV/0!</v>
      </c>
      <c r="BL76" s="272" t="str">
        <f t="shared" si="15"/>
        <v>#DIV/0!</v>
      </c>
      <c r="BM76" s="272" t="str">
        <f t="shared" si="16"/>
        <v>#DIV/0!</v>
      </c>
      <c r="BN76" s="272" t="str">
        <f t="shared" si="17"/>
        <v>#DIV/0!</v>
      </c>
      <c r="BO76" s="272" t="str">
        <f t="shared" si="18"/>
        <v>#DIV/0!</v>
      </c>
      <c r="BP76" s="272" t="str">
        <f t="shared" si="19"/>
        <v>#DIV/0!</v>
      </c>
      <c r="BQ76" s="272" t="str">
        <f t="shared" si="20"/>
        <v>#DIV/0!</v>
      </c>
      <c r="BR76" s="272" t="str">
        <f t="shared" si="21"/>
        <v>#DIV/0!</v>
      </c>
      <c r="BS76" s="272" t="str">
        <f t="shared" si="22"/>
        <v>#DIV/0!</v>
      </c>
      <c r="BT76" s="272" t="str">
        <f t="shared" si="23"/>
        <v>#DIV/0!</v>
      </c>
      <c r="BU76" s="272" t="str">
        <f t="shared" si="24"/>
        <v>#DIV/0!</v>
      </c>
      <c r="BV76" s="272" t="str">
        <f t="shared" si="25"/>
        <v>#DIV/0!</v>
      </c>
      <c r="BW76" s="272" t="str">
        <f t="shared" si="26"/>
        <v>#DIV/0!</v>
      </c>
      <c r="BX76" s="272" t="str">
        <f t="shared" si="27"/>
        <v>#DIV/0!</v>
      </c>
      <c r="BY76" s="272" t="str">
        <f t="shared" si="28"/>
        <v>#DIV/0!</v>
      </c>
      <c r="BZ76" s="272" t="str">
        <f t="shared" si="29"/>
        <v>#DIV/0!</v>
      </c>
      <c r="CA76" s="272" t="str">
        <f t="shared" si="30"/>
        <v>#DIV/0!</v>
      </c>
      <c r="CB76" s="27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2" t="str">
        <f t="shared" si="8"/>
        <v>#DIV/0!</v>
      </c>
      <c r="BF78" s="272" t="str">
        <f t="shared" si="9"/>
        <v>#DIV/0!</v>
      </c>
      <c r="BG78" s="272" t="str">
        <f t="shared" si="10"/>
        <v>#DIV/0!</v>
      </c>
      <c r="BH78" s="272" t="str">
        <f t="shared" si="11"/>
        <v>#DIV/0!</v>
      </c>
      <c r="BI78" s="272" t="str">
        <f t="shared" si="12"/>
        <v>#DIV/0!</v>
      </c>
      <c r="BJ78" s="272" t="str">
        <f t="shared" si="13"/>
        <v>#DIV/0!</v>
      </c>
      <c r="BK78" s="272" t="str">
        <f t="shared" si="14"/>
        <v>#DIV/0!</v>
      </c>
      <c r="BL78" s="272" t="str">
        <f t="shared" si="15"/>
        <v>#DIV/0!</v>
      </c>
      <c r="BM78" s="272" t="str">
        <f t="shared" si="16"/>
        <v>#DIV/0!</v>
      </c>
      <c r="BN78" s="272" t="str">
        <f t="shared" si="17"/>
        <v>#DIV/0!</v>
      </c>
      <c r="BO78" s="272" t="str">
        <f t="shared" si="18"/>
        <v>#DIV/0!</v>
      </c>
      <c r="BP78" s="272" t="str">
        <f t="shared" si="19"/>
        <v>#DIV/0!</v>
      </c>
      <c r="BQ78" s="272" t="str">
        <f t="shared" si="20"/>
        <v>#DIV/0!</v>
      </c>
      <c r="BR78" s="272" t="str">
        <f t="shared" si="21"/>
        <v>#DIV/0!</v>
      </c>
      <c r="BS78" s="272" t="str">
        <f t="shared" si="22"/>
        <v>#DIV/0!</v>
      </c>
      <c r="BT78" s="272" t="str">
        <f t="shared" si="23"/>
        <v>#DIV/0!</v>
      </c>
      <c r="BU78" s="272" t="str">
        <f t="shared" si="24"/>
        <v>#DIV/0!</v>
      </c>
      <c r="BV78" s="272" t="str">
        <f t="shared" si="25"/>
        <v>#DIV/0!</v>
      </c>
      <c r="BW78" s="272" t="str">
        <f t="shared" si="26"/>
        <v>#DIV/0!</v>
      </c>
      <c r="BX78" s="272" t="str">
        <f t="shared" si="27"/>
        <v>#DIV/0!</v>
      </c>
      <c r="BY78" s="272" t="str">
        <f t="shared" si="28"/>
        <v>#DIV/0!</v>
      </c>
      <c r="BZ78" s="272" t="str">
        <f t="shared" si="29"/>
        <v>#DIV/0!</v>
      </c>
      <c r="CA78" s="272" t="str">
        <f t="shared" si="30"/>
        <v>#DIV/0!</v>
      </c>
      <c r="CB78" s="27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2" t="str">
        <f t="shared" si="8"/>
        <v>#DIV/0!</v>
      </c>
      <c r="BF79" s="272" t="str">
        <f t="shared" si="9"/>
        <v>#DIV/0!</v>
      </c>
      <c r="BG79" s="272" t="str">
        <f t="shared" si="10"/>
        <v>#DIV/0!</v>
      </c>
      <c r="BH79" s="272" t="str">
        <f t="shared" si="11"/>
        <v>#DIV/0!</v>
      </c>
      <c r="BI79" s="272" t="str">
        <f t="shared" si="12"/>
        <v>#DIV/0!</v>
      </c>
      <c r="BJ79" s="272" t="str">
        <f t="shared" si="13"/>
        <v>#DIV/0!</v>
      </c>
      <c r="BK79" s="272" t="str">
        <f t="shared" si="14"/>
        <v>#DIV/0!</v>
      </c>
      <c r="BL79" s="272" t="str">
        <f t="shared" si="15"/>
        <v>#DIV/0!</v>
      </c>
      <c r="BM79" s="272" t="str">
        <f t="shared" si="16"/>
        <v>#DIV/0!</v>
      </c>
      <c r="BN79" s="412" t="str">
        <f t="shared" si="17"/>
        <v>#DIV/0!</v>
      </c>
      <c r="BO79" s="272" t="str">
        <f t="shared" si="18"/>
        <v>#DIV/0!</v>
      </c>
      <c r="BP79" s="272" t="str">
        <f t="shared" si="19"/>
        <v>#DIV/0!</v>
      </c>
      <c r="BQ79" s="272" t="str">
        <f t="shared" si="20"/>
        <v>#DIV/0!</v>
      </c>
      <c r="BR79" s="272" t="str">
        <f t="shared" si="21"/>
        <v>#DIV/0!</v>
      </c>
      <c r="BS79" s="272" t="str">
        <f t="shared" si="22"/>
        <v>#DIV/0!</v>
      </c>
      <c r="BT79" s="272" t="str">
        <f t="shared" si="23"/>
        <v>#DIV/0!</v>
      </c>
      <c r="BU79" s="272" t="str">
        <f t="shared" si="24"/>
        <v>#DIV/0!</v>
      </c>
      <c r="BV79" s="272" t="str">
        <f t="shared" si="25"/>
        <v>#DIV/0!</v>
      </c>
      <c r="BW79" s="272" t="str">
        <f t="shared" si="26"/>
        <v>#DIV/0!</v>
      </c>
      <c r="BX79" s="272" t="str">
        <f t="shared" si="27"/>
        <v>#DIV/0!</v>
      </c>
      <c r="BY79" s="272" t="str">
        <f t="shared" si="28"/>
        <v>#DIV/0!</v>
      </c>
      <c r="BZ79" s="272" t="str">
        <f t="shared" si="29"/>
        <v>#DIV/0!</v>
      </c>
      <c r="CA79" s="272" t="str">
        <f t="shared" si="30"/>
        <v>#DIV/0!</v>
      </c>
      <c r="CB79" s="27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2" t="str">
        <f t="shared" si="8"/>
        <v>#DIV/0!</v>
      </c>
      <c r="BF81" s="272" t="str">
        <f t="shared" si="9"/>
        <v>#DIV/0!</v>
      </c>
      <c r="BG81" s="272" t="str">
        <f t="shared" si="10"/>
        <v>#DIV/0!</v>
      </c>
      <c r="BH81" s="272" t="str">
        <f t="shared" si="11"/>
        <v>#DIV/0!</v>
      </c>
      <c r="BI81" s="272" t="str">
        <f t="shared" si="12"/>
        <v>#DIV/0!</v>
      </c>
      <c r="BJ81" s="272" t="str">
        <f t="shared" si="13"/>
        <v>#DIV/0!</v>
      </c>
      <c r="BK81" s="272" t="str">
        <f t="shared" si="14"/>
        <v>#DIV/0!</v>
      </c>
      <c r="BL81" s="272" t="str">
        <f t="shared" si="15"/>
        <v>#DIV/0!</v>
      </c>
      <c r="BM81" s="272" t="str">
        <f t="shared" si="16"/>
        <v>#DIV/0!</v>
      </c>
      <c r="BN81" s="272" t="str">
        <f t="shared" si="17"/>
        <v>#DIV/0!</v>
      </c>
      <c r="BO81" s="272" t="str">
        <f t="shared" si="18"/>
        <v>#DIV/0!</v>
      </c>
      <c r="BP81" s="272" t="str">
        <f t="shared" si="19"/>
        <v>#DIV/0!</v>
      </c>
      <c r="BQ81" s="272" t="str">
        <f t="shared" si="20"/>
        <v>#DIV/0!</v>
      </c>
      <c r="BR81" s="272" t="str">
        <f t="shared" si="21"/>
        <v>#DIV/0!</v>
      </c>
      <c r="BS81" s="272" t="str">
        <f t="shared" si="22"/>
        <v>#DIV/0!</v>
      </c>
      <c r="BT81" s="272" t="str">
        <f t="shared" si="23"/>
        <v>#DIV/0!</v>
      </c>
      <c r="BU81" s="272" t="str">
        <f t="shared" si="24"/>
        <v>#DIV/0!</v>
      </c>
      <c r="BV81" s="272" t="str">
        <f t="shared" si="25"/>
        <v>#DIV/0!</v>
      </c>
      <c r="BW81" s="272" t="str">
        <f t="shared" si="26"/>
        <v>#DIV/0!</v>
      </c>
      <c r="BX81" s="272" t="str">
        <f t="shared" si="27"/>
        <v>#DIV/0!</v>
      </c>
      <c r="BY81" s="272" t="str">
        <f t="shared" si="28"/>
        <v>#DIV/0!</v>
      </c>
      <c r="BZ81" s="272" t="str">
        <f t="shared" si="29"/>
        <v>#DIV/0!</v>
      </c>
      <c r="CA81" s="272" t="str">
        <f t="shared" si="30"/>
        <v>#DIV/0!</v>
      </c>
      <c r="CB81" s="27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2" t="str">
        <f t="shared" si="8"/>
        <v>#DIV/0!</v>
      </c>
      <c r="BF82" s="272" t="str">
        <f t="shared" si="9"/>
        <v>#DIV/0!</v>
      </c>
      <c r="BG82" s="272" t="str">
        <f t="shared" si="10"/>
        <v>#DIV/0!</v>
      </c>
      <c r="BH82" s="272" t="str">
        <f t="shared" si="11"/>
        <v>#DIV/0!</v>
      </c>
      <c r="BI82" s="272" t="str">
        <f t="shared" si="12"/>
        <v>#DIV/0!</v>
      </c>
      <c r="BJ82" s="272" t="str">
        <f t="shared" si="13"/>
        <v>#DIV/0!</v>
      </c>
      <c r="BK82" s="272" t="str">
        <f t="shared" si="14"/>
        <v>#DIV/0!</v>
      </c>
      <c r="BL82" s="272" t="str">
        <f t="shared" si="15"/>
        <v>#DIV/0!</v>
      </c>
      <c r="BM82" s="272" t="str">
        <f t="shared" si="16"/>
        <v>#DIV/0!</v>
      </c>
      <c r="BN82" s="272" t="str">
        <f t="shared" si="17"/>
        <v>#DIV/0!</v>
      </c>
      <c r="BO82" s="272" t="str">
        <f t="shared" si="18"/>
        <v>#DIV/0!</v>
      </c>
      <c r="BP82" s="272" t="str">
        <f t="shared" si="19"/>
        <v>#DIV/0!</v>
      </c>
      <c r="BQ82" s="272" t="str">
        <f t="shared" si="20"/>
        <v>#DIV/0!</v>
      </c>
      <c r="BR82" s="272" t="str">
        <f t="shared" si="21"/>
        <v>#DIV/0!</v>
      </c>
      <c r="BS82" s="272" t="str">
        <f t="shared" si="22"/>
        <v>#DIV/0!</v>
      </c>
      <c r="BT82" s="272" t="str">
        <f t="shared" si="23"/>
        <v>#DIV/0!</v>
      </c>
      <c r="BU82" s="272" t="str">
        <f t="shared" si="24"/>
        <v>#DIV/0!</v>
      </c>
      <c r="BV82" s="272" t="str">
        <f t="shared" si="25"/>
        <v>#DIV/0!</v>
      </c>
      <c r="BW82" s="272" t="str">
        <f t="shared" si="26"/>
        <v>#DIV/0!</v>
      </c>
      <c r="BX82" s="272" t="str">
        <f t="shared" si="27"/>
        <v>#DIV/0!</v>
      </c>
      <c r="BY82" s="272" t="str">
        <f t="shared" si="28"/>
        <v>#DIV/0!</v>
      </c>
      <c r="BZ82" s="272" t="str">
        <f t="shared" si="29"/>
        <v>#DIV/0!</v>
      </c>
      <c r="CA82" s="272" t="str">
        <f t="shared" si="30"/>
        <v>#DIV/0!</v>
      </c>
      <c r="CB82" s="27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2" t="str">
        <f t="shared" si="8"/>
        <v/>
      </c>
      <c r="BF83" s="272" t="str">
        <f t="shared" si="9"/>
        <v/>
      </c>
      <c r="BG83" s="272" t="str">
        <f t="shared" si="10"/>
        <v/>
      </c>
      <c r="BH83" s="272" t="str">
        <f t="shared" si="11"/>
        <v/>
      </c>
      <c r="BI83" s="272" t="str">
        <f t="shared" si="12"/>
        <v/>
      </c>
      <c r="BJ83" s="272" t="str">
        <f t="shared" si="13"/>
        <v/>
      </c>
      <c r="BK83" s="412" t="str">
        <f t="shared" si="14"/>
        <v>HSI</v>
      </c>
      <c r="BL83" s="272" t="str">
        <f t="shared" si="15"/>
        <v/>
      </c>
      <c r="BM83" s="272" t="str">
        <f t="shared" si="16"/>
        <v/>
      </c>
      <c r="BN83" s="272" t="str">
        <f t="shared" si="17"/>
        <v/>
      </c>
      <c r="BO83" s="272" t="str">
        <f t="shared" si="18"/>
        <v/>
      </c>
      <c r="BP83" s="272" t="str">
        <f t="shared" si="19"/>
        <v/>
      </c>
      <c r="BQ83" s="272" t="str">
        <f t="shared" si="20"/>
        <v/>
      </c>
      <c r="BR83" s="272" t="str">
        <f t="shared" si="21"/>
        <v/>
      </c>
      <c r="BS83" s="272" t="str">
        <f t="shared" si="22"/>
        <v/>
      </c>
      <c r="BT83" s="272" t="str">
        <f t="shared" si="23"/>
        <v/>
      </c>
      <c r="BU83" s="272" t="str">
        <f t="shared" si="24"/>
        <v/>
      </c>
      <c r="BV83" s="272" t="str">
        <f t="shared" si="25"/>
        <v/>
      </c>
      <c r="BW83" s="272" t="str">
        <f t="shared" si="26"/>
        <v/>
      </c>
      <c r="BX83" s="272" t="str">
        <f t="shared" si="27"/>
        <v/>
      </c>
      <c r="BY83" s="272" t="str">
        <f t="shared" si="28"/>
        <v/>
      </c>
      <c r="BZ83" s="272" t="str">
        <f t="shared" si="29"/>
        <v/>
      </c>
      <c r="CA83" s="272" t="str">
        <f t="shared" si="30"/>
        <v/>
      </c>
      <c r="CB83" s="27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2" t="str">
        <f t="shared" si="8"/>
        <v>#DIV/0!</v>
      </c>
      <c r="BF85" s="272" t="str">
        <f t="shared" si="9"/>
        <v>#DIV/0!</v>
      </c>
      <c r="BG85" s="272" t="str">
        <f t="shared" si="10"/>
        <v>#DIV/0!</v>
      </c>
      <c r="BH85" s="272" t="str">
        <f t="shared" si="11"/>
        <v>#DIV/0!</v>
      </c>
      <c r="BI85" s="272" t="str">
        <f t="shared" si="12"/>
        <v>#DIV/0!</v>
      </c>
      <c r="BJ85" s="272" t="str">
        <f t="shared" si="13"/>
        <v>#DIV/0!</v>
      </c>
      <c r="BK85" s="272" t="str">
        <f t="shared" si="14"/>
        <v>#DIV/0!</v>
      </c>
      <c r="BL85" s="272" t="str">
        <f t="shared" si="15"/>
        <v>#DIV/0!</v>
      </c>
      <c r="BM85" s="272" t="str">
        <f t="shared" si="16"/>
        <v>#DIV/0!</v>
      </c>
      <c r="BN85" s="272" t="str">
        <f t="shared" si="17"/>
        <v>#DIV/0!</v>
      </c>
      <c r="BO85" s="272" t="str">
        <f t="shared" si="18"/>
        <v>#DIV/0!</v>
      </c>
      <c r="BP85" s="272" t="str">
        <f t="shared" si="19"/>
        <v>#DIV/0!</v>
      </c>
      <c r="BQ85" s="272" t="str">
        <f t="shared" si="20"/>
        <v>#DIV/0!</v>
      </c>
      <c r="BR85" s="272" t="str">
        <f t="shared" si="21"/>
        <v>#DIV/0!</v>
      </c>
      <c r="BS85" s="272" t="str">
        <f t="shared" si="22"/>
        <v>#DIV/0!</v>
      </c>
      <c r="BT85" s="272" t="str">
        <f t="shared" si="23"/>
        <v>#DIV/0!</v>
      </c>
      <c r="BU85" s="272" t="str">
        <f t="shared" si="24"/>
        <v>#DIV/0!</v>
      </c>
      <c r="BV85" s="272" t="str">
        <f t="shared" si="25"/>
        <v>#DIV/0!</v>
      </c>
      <c r="BW85" s="272" t="str">
        <f t="shared" si="26"/>
        <v>#DIV/0!</v>
      </c>
      <c r="BX85" s="272" t="str">
        <f t="shared" si="27"/>
        <v>#DIV/0!</v>
      </c>
      <c r="BY85" s="272" t="str">
        <f t="shared" si="28"/>
        <v>#DIV/0!</v>
      </c>
      <c r="BZ85" s="272" t="str">
        <f t="shared" si="29"/>
        <v>#DIV/0!</v>
      </c>
      <c r="CA85" s="272" t="str">
        <f t="shared" si="30"/>
        <v>#DIV/0!</v>
      </c>
      <c r="CB85" s="27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2" t="str">
        <f t="shared" si="8"/>
        <v>#DIV/0!</v>
      </c>
      <c r="BF86" s="272" t="str">
        <f t="shared" si="9"/>
        <v>#DIV/0!</v>
      </c>
      <c r="BG86" s="272" t="str">
        <f t="shared" si="10"/>
        <v>#DIV/0!</v>
      </c>
      <c r="BH86" s="272" t="str">
        <f t="shared" si="11"/>
        <v>#DIV/0!</v>
      </c>
      <c r="BI86" s="272" t="str">
        <f t="shared" si="12"/>
        <v>#DIV/0!</v>
      </c>
      <c r="BJ86" s="272" t="str">
        <f t="shared" si="13"/>
        <v>#DIV/0!</v>
      </c>
      <c r="BK86" s="272" t="str">
        <f t="shared" si="14"/>
        <v>#DIV/0!</v>
      </c>
      <c r="BL86" s="272" t="str">
        <f t="shared" si="15"/>
        <v>#DIV/0!</v>
      </c>
      <c r="BM86" s="272" t="str">
        <f t="shared" si="16"/>
        <v>#DIV/0!</v>
      </c>
      <c r="BN86" s="272" t="str">
        <f t="shared" si="17"/>
        <v>#DIV/0!</v>
      </c>
      <c r="BO86" s="272" t="str">
        <f t="shared" si="18"/>
        <v>#DIV/0!</v>
      </c>
      <c r="BP86" s="272" t="str">
        <f t="shared" si="19"/>
        <v>#DIV/0!</v>
      </c>
      <c r="BQ86" s="272" t="str">
        <f t="shared" si="20"/>
        <v>#DIV/0!</v>
      </c>
      <c r="BR86" s="272" t="str">
        <f t="shared" si="21"/>
        <v>#DIV/0!</v>
      </c>
      <c r="BS86" s="272" t="str">
        <f t="shared" si="22"/>
        <v>#DIV/0!</v>
      </c>
      <c r="BT86" s="272" t="str">
        <f t="shared" si="23"/>
        <v>#DIV/0!</v>
      </c>
      <c r="BU86" s="272" t="str">
        <f t="shared" si="24"/>
        <v>#DIV/0!</v>
      </c>
      <c r="BV86" s="272" t="str">
        <f t="shared" si="25"/>
        <v>#DIV/0!</v>
      </c>
      <c r="BW86" s="272" t="str">
        <f t="shared" si="26"/>
        <v>#DIV/0!</v>
      </c>
      <c r="BX86" s="272" t="str">
        <f t="shared" si="27"/>
        <v>#DIV/0!</v>
      </c>
      <c r="BY86" s="272" t="str">
        <f t="shared" si="28"/>
        <v>#DIV/0!</v>
      </c>
      <c r="BZ86" s="272" t="str">
        <f t="shared" si="29"/>
        <v>#DIV/0!</v>
      </c>
      <c r="CA86" s="272" t="str">
        <f t="shared" si="30"/>
        <v>#DIV/0!</v>
      </c>
      <c r="CB86" s="27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2" t="str">
        <f t="shared" si="8"/>
        <v>#DIV/0!</v>
      </c>
      <c r="BF89" s="272" t="str">
        <f t="shared" si="9"/>
        <v>#DIV/0!</v>
      </c>
      <c r="BG89" s="272" t="str">
        <f t="shared" si="10"/>
        <v>#DIV/0!</v>
      </c>
      <c r="BH89" s="272" t="str">
        <f t="shared" si="11"/>
        <v>#DIV/0!</v>
      </c>
      <c r="BI89" s="272" t="str">
        <f t="shared" si="12"/>
        <v>#DIV/0!</v>
      </c>
      <c r="BJ89" s="272" t="str">
        <f t="shared" si="13"/>
        <v>#DIV/0!</v>
      </c>
      <c r="BK89" s="272" t="str">
        <f t="shared" si="14"/>
        <v>#DIV/0!</v>
      </c>
      <c r="BL89" s="272" t="str">
        <f t="shared" si="15"/>
        <v>#DIV/0!</v>
      </c>
      <c r="BM89" s="272" t="str">
        <f t="shared" si="16"/>
        <v>#DIV/0!</v>
      </c>
      <c r="BN89" s="272" t="str">
        <f t="shared" si="17"/>
        <v>#DIV/0!</v>
      </c>
      <c r="BO89" s="272" t="str">
        <f t="shared" si="18"/>
        <v>#DIV/0!</v>
      </c>
      <c r="BP89" s="272" t="str">
        <f t="shared" si="19"/>
        <v>#DIV/0!</v>
      </c>
      <c r="BQ89" s="272" t="str">
        <f t="shared" si="20"/>
        <v>#DIV/0!</v>
      </c>
      <c r="BR89" s="272" t="str">
        <f t="shared" si="21"/>
        <v>#DIV/0!</v>
      </c>
      <c r="BS89" s="272" t="str">
        <f t="shared" si="22"/>
        <v>#DIV/0!</v>
      </c>
      <c r="BT89" s="272" t="str">
        <f t="shared" si="23"/>
        <v>#DIV/0!</v>
      </c>
      <c r="BU89" s="272" t="str">
        <f t="shared" si="24"/>
        <v>#DIV/0!</v>
      </c>
      <c r="BV89" s="272" t="str">
        <f t="shared" si="25"/>
        <v>#DIV/0!</v>
      </c>
      <c r="BW89" s="272" t="str">
        <f t="shared" si="26"/>
        <v>#DIV/0!</v>
      </c>
      <c r="BX89" s="272" t="str">
        <f t="shared" si="27"/>
        <v>#DIV/0!</v>
      </c>
      <c r="BY89" s="272" t="str">
        <f t="shared" si="28"/>
        <v>#DIV/0!</v>
      </c>
      <c r="BZ89" s="272" t="str">
        <f t="shared" si="29"/>
        <v>#DIV/0!</v>
      </c>
      <c r="CA89" s="272" t="str">
        <f t="shared" si="30"/>
        <v>#DIV/0!</v>
      </c>
      <c r="CB89" s="27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2" t="str">
        <f t="shared" si="8"/>
        <v>#DIV/0!</v>
      </c>
      <c r="BF90" s="272" t="str">
        <f t="shared" si="9"/>
        <v>#DIV/0!</v>
      </c>
      <c r="BG90" s="272" t="str">
        <f t="shared" si="10"/>
        <v>#DIV/0!</v>
      </c>
      <c r="BH90" s="272" t="str">
        <f t="shared" si="11"/>
        <v>#DIV/0!</v>
      </c>
      <c r="BI90" s="272" t="str">
        <f t="shared" si="12"/>
        <v>#DIV/0!</v>
      </c>
      <c r="BJ90" s="272" t="str">
        <f t="shared" si="13"/>
        <v>#DIV/0!</v>
      </c>
      <c r="BK90" s="272" t="str">
        <f t="shared" si="14"/>
        <v>#DIV/0!</v>
      </c>
      <c r="BL90" s="272" t="str">
        <f t="shared" si="15"/>
        <v>#DIV/0!</v>
      </c>
      <c r="BM90" s="272" t="str">
        <f t="shared" si="16"/>
        <v>#DIV/0!</v>
      </c>
      <c r="BN90" s="412" t="str">
        <f t="shared" si="17"/>
        <v>#DIV/0!</v>
      </c>
      <c r="BO90" s="272" t="str">
        <f t="shared" si="18"/>
        <v>#DIV/0!</v>
      </c>
      <c r="BP90" s="272" t="str">
        <f t="shared" si="19"/>
        <v>#DIV/0!</v>
      </c>
      <c r="BQ90" s="272" t="str">
        <f t="shared" si="20"/>
        <v>#DIV/0!</v>
      </c>
      <c r="BR90" s="272" t="str">
        <f t="shared" si="21"/>
        <v>#DIV/0!</v>
      </c>
      <c r="BS90" s="272" t="str">
        <f t="shared" si="22"/>
        <v>#DIV/0!</v>
      </c>
      <c r="BT90" s="272" t="str">
        <f t="shared" si="23"/>
        <v>#DIV/0!</v>
      </c>
      <c r="BU90" s="272" t="str">
        <f t="shared" si="24"/>
        <v>#DIV/0!</v>
      </c>
      <c r="BV90" s="272" t="str">
        <f t="shared" si="25"/>
        <v>#DIV/0!</v>
      </c>
      <c r="BW90" s="272" t="str">
        <f t="shared" si="26"/>
        <v>#DIV/0!</v>
      </c>
      <c r="BX90" s="272" t="str">
        <f t="shared" si="27"/>
        <v>#DIV/0!</v>
      </c>
      <c r="BY90" s="272" t="str">
        <f t="shared" si="28"/>
        <v>#DIV/0!</v>
      </c>
      <c r="BZ90" s="272" t="str">
        <f t="shared" si="29"/>
        <v>#DIV/0!</v>
      </c>
      <c r="CA90" s="272" t="str">
        <f t="shared" si="30"/>
        <v>#DIV/0!</v>
      </c>
      <c r="CB90" s="27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2" t="str">
        <f t="shared" si="8"/>
        <v>#DIV/0!</v>
      </c>
      <c r="BF91" s="272" t="str">
        <f t="shared" si="9"/>
        <v>#DIV/0!</v>
      </c>
      <c r="BG91" s="272" t="str">
        <f t="shared" si="10"/>
        <v>#DIV/0!</v>
      </c>
      <c r="BH91" s="272" t="str">
        <f t="shared" si="11"/>
        <v>#DIV/0!</v>
      </c>
      <c r="BI91" s="272" t="str">
        <f t="shared" si="12"/>
        <v>#DIV/0!</v>
      </c>
      <c r="BJ91" s="272" t="str">
        <f t="shared" si="13"/>
        <v>#DIV/0!</v>
      </c>
      <c r="BK91" s="272" t="str">
        <f t="shared" si="14"/>
        <v>#DIV/0!</v>
      </c>
      <c r="BL91" s="272" t="str">
        <f t="shared" si="15"/>
        <v>#DIV/0!</v>
      </c>
      <c r="BM91" s="272" t="str">
        <f t="shared" si="16"/>
        <v>#DIV/0!</v>
      </c>
      <c r="BN91" s="412" t="str">
        <f t="shared" si="17"/>
        <v>#DIV/0!</v>
      </c>
      <c r="BO91" s="272" t="str">
        <f t="shared" si="18"/>
        <v>#DIV/0!</v>
      </c>
      <c r="BP91" s="272" t="str">
        <f t="shared" si="19"/>
        <v>#DIV/0!</v>
      </c>
      <c r="BQ91" s="272" t="str">
        <f t="shared" si="20"/>
        <v>#DIV/0!</v>
      </c>
      <c r="BR91" s="272" t="str">
        <f t="shared" si="21"/>
        <v>#DIV/0!</v>
      </c>
      <c r="BS91" s="272" t="str">
        <f t="shared" si="22"/>
        <v>#DIV/0!</v>
      </c>
      <c r="BT91" s="272" t="str">
        <f t="shared" si="23"/>
        <v>#DIV/0!</v>
      </c>
      <c r="BU91" s="272" t="str">
        <f t="shared" si="24"/>
        <v>#DIV/0!</v>
      </c>
      <c r="BV91" s="272" t="str">
        <f t="shared" si="25"/>
        <v>#DIV/0!</v>
      </c>
      <c r="BW91" s="272" t="str">
        <f t="shared" si="26"/>
        <v>#DIV/0!</v>
      </c>
      <c r="BX91" s="272" t="str">
        <f t="shared" si="27"/>
        <v>#DIV/0!</v>
      </c>
      <c r="BY91" s="272" t="str">
        <f t="shared" si="28"/>
        <v>#DIV/0!</v>
      </c>
      <c r="BZ91" s="272" t="str">
        <f t="shared" si="29"/>
        <v>#DIV/0!</v>
      </c>
      <c r="CA91" s="272" t="str">
        <f t="shared" si="30"/>
        <v>#DIV/0!</v>
      </c>
      <c r="CB91" s="27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2" t="str">
        <f t="shared" si="8"/>
        <v>#DIV/0!</v>
      </c>
      <c r="BF92" s="272" t="str">
        <f t="shared" si="9"/>
        <v>#DIV/0!</v>
      </c>
      <c r="BG92" s="272" t="str">
        <f t="shared" si="10"/>
        <v>#DIV/0!</v>
      </c>
      <c r="BH92" s="272" t="str">
        <f t="shared" si="11"/>
        <v>#DIV/0!</v>
      </c>
      <c r="BI92" s="272" t="str">
        <f t="shared" si="12"/>
        <v>#DIV/0!</v>
      </c>
      <c r="BJ92" s="272" t="str">
        <f t="shared" si="13"/>
        <v>#DIV/0!</v>
      </c>
      <c r="BK92" s="272" t="str">
        <f t="shared" si="14"/>
        <v>#DIV/0!</v>
      </c>
      <c r="BL92" s="272" t="str">
        <f t="shared" si="15"/>
        <v>#DIV/0!</v>
      </c>
      <c r="BM92" s="272" t="str">
        <f t="shared" si="16"/>
        <v>#DIV/0!</v>
      </c>
      <c r="BN92" s="412" t="str">
        <f t="shared" si="17"/>
        <v>#DIV/0!</v>
      </c>
      <c r="BO92" s="272" t="str">
        <f t="shared" si="18"/>
        <v>#DIV/0!</v>
      </c>
      <c r="BP92" s="272" t="str">
        <f t="shared" si="19"/>
        <v>#DIV/0!</v>
      </c>
      <c r="BQ92" s="272" t="str">
        <f t="shared" si="20"/>
        <v>#DIV/0!</v>
      </c>
      <c r="BR92" s="272" t="str">
        <f t="shared" si="21"/>
        <v>#DIV/0!</v>
      </c>
      <c r="BS92" s="272" t="str">
        <f t="shared" si="22"/>
        <v>#DIV/0!</v>
      </c>
      <c r="BT92" s="272" t="str">
        <f t="shared" si="23"/>
        <v>#DIV/0!</v>
      </c>
      <c r="BU92" s="272" t="str">
        <f t="shared" si="24"/>
        <v>#DIV/0!</v>
      </c>
      <c r="BV92" s="272" t="str">
        <f t="shared" si="25"/>
        <v>#DIV/0!</v>
      </c>
      <c r="BW92" s="272" t="str">
        <f t="shared" si="26"/>
        <v>#DIV/0!</v>
      </c>
      <c r="BX92" s="272" t="str">
        <f t="shared" si="27"/>
        <v>#DIV/0!</v>
      </c>
      <c r="BY92" s="272" t="str">
        <f t="shared" si="28"/>
        <v>#DIV/0!</v>
      </c>
      <c r="BZ92" s="272" t="str">
        <f t="shared" si="29"/>
        <v>#DIV/0!</v>
      </c>
      <c r="CA92" s="272" t="str">
        <f t="shared" si="30"/>
        <v>#DIV/0!</v>
      </c>
      <c r="CB92" s="27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2" t="str">
        <f t="shared" si="8"/>
        <v>#DIV/0!</v>
      </c>
      <c r="BF93" s="272" t="str">
        <f t="shared" si="9"/>
        <v>#DIV/0!</v>
      </c>
      <c r="BG93" s="272" t="str">
        <f t="shared" si="10"/>
        <v>#DIV/0!</v>
      </c>
      <c r="BH93" s="272" t="str">
        <f t="shared" si="11"/>
        <v>#DIV/0!</v>
      </c>
      <c r="BI93" s="272" t="str">
        <f t="shared" si="12"/>
        <v>#DIV/0!</v>
      </c>
      <c r="BJ93" s="272" t="str">
        <f t="shared" si="13"/>
        <v>#DIV/0!</v>
      </c>
      <c r="BK93" s="272" t="str">
        <f t="shared" si="14"/>
        <v>#DIV/0!</v>
      </c>
      <c r="BL93" s="272" t="str">
        <f t="shared" si="15"/>
        <v>#DIV/0!</v>
      </c>
      <c r="BM93" s="272" t="str">
        <f t="shared" si="16"/>
        <v>#DIV/0!</v>
      </c>
      <c r="BN93" s="412" t="str">
        <f t="shared" si="17"/>
        <v>#DIV/0!</v>
      </c>
      <c r="BO93" s="272" t="str">
        <f t="shared" si="18"/>
        <v>#DIV/0!</v>
      </c>
      <c r="BP93" s="272" t="str">
        <f t="shared" si="19"/>
        <v>#DIV/0!</v>
      </c>
      <c r="BQ93" s="272" t="str">
        <f t="shared" si="20"/>
        <v>#DIV/0!</v>
      </c>
      <c r="BR93" s="272" t="str">
        <f t="shared" si="21"/>
        <v>#DIV/0!</v>
      </c>
      <c r="BS93" s="272" t="str">
        <f t="shared" si="22"/>
        <v>#DIV/0!</v>
      </c>
      <c r="BT93" s="272" t="str">
        <f t="shared" si="23"/>
        <v>#DIV/0!</v>
      </c>
      <c r="BU93" s="272" t="str">
        <f t="shared" si="24"/>
        <v>#DIV/0!</v>
      </c>
      <c r="BV93" s="272" t="str">
        <f t="shared" si="25"/>
        <v>#DIV/0!</v>
      </c>
      <c r="BW93" s="272" t="str">
        <f t="shared" si="26"/>
        <v>#DIV/0!</v>
      </c>
      <c r="BX93" s="272" t="str">
        <f t="shared" si="27"/>
        <v>#DIV/0!</v>
      </c>
      <c r="BY93" s="272" t="str">
        <f t="shared" si="28"/>
        <v>#DIV/0!</v>
      </c>
      <c r="BZ93" s="272" t="str">
        <f t="shared" si="29"/>
        <v>#DIV/0!</v>
      </c>
      <c r="CA93" s="272" t="str">
        <f t="shared" si="30"/>
        <v>#DIV/0!</v>
      </c>
      <c r="CB93" s="27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2" t="str">
        <f t="shared" si="8"/>
        <v>#DIV/0!</v>
      </c>
      <c r="BF94" s="272" t="str">
        <f t="shared" si="9"/>
        <v>#DIV/0!</v>
      </c>
      <c r="BG94" s="272" t="str">
        <f t="shared" si="10"/>
        <v>#DIV/0!</v>
      </c>
      <c r="BH94" s="272" t="str">
        <f t="shared" si="11"/>
        <v>#DIV/0!</v>
      </c>
      <c r="BI94" s="272" t="str">
        <f t="shared" si="12"/>
        <v>#DIV/0!</v>
      </c>
      <c r="BJ94" s="272" t="str">
        <f t="shared" si="13"/>
        <v>#DIV/0!</v>
      </c>
      <c r="BK94" s="272" t="str">
        <f t="shared" si="14"/>
        <v>#DIV/0!</v>
      </c>
      <c r="BL94" s="272" t="str">
        <f t="shared" si="15"/>
        <v>#DIV/0!</v>
      </c>
      <c r="BM94" s="272" t="str">
        <f t="shared" si="16"/>
        <v>#DIV/0!</v>
      </c>
      <c r="BN94" s="412" t="str">
        <f t="shared" si="17"/>
        <v>#DIV/0!</v>
      </c>
      <c r="BO94" s="272" t="str">
        <f t="shared" si="18"/>
        <v>#DIV/0!</v>
      </c>
      <c r="BP94" s="272" t="str">
        <f t="shared" si="19"/>
        <v>#DIV/0!</v>
      </c>
      <c r="BQ94" s="272" t="str">
        <f t="shared" si="20"/>
        <v>#DIV/0!</v>
      </c>
      <c r="BR94" s="272" t="str">
        <f t="shared" si="21"/>
        <v>#DIV/0!</v>
      </c>
      <c r="BS94" s="272" t="str">
        <f t="shared" si="22"/>
        <v>#DIV/0!</v>
      </c>
      <c r="BT94" s="272" t="str">
        <f t="shared" si="23"/>
        <v>#DIV/0!</v>
      </c>
      <c r="BU94" s="272" t="str">
        <f t="shared" si="24"/>
        <v>#DIV/0!</v>
      </c>
      <c r="BV94" s="272" t="str">
        <f t="shared" si="25"/>
        <v>#DIV/0!</v>
      </c>
      <c r="BW94" s="272" t="str">
        <f t="shared" si="26"/>
        <v>#DIV/0!</v>
      </c>
      <c r="BX94" s="272" t="str">
        <f t="shared" si="27"/>
        <v>#DIV/0!</v>
      </c>
      <c r="BY94" s="272" t="str">
        <f t="shared" si="28"/>
        <v>#DIV/0!</v>
      </c>
      <c r="BZ94" s="272" t="str">
        <f t="shared" si="29"/>
        <v>#DIV/0!</v>
      </c>
      <c r="CA94" s="272" t="str">
        <f t="shared" si="30"/>
        <v>#DIV/0!</v>
      </c>
      <c r="CB94" s="272" t="str">
        <f t="shared" si="31"/>
        <v>#DIV/0!</v>
      </c>
      <c r="CC94" s="373"/>
    </row>
    <row r="95">
      <c r="M95" s="388"/>
      <c r="AV95" s="422" t="s">
        <v>227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2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2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17</v>
      </c>
      <c r="AW101" s="351" t="s">
        <v>256</v>
      </c>
      <c r="AX101" s="351" t="s">
        <v>59</v>
      </c>
      <c r="AY101" s="351" t="s">
        <v>122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72" t="str">
        <f t="shared" ref="BE101:CB101" si="35">#REF!</f>
        <v>#REF!</v>
      </c>
      <c r="BF101" s="272" t="str">
        <f t="shared" si="35"/>
        <v>#REF!</v>
      </c>
      <c r="BG101" s="272" t="str">
        <f t="shared" si="35"/>
        <v>#REF!</v>
      </c>
      <c r="BH101" s="272" t="str">
        <f t="shared" si="35"/>
        <v>#REF!</v>
      </c>
      <c r="BI101" s="272" t="str">
        <f t="shared" si="35"/>
        <v>#REF!</v>
      </c>
      <c r="BJ101" s="272" t="str">
        <f t="shared" si="35"/>
        <v>#REF!</v>
      </c>
      <c r="BK101" s="272" t="str">
        <f t="shared" si="35"/>
        <v>#REF!</v>
      </c>
      <c r="BL101" s="272" t="str">
        <f t="shared" si="35"/>
        <v>#REF!</v>
      </c>
      <c r="BM101" s="272" t="str">
        <f t="shared" si="35"/>
        <v>#REF!</v>
      </c>
      <c r="BN101" s="272" t="str">
        <f t="shared" si="35"/>
        <v>#REF!</v>
      </c>
      <c r="BO101" s="272" t="str">
        <f t="shared" si="35"/>
        <v>#REF!</v>
      </c>
      <c r="BP101" s="272" t="str">
        <f t="shared" si="35"/>
        <v>#REF!</v>
      </c>
      <c r="BQ101" s="272" t="str">
        <f t="shared" si="35"/>
        <v>#REF!</v>
      </c>
      <c r="BR101" s="272" t="str">
        <f t="shared" si="35"/>
        <v>#REF!</v>
      </c>
      <c r="BS101" s="272" t="str">
        <f t="shared" si="35"/>
        <v>#REF!</v>
      </c>
      <c r="BT101" s="272" t="str">
        <f t="shared" si="35"/>
        <v>#REF!</v>
      </c>
      <c r="BU101" s="272" t="str">
        <f t="shared" si="35"/>
        <v>#REF!</v>
      </c>
      <c r="BV101" s="272" t="str">
        <f t="shared" si="35"/>
        <v>#REF!</v>
      </c>
      <c r="BW101" s="272" t="str">
        <f t="shared" si="35"/>
        <v>#REF!</v>
      </c>
      <c r="BX101" s="272" t="str">
        <f t="shared" si="35"/>
        <v>#REF!</v>
      </c>
      <c r="BY101" s="272" t="str">
        <f t="shared" si="35"/>
        <v>#REF!</v>
      </c>
      <c r="BZ101" s="272" t="str">
        <f t="shared" si="35"/>
        <v>#REF!</v>
      </c>
      <c r="CA101" s="272" t="str">
        <f t="shared" si="35"/>
        <v>#REF!</v>
      </c>
      <c r="CB101" s="27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2" t="str">
        <f t="shared" ref="BE102:BE142" si="43">IF(AND($BC102&gt;=-1000,$BC102&lt;1),$BD102,)</f>
        <v>#DIV/0!</v>
      </c>
      <c r="BF102" s="272" t="str">
        <f t="shared" ref="BF102:BF142" si="44">IF(AND($BC102&gt;=1,$BC102&lt;2),$BD102,)</f>
        <v>#DIV/0!</v>
      </c>
      <c r="BG102" s="272" t="str">
        <f t="shared" ref="BG102:BG142" si="45">IF(AND($BC102&gt;=2,$BC102&lt;3),$BD102,)</f>
        <v>#DIV/0!</v>
      </c>
      <c r="BH102" s="272" t="str">
        <f t="shared" ref="BH102:BH142" si="46">IF(AND($BC102&gt;=3,$BC102&lt;4),$BD102,)</f>
        <v>#DIV/0!</v>
      </c>
      <c r="BI102" s="272" t="str">
        <f t="shared" ref="BI102:BI142" si="47">IF(AND($BC102&gt;=4,$BC102&lt;5),$BD102,)</f>
        <v>#DIV/0!</v>
      </c>
      <c r="BJ102" s="272" t="str">
        <f t="shared" ref="BJ102:BJ142" si="48">IF(AND($BC102&gt;=5,$BC102&lt;6),$BD102,)</f>
        <v>#DIV/0!</v>
      </c>
      <c r="BK102" s="272" t="str">
        <f t="shared" ref="BK102:BK142" si="49">IF(AND($BC102&gt;=6,$BC102&lt;7),$BD102,)</f>
        <v>#DIV/0!</v>
      </c>
      <c r="BL102" s="272" t="str">
        <f t="shared" ref="BL102:BL142" si="50">IF(AND($BC102&gt;=7,$BC102&lt;8),$BD102,)</f>
        <v>#DIV/0!</v>
      </c>
      <c r="BM102" s="272" t="str">
        <f t="shared" ref="BM102:BM142" si="51">IF(AND($BC102&gt;=8,$BC102&lt;9),$BD102,)</f>
        <v>#DIV/0!</v>
      </c>
      <c r="BN102" s="272" t="str">
        <f t="shared" ref="BN102:BN142" si="52">IF(AND($BC102&gt;=9,$BC102&lt;10),$BD102,)</f>
        <v>#DIV/0!</v>
      </c>
      <c r="BO102" s="272" t="str">
        <f t="shared" ref="BO102:BO142" si="53">IF(AND($BC102&gt;=10,$BC102&lt;11),$BD102,)</f>
        <v>#DIV/0!</v>
      </c>
      <c r="BP102" s="272" t="str">
        <f t="shared" ref="BP102:BP142" si="54">IF(AND($BC102&gt;=11,$BC102&lt;12),$BD102,)</f>
        <v>#DIV/0!</v>
      </c>
      <c r="BQ102" s="272" t="str">
        <f t="shared" ref="BQ102:BQ142" si="55">IF(AND($BC102&gt;=12,$BC102&lt;13),$BD102,)</f>
        <v>#DIV/0!</v>
      </c>
      <c r="BR102" s="272" t="str">
        <f t="shared" ref="BR102:BR142" si="56">IF(AND($BC102&gt;=13,$BC102&lt;14),$BD102,)</f>
        <v>#DIV/0!</v>
      </c>
      <c r="BS102" s="272" t="str">
        <f t="shared" ref="BS102:BS142" si="57">IF(AND($BC102&gt;=14,$BC102&lt;15),$BD102,)</f>
        <v>#DIV/0!</v>
      </c>
      <c r="BT102" s="272" t="str">
        <f t="shared" ref="BT102:BT142" si="58">IF(AND($BC102&gt;=15,$BC102&lt;16),$BD102,)</f>
        <v>#DIV/0!</v>
      </c>
      <c r="BU102" s="272" t="str">
        <f t="shared" ref="BU102:BU142" si="59">IF(AND($BC102&gt;=16,$BC102&lt;17),$BD102,)</f>
        <v>#DIV/0!</v>
      </c>
      <c r="BV102" s="272" t="str">
        <f t="shared" ref="BV102:BV142" si="60">IF(AND($BC102&gt;=17,$BC102&lt;18),$BD102,)</f>
        <v>#DIV/0!</v>
      </c>
      <c r="BW102" s="272" t="str">
        <f t="shared" ref="BW102:BW142" si="61">IF(AND($BC102&gt;=18,$BC102&lt;19),$BD102,)</f>
        <v>#DIV/0!</v>
      </c>
      <c r="BX102" s="272" t="str">
        <f t="shared" ref="BX102:BX142" si="62">IF(AND($BC102&gt;=19,$BC102&lt;20),$BD102,)</f>
        <v>#DIV/0!</v>
      </c>
      <c r="BY102" s="272" t="str">
        <f t="shared" ref="BY102:BY142" si="63">IF(AND($BC102&gt;=20,$BC102&lt;21),$BD102,)</f>
        <v>#DIV/0!</v>
      </c>
      <c r="BZ102" s="272" t="str">
        <f t="shared" ref="BZ102:BZ142" si="64">IF(AND($BC102&gt;=21,$BC102&lt;22),$BD102,)</f>
        <v>#DIV/0!</v>
      </c>
      <c r="CA102" s="272" t="str">
        <f t="shared" ref="CA102:CA142" si="65">IF(AND($BC102&gt;=22,$BC102&lt;23),$BD102,)</f>
        <v>#DIV/0!</v>
      </c>
      <c r="CB102" s="27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2" t="str">
        <f t="shared" si="43"/>
        <v>#DIV/0!</v>
      </c>
      <c r="BF103" s="272" t="str">
        <f t="shared" si="44"/>
        <v>#DIV/0!</v>
      </c>
      <c r="BG103" s="272" t="str">
        <f t="shared" si="45"/>
        <v>#DIV/0!</v>
      </c>
      <c r="BH103" s="272" t="str">
        <f t="shared" si="46"/>
        <v>#DIV/0!</v>
      </c>
      <c r="BI103" s="272" t="str">
        <f t="shared" si="47"/>
        <v>#DIV/0!</v>
      </c>
      <c r="BJ103" s="272" t="str">
        <f t="shared" si="48"/>
        <v>#DIV/0!</v>
      </c>
      <c r="BK103" s="272" t="str">
        <f t="shared" si="49"/>
        <v>#DIV/0!</v>
      </c>
      <c r="BL103" s="272" t="str">
        <f t="shared" si="50"/>
        <v>#DIV/0!</v>
      </c>
      <c r="BM103" s="272" t="str">
        <f t="shared" si="51"/>
        <v>#DIV/0!</v>
      </c>
      <c r="BN103" s="272" t="str">
        <f t="shared" si="52"/>
        <v>#DIV/0!</v>
      </c>
      <c r="BO103" s="272" t="str">
        <f t="shared" si="53"/>
        <v>#DIV/0!</v>
      </c>
      <c r="BP103" s="272" t="str">
        <f t="shared" si="54"/>
        <v>#DIV/0!</v>
      </c>
      <c r="BQ103" s="272" t="str">
        <f t="shared" si="55"/>
        <v>#DIV/0!</v>
      </c>
      <c r="BR103" s="272" t="str">
        <f t="shared" si="56"/>
        <v>#DIV/0!</v>
      </c>
      <c r="BS103" s="272" t="str">
        <f t="shared" si="57"/>
        <v>#DIV/0!</v>
      </c>
      <c r="BT103" s="272" t="str">
        <f t="shared" si="58"/>
        <v>#DIV/0!</v>
      </c>
      <c r="BU103" s="272" t="str">
        <f t="shared" si="59"/>
        <v>#DIV/0!</v>
      </c>
      <c r="BV103" s="272" t="str">
        <f t="shared" si="60"/>
        <v>#DIV/0!</v>
      </c>
      <c r="BW103" s="272" t="str">
        <f t="shared" si="61"/>
        <v>#DIV/0!</v>
      </c>
      <c r="BX103" s="272" t="str">
        <f t="shared" si="62"/>
        <v>#DIV/0!</v>
      </c>
      <c r="BY103" s="272" t="str">
        <f t="shared" si="63"/>
        <v>#DIV/0!</v>
      </c>
      <c r="BZ103" s="412" t="str">
        <f t="shared" si="64"/>
        <v>#DIV/0!</v>
      </c>
      <c r="CA103" s="272" t="str">
        <f t="shared" si="65"/>
        <v>#DIV/0!</v>
      </c>
      <c r="CB103" s="27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2" t="str">
        <f t="shared" si="43"/>
        <v>#DIV/0!</v>
      </c>
      <c r="BF108" s="272" t="str">
        <f t="shared" si="44"/>
        <v>#DIV/0!</v>
      </c>
      <c r="BG108" s="272" t="str">
        <f t="shared" si="45"/>
        <v>#DIV/0!</v>
      </c>
      <c r="BH108" s="272" t="str">
        <f t="shared" si="46"/>
        <v>#DIV/0!</v>
      </c>
      <c r="BI108" s="272" t="str">
        <f t="shared" si="47"/>
        <v>#DIV/0!</v>
      </c>
      <c r="BJ108" s="272" t="str">
        <f t="shared" si="48"/>
        <v>#DIV/0!</v>
      </c>
      <c r="BK108" s="272" t="str">
        <f t="shared" si="49"/>
        <v>#DIV/0!</v>
      </c>
      <c r="BL108" s="272" t="str">
        <f t="shared" si="50"/>
        <v>#DIV/0!</v>
      </c>
      <c r="BM108" s="272" t="str">
        <f t="shared" si="51"/>
        <v>#DIV/0!</v>
      </c>
      <c r="BN108" s="272" t="str">
        <f t="shared" si="52"/>
        <v>#DIV/0!</v>
      </c>
      <c r="BO108" s="272" t="str">
        <f t="shared" si="53"/>
        <v>#DIV/0!</v>
      </c>
      <c r="BP108" s="272" t="str">
        <f t="shared" si="54"/>
        <v>#DIV/0!</v>
      </c>
      <c r="BQ108" s="272" t="str">
        <f t="shared" si="55"/>
        <v>#DIV/0!</v>
      </c>
      <c r="BR108" s="272" t="str">
        <f t="shared" si="56"/>
        <v>#DIV/0!</v>
      </c>
      <c r="BS108" s="272" t="str">
        <f t="shared" si="57"/>
        <v>#DIV/0!</v>
      </c>
      <c r="BT108" s="272" t="str">
        <f t="shared" si="58"/>
        <v>#DIV/0!</v>
      </c>
      <c r="BU108" s="272" t="str">
        <f t="shared" si="59"/>
        <v>#DIV/0!</v>
      </c>
      <c r="BV108" s="272" t="str">
        <f t="shared" si="60"/>
        <v>#DIV/0!</v>
      </c>
      <c r="BW108" s="272" t="str">
        <f t="shared" si="61"/>
        <v>#DIV/0!</v>
      </c>
      <c r="BX108" s="272" t="str">
        <f t="shared" si="62"/>
        <v>#DIV/0!</v>
      </c>
      <c r="BY108" s="272" t="str">
        <f t="shared" si="63"/>
        <v>#DIV/0!</v>
      </c>
      <c r="BZ108" s="272" t="str">
        <f t="shared" si="64"/>
        <v>#DIV/0!</v>
      </c>
      <c r="CA108" s="272" t="str">
        <f t="shared" si="65"/>
        <v>#DIV/0!</v>
      </c>
      <c r="CB108" s="27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2" t="str">
        <f t="shared" si="43"/>
        <v>#DIV/0!</v>
      </c>
      <c r="BF111" s="272" t="str">
        <f t="shared" si="44"/>
        <v>#DIV/0!</v>
      </c>
      <c r="BG111" s="272" t="str">
        <f t="shared" si="45"/>
        <v>#DIV/0!</v>
      </c>
      <c r="BH111" s="272" t="str">
        <f t="shared" si="46"/>
        <v>#DIV/0!</v>
      </c>
      <c r="BI111" s="272" t="str">
        <f t="shared" si="47"/>
        <v>#DIV/0!</v>
      </c>
      <c r="BJ111" s="272" t="str">
        <f t="shared" si="48"/>
        <v>#DIV/0!</v>
      </c>
      <c r="BK111" s="272" t="str">
        <f t="shared" si="49"/>
        <v>#DIV/0!</v>
      </c>
      <c r="BL111" s="272" t="str">
        <f t="shared" si="50"/>
        <v>#DIV/0!</v>
      </c>
      <c r="BM111" s="272" t="str">
        <f t="shared" si="51"/>
        <v>#DIV/0!</v>
      </c>
      <c r="BN111" s="272" t="str">
        <f t="shared" si="52"/>
        <v>#DIV/0!</v>
      </c>
      <c r="BO111" s="272" t="str">
        <f t="shared" si="53"/>
        <v>#DIV/0!</v>
      </c>
      <c r="BP111" s="272" t="str">
        <f t="shared" si="54"/>
        <v>#DIV/0!</v>
      </c>
      <c r="BQ111" s="272" t="str">
        <f t="shared" si="55"/>
        <v>#DIV/0!</v>
      </c>
      <c r="BR111" s="272" t="str">
        <f t="shared" si="56"/>
        <v>#DIV/0!</v>
      </c>
      <c r="BS111" s="272" t="str">
        <f t="shared" si="57"/>
        <v>#DIV/0!</v>
      </c>
      <c r="BT111" s="272" t="str">
        <f t="shared" si="58"/>
        <v>#DIV/0!</v>
      </c>
      <c r="BU111" s="272" t="str">
        <f t="shared" si="59"/>
        <v>#DIV/0!</v>
      </c>
      <c r="BV111" s="272" t="str">
        <f t="shared" si="60"/>
        <v>#DIV/0!</v>
      </c>
      <c r="BW111" s="272" t="str">
        <f t="shared" si="61"/>
        <v>#DIV/0!</v>
      </c>
      <c r="BX111" s="272" t="str">
        <f t="shared" si="62"/>
        <v>#DIV/0!</v>
      </c>
      <c r="BY111" s="272" t="str">
        <f t="shared" si="63"/>
        <v>#DIV/0!</v>
      </c>
      <c r="BZ111" s="272" t="str">
        <f t="shared" si="64"/>
        <v>#DIV/0!</v>
      </c>
      <c r="CA111" s="272" t="str">
        <f t="shared" si="65"/>
        <v>#DIV/0!</v>
      </c>
      <c r="CB111" s="27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2" t="str">
        <f t="shared" si="43"/>
        <v>#DIV/0!</v>
      </c>
      <c r="BF116" s="272" t="str">
        <f t="shared" si="44"/>
        <v>#DIV/0!</v>
      </c>
      <c r="BG116" s="272" t="str">
        <f t="shared" si="45"/>
        <v>#DIV/0!</v>
      </c>
      <c r="BH116" s="272" t="str">
        <f t="shared" si="46"/>
        <v>#DIV/0!</v>
      </c>
      <c r="BI116" s="272" t="str">
        <f t="shared" si="47"/>
        <v>#DIV/0!</v>
      </c>
      <c r="BJ116" s="272" t="str">
        <f t="shared" si="48"/>
        <v>#DIV/0!</v>
      </c>
      <c r="BK116" s="272" t="str">
        <f t="shared" si="49"/>
        <v>#DIV/0!</v>
      </c>
      <c r="BL116" s="272" t="str">
        <f t="shared" si="50"/>
        <v>#DIV/0!</v>
      </c>
      <c r="BM116" s="272" t="str">
        <f t="shared" si="51"/>
        <v>#DIV/0!</v>
      </c>
      <c r="BN116" s="272" t="str">
        <f t="shared" si="52"/>
        <v>#DIV/0!</v>
      </c>
      <c r="BO116" s="272" t="str">
        <f t="shared" si="53"/>
        <v>#DIV/0!</v>
      </c>
      <c r="BP116" s="272" t="str">
        <f t="shared" si="54"/>
        <v>#DIV/0!</v>
      </c>
      <c r="BQ116" s="272" t="str">
        <f t="shared" si="55"/>
        <v>#DIV/0!</v>
      </c>
      <c r="BR116" s="272" t="str">
        <f t="shared" si="56"/>
        <v>#DIV/0!</v>
      </c>
      <c r="BS116" s="272" t="str">
        <f t="shared" si="57"/>
        <v>#DIV/0!</v>
      </c>
      <c r="BT116" s="272" t="str">
        <f t="shared" si="58"/>
        <v>#DIV/0!</v>
      </c>
      <c r="BU116" s="272" t="str">
        <f t="shared" si="59"/>
        <v>#DIV/0!</v>
      </c>
      <c r="BV116" s="272" t="str">
        <f t="shared" si="60"/>
        <v>#DIV/0!</v>
      </c>
      <c r="BW116" s="272" t="str">
        <f t="shared" si="61"/>
        <v>#DIV/0!</v>
      </c>
      <c r="BX116" s="272" t="str">
        <f t="shared" si="62"/>
        <v>#DIV/0!</v>
      </c>
      <c r="BY116" s="272" t="str">
        <f t="shared" si="63"/>
        <v>#DIV/0!</v>
      </c>
      <c r="BZ116" s="272" t="str">
        <f t="shared" si="64"/>
        <v>#DIV/0!</v>
      </c>
      <c r="CA116" s="272" t="str">
        <f t="shared" si="65"/>
        <v>#DIV/0!</v>
      </c>
      <c r="CB116" s="27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2" t="str">
        <f t="shared" si="43"/>
        <v>#DIV/0!</v>
      </c>
      <c r="BF125" s="272" t="str">
        <f t="shared" si="44"/>
        <v>#DIV/0!</v>
      </c>
      <c r="BG125" s="272" t="str">
        <f t="shared" si="45"/>
        <v>#DIV/0!</v>
      </c>
      <c r="BH125" s="272" t="str">
        <f t="shared" si="46"/>
        <v>#DIV/0!</v>
      </c>
      <c r="BI125" s="272" t="str">
        <f t="shared" si="47"/>
        <v>#DIV/0!</v>
      </c>
      <c r="BJ125" s="272" t="str">
        <f t="shared" si="48"/>
        <v>#DIV/0!</v>
      </c>
      <c r="BK125" s="272" t="str">
        <f t="shared" si="49"/>
        <v>#DIV/0!</v>
      </c>
      <c r="BL125" s="272" t="str">
        <f t="shared" si="50"/>
        <v>#DIV/0!</v>
      </c>
      <c r="BM125" s="272" t="str">
        <f t="shared" si="51"/>
        <v>#DIV/0!</v>
      </c>
      <c r="BN125" s="272" t="str">
        <f t="shared" si="52"/>
        <v>#DIV/0!</v>
      </c>
      <c r="BO125" s="272" t="str">
        <f t="shared" si="53"/>
        <v>#DIV/0!</v>
      </c>
      <c r="BP125" s="272" t="str">
        <f t="shared" si="54"/>
        <v>#DIV/0!</v>
      </c>
      <c r="BQ125" s="272" t="str">
        <f t="shared" si="55"/>
        <v>#DIV/0!</v>
      </c>
      <c r="BR125" s="272" t="str">
        <f t="shared" si="56"/>
        <v>#DIV/0!</v>
      </c>
      <c r="BS125" s="272" t="str">
        <f t="shared" si="57"/>
        <v>#DIV/0!</v>
      </c>
      <c r="BT125" s="272" t="str">
        <f t="shared" si="58"/>
        <v>#DIV/0!</v>
      </c>
      <c r="BU125" s="272" t="str">
        <f t="shared" si="59"/>
        <v>#DIV/0!</v>
      </c>
      <c r="BV125" s="272" t="str">
        <f t="shared" si="60"/>
        <v>#DIV/0!</v>
      </c>
      <c r="BW125" s="272" t="str">
        <f t="shared" si="61"/>
        <v>#DIV/0!</v>
      </c>
      <c r="BX125" s="272" t="str">
        <f t="shared" si="62"/>
        <v>#DIV/0!</v>
      </c>
      <c r="BY125" s="272" t="str">
        <f t="shared" si="63"/>
        <v>#DIV/0!</v>
      </c>
      <c r="BZ125" s="272" t="str">
        <f t="shared" si="64"/>
        <v>#DIV/0!</v>
      </c>
      <c r="CA125" s="272" t="str">
        <f t="shared" si="65"/>
        <v>#DIV/0!</v>
      </c>
      <c r="CB125" s="27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2" t="str">
        <f t="shared" si="43"/>
        <v>#DIV/0!</v>
      </c>
      <c r="BF127" s="272" t="str">
        <f t="shared" si="44"/>
        <v>#DIV/0!</v>
      </c>
      <c r="BG127" s="272" t="str">
        <f t="shared" si="45"/>
        <v>#DIV/0!</v>
      </c>
      <c r="BH127" s="272" t="str">
        <f t="shared" si="46"/>
        <v>#DIV/0!</v>
      </c>
      <c r="BI127" s="272" t="str">
        <f t="shared" si="47"/>
        <v>#DIV/0!</v>
      </c>
      <c r="BJ127" s="272" t="str">
        <f t="shared" si="48"/>
        <v>#DIV/0!</v>
      </c>
      <c r="BK127" s="272" t="str">
        <f t="shared" si="49"/>
        <v>#DIV/0!</v>
      </c>
      <c r="BL127" s="272" t="str">
        <f t="shared" si="50"/>
        <v>#DIV/0!</v>
      </c>
      <c r="BM127" s="272" t="str">
        <f t="shared" si="51"/>
        <v>#DIV/0!</v>
      </c>
      <c r="BN127" s="272" t="str">
        <f t="shared" si="52"/>
        <v>#DIV/0!</v>
      </c>
      <c r="BO127" s="272" t="str">
        <f t="shared" si="53"/>
        <v>#DIV/0!</v>
      </c>
      <c r="BP127" s="272" t="str">
        <f t="shared" si="54"/>
        <v>#DIV/0!</v>
      </c>
      <c r="BQ127" s="272" t="str">
        <f t="shared" si="55"/>
        <v>#DIV/0!</v>
      </c>
      <c r="BR127" s="272" t="str">
        <f t="shared" si="56"/>
        <v>#DIV/0!</v>
      </c>
      <c r="BS127" s="272" t="str">
        <f t="shared" si="57"/>
        <v>#DIV/0!</v>
      </c>
      <c r="BT127" s="272" t="str">
        <f t="shared" si="58"/>
        <v>#DIV/0!</v>
      </c>
      <c r="BU127" s="272" t="str">
        <f t="shared" si="59"/>
        <v>#DIV/0!</v>
      </c>
      <c r="BV127" s="272" t="str">
        <f t="shared" si="60"/>
        <v>#DIV/0!</v>
      </c>
      <c r="BW127" s="272" t="str">
        <f t="shared" si="61"/>
        <v>#DIV/0!</v>
      </c>
      <c r="BX127" s="272" t="str">
        <f t="shared" si="62"/>
        <v>#DIV/0!</v>
      </c>
      <c r="BY127" s="272" t="str">
        <f t="shared" si="63"/>
        <v>#DIV/0!</v>
      </c>
      <c r="BZ127" s="272" t="str">
        <f t="shared" si="64"/>
        <v>#DIV/0!</v>
      </c>
      <c r="CA127" s="272" t="str">
        <f t="shared" si="65"/>
        <v>#DIV/0!</v>
      </c>
      <c r="CB127" s="27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2" t="str">
        <f t="shared" si="43"/>
        <v>#DIV/0!</v>
      </c>
      <c r="BF128" s="272" t="str">
        <f t="shared" si="44"/>
        <v>#DIV/0!</v>
      </c>
      <c r="BG128" s="272" t="str">
        <f t="shared" si="45"/>
        <v>#DIV/0!</v>
      </c>
      <c r="BH128" s="272" t="str">
        <f t="shared" si="46"/>
        <v>#DIV/0!</v>
      </c>
      <c r="BI128" s="272" t="str">
        <f t="shared" si="47"/>
        <v>#DIV/0!</v>
      </c>
      <c r="BJ128" s="272" t="str">
        <f t="shared" si="48"/>
        <v>#DIV/0!</v>
      </c>
      <c r="BK128" s="272" t="str">
        <f t="shared" si="49"/>
        <v>#DIV/0!</v>
      </c>
      <c r="BL128" s="272" t="str">
        <f t="shared" si="50"/>
        <v>#DIV/0!</v>
      </c>
      <c r="BM128" s="272" t="str">
        <f t="shared" si="51"/>
        <v>#DIV/0!</v>
      </c>
      <c r="BN128" s="272" t="str">
        <f t="shared" si="52"/>
        <v>#DIV/0!</v>
      </c>
      <c r="BO128" s="272" t="str">
        <f t="shared" si="53"/>
        <v>#DIV/0!</v>
      </c>
      <c r="BP128" s="272" t="str">
        <f t="shared" si="54"/>
        <v>#DIV/0!</v>
      </c>
      <c r="BQ128" s="272" t="str">
        <f t="shared" si="55"/>
        <v>#DIV/0!</v>
      </c>
      <c r="BR128" s="272" t="str">
        <f t="shared" si="56"/>
        <v>#DIV/0!</v>
      </c>
      <c r="BS128" s="272" t="str">
        <f t="shared" si="57"/>
        <v>#DIV/0!</v>
      </c>
      <c r="BT128" s="272" t="str">
        <f t="shared" si="58"/>
        <v>#DIV/0!</v>
      </c>
      <c r="BU128" s="272" t="str">
        <f t="shared" si="59"/>
        <v>#DIV/0!</v>
      </c>
      <c r="BV128" s="272" t="str">
        <f t="shared" si="60"/>
        <v>#DIV/0!</v>
      </c>
      <c r="BW128" s="272" t="str">
        <f t="shared" si="61"/>
        <v>#DIV/0!</v>
      </c>
      <c r="BX128" s="272" t="str">
        <f t="shared" si="62"/>
        <v>#DIV/0!</v>
      </c>
      <c r="BY128" s="272" t="str">
        <f t="shared" si="63"/>
        <v>#DIV/0!</v>
      </c>
      <c r="BZ128" s="272" t="str">
        <f t="shared" si="64"/>
        <v>#DIV/0!</v>
      </c>
      <c r="CA128" s="412" t="str">
        <f t="shared" si="65"/>
        <v>#DIV/0!</v>
      </c>
      <c r="CB128" s="27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2" t="str">
        <f t="shared" si="43"/>
        <v>#DIV/0!</v>
      </c>
      <c r="BF130" s="272" t="str">
        <f t="shared" si="44"/>
        <v>#DIV/0!</v>
      </c>
      <c r="BG130" s="272" t="str">
        <f t="shared" si="45"/>
        <v>#DIV/0!</v>
      </c>
      <c r="BH130" s="272" t="str">
        <f t="shared" si="46"/>
        <v>#DIV/0!</v>
      </c>
      <c r="BI130" s="272" t="str">
        <f t="shared" si="47"/>
        <v>#DIV/0!</v>
      </c>
      <c r="BJ130" s="272" t="str">
        <f t="shared" si="48"/>
        <v>#DIV/0!</v>
      </c>
      <c r="BK130" s="272" t="str">
        <f t="shared" si="49"/>
        <v>#DIV/0!</v>
      </c>
      <c r="BL130" s="272" t="str">
        <f t="shared" si="50"/>
        <v>#DIV/0!</v>
      </c>
      <c r="BM130" s="272" t="str">
        <f t="shared" si="51"/>
        <v>#DIV/0!</v>
      </c>
      <c r="BN130" s="272" t="str">
        <f t="shared" si="52"/>
        <v>#DIV/0!</v>
      </c>
      <c r="BO130" s="272" t="str">
        <f t="shared" si="53"/>
        <v>#DIV/0!</v>
      </c>
      <c r="BP130" s="272" t="str">
        <f t="shared" si="54"/>
        <v>#DIV/0!</v>
      </c>
      <c r="BQ130" s="272" t="str">
        <f t="shared" si="55"/>
        <v>#DIV/0!</v>
      </c>
      <c r="BR130" s="272" t="str">
        <f t="shared" si="56"/>
        <v>#DIV/0!</v>
      </c>
      <c r="BS130" s="272" t="str">
        <f t="shared" si="57"/>
        <v>#DIV/0!</v>
      </c>
      <c r="BT130" s="272" t="str">
        <f t="shared" si="58"/>
        <v>#DIV/0!</v>
      </c>
      <c r="BU130" s="272" t="str">
        <f t="shared" si="59"/>
        <v>#DIV/0!</v>
      </c>
      <c r="BV130" s="272" t="str">
        <f t="shared" si="60"/>
        <v>#DIV/0!</v>
      </c>
      <c r="BW130" s="272" t="str">
        <f t="shared" si="61"/>
        <v>#DIV/0!</v>
      </c>
      <c r="BX130" s="272" t="str">
        <f t="shared" si="62"/>
        <v>#DIV/0!</v>
      </c>
      <c r="BY130" s="272" t="str">
        <f t="shared" si="63"/>
        <v>#DIV/0!</v>
      </c>
      <c r="BZ130" s="272" t="str">
        <f t="shared" si="64"/>
        <v>#DIV/0!</v>
      </c>
      <c r="CA130" s="272" t="str">
        <f t="shared" si="65"/>
        <v>#DIV/0!</v>
      </c>
      <c r="CB130" s="27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2" t="str">
        <f t="shared" si="43"/>
        <v>#DIV/0!</v>
      </c>
      <c r="BF131" s="272" t="str">
        <f t="shared" si="44"/>
        <v>#DIV/0!</v>
      </c>
      <c r="BG131" s="272" t="str">
        <f t="shared" si="45"/>
        <v>#DIV/0!</v>
      </c>
      <c r="BH131" s="272" t="str">
        <f t="shared" si="46"/>
        <v>#DIV/0!</v>
      </c>
      <c r="BI131" s="272" t="str">
        <f t="shared" si="47"/>
        <v>#DIV/0!</v>
      </c>
      <c r="BJ131" s="272" t="str">
        <f t="shared" si="48"/>
        <v>#DIV/0!</v>
      </c>
      <c r="BK131" s="272" t="str">
        <f t="shared" si="49"/>
        <v>#DIV/0!</v>
      </c>
      <c r="BL131" s="272" t="str">
        <f t="shared" si="50"/>
        <v>#DIV/0!</v>
      </c>
      <c r="BM131" s="272" t="str">
        <f t="shared" si="51"/>
        <v>#DIV/0!</v>
      </c>
      <c r="BN131" s="272" t="str">
        <f t="shared" si="52"/>
        <v>#DIV/0!</v>
      </c>
      <c r="BO131" s="272" t="str">
        <f t="shared" si="53"/>
        <v>#DIV/0!</v>
      </c>
      <c r="BP131" s="272" t="str">
        <f t="shared" si="54"/>
        <v>#DIV/0!</v>
      </c>
      <c r="BQ131" s="272" t="str">
        <f t="shared" si="55"/>
        <v>#DIV/0!</v>
      </c>
      <c r="BR131" s="272" t="str">
        <f t="shared" si="56"/>
        <v>#DIV/0!</v>
      </c>
      <c r="BS131" s="272" t="str">
        <f t="shared" si="57"/>
        <v>#DIV/0!</v>
      </c>
      <c r="BT131" s="272" t="str">
        <f t="shared" si="58"/>
        <v>#DIV/0!</v>
      </c>
      <c r="BU131" s="272" t="str">
        <f t="shared" si="59"/>
        <v>#DIV/0!</v>
      </c>
      <c r="BV131" s="272" t="str">
        <f t="shared" si="60"/>
        <v>#DIV/0!</v>
      </c>
      <c r="BW131" s="272" t="str">
        <f t="shared" si="61"/>
        <v>#DIV/0!</v>
      </c>
      <c r="BX131" s="272" t="str">
        <f t="shared" si="62"/>
        <v>#DIV/0!</v>
      </c>
      <c r="BY131" s="272" t="str">
        <f t="shared" si="63"/>
        <v>#DIV/0!</v>
      </c>
      <c r="BZ131" s="272" t="str">
        <f t="shared" si="64"/>
        <v>#DIV/0!</v>
      </c>
      <c r="CA131" s="272" t="str">
        <f t="shared" si="65"/>
        <v>#DIV/0!</v>
      </c>
      <c r="CB131" s="27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2" t="str">
        <f t="shared" si="43"/>
        <v/>
      </c>
      <c r="BF132" s="272" t="str">
        <f t="shared" si="44"/>
        <v/>
      </c>
      <c r="BG132" s="272" t="str">
        <f t="shared" si="45"/>
        <v/>
      </c>
      <c r="BH132" s="272" t="str">
        <f t="shared" si="46"/>
        <v/>
      </c>
      <c r="BI132" s="272" t="str">
        <f t="shared" si="47"/>
        <v/>
      </c>
      <c r="BJ132" s="272" t="str">
        <f t="shared" si="48"/>
        <v/>
      </c>
      <c r="BK132" s="272" t="str">
        <f t="shared" si="49"/>
        <v/>
      </c>
      <c r="BL132" s="272" t="str">
        <f t="shared" si="50"/>
        <v/>
      </c>
      <c r="BM132" s="272" t="str">
        <f t="shared" si="51"/>
        <v/>
      </c>
      <c r="BN132" s="272" t="str">
        <f t="shared" si="52"/>
        <v/>
      </c>
      <c r="BO132" s="272" t="str">
        <f t="shared" si="53"/>
        <v/>
      </c>
      <c r="BP132" s="272" t="str">
        <f t="shared" si="54"/>
        <v/>
      </c>
      <c r="BQ132" s="272" t="str">
        <f t="shared" si="55"/>
        <v/>
      </c>
      <c r="BR132" s="272" t="str">
        <f t="shared" si="56"/>
        <v/>
      </c>
      <c r="BS132" s="272" t="str">
        <f t="shared" si="57"/>
        <v/>
      </c>
      <c r="BT132" s="272" t="str">
        <f t="shared" si="58"/>
        <v/>
      </c>
      <c r="BU132" s="272" t="str">
        <f t="shared" si="59"/>
        <v/>
      </c>
      <c r="BV132" s="272" t="str">
        <f t="shared" si="60"/>
        <v/>
      </c>
      <c r="BW132" s="272" t="str">
        <f t="shared" si="61"/>
        <v/>
      </c>
      <c r="BX132" s="272" t="str">
        <f t="shared" si="62"/>
        <v/>
      </c>
      <c r="BY132" s="272" t="str">
        <f t="shared" si="63"/>
        <v/>
      </c>
      <c r="BZ132" s="272" t="str">
        <f t="shared" si="64"/>
        <v/>
      </c>
      <c r="CA132" s="272" t="str">
        <f t="shared" si="65"/>
        <v/>
      </c>
      <c r="CB132" s="27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2" t="str">
        <f t="shared" si="43"/>
        <v>#DIV/0!</v>
      </c>
      <c r="BF134" s="272" t="str">
        <f t="shared" si="44"/>
        <v>#DIV/0!</v>
      </c>
      <c r="BG134" s="272" t="str">
        <f t="shared" si="45"/>
        <v>#DIV/0!</v>
      </c>
      <c r="BH134" s="272" t="str">
        <f t="shared" si="46"/>
        <v>#DIV/0!</v>
      </c>
      <c r="BI134" s="272" t="str">
        <f t="shared" si="47"/>
        <v>#DIV/0!</v>
      </c>
      <c r="BJ134" s="272" t="str">
        <f t="shared" si="48"/>
        <v>#DIV/0!</v>
      </c>
      <c r="BK134" s="272" t="str">
        <f t="shared" si="49"/>
        <v>#DIV/0!</v>
      </c>
      <c r="BL134" s="272" t="str">
        <f t="shared" si="50"/>
        <v>#DIV/0!</v>
      </c>
      <c r="BM134" s="272" t="str">
        <f t="shared" si="51"/>
        <v>#DIV/0!</v>
      </c>
      <c r="BN134" s="272" t="str">
        <f t="shared" si="52"/>
        <v>#DIV/0!</v>
      </c>
      <c r="BO134" s="272" t="str">
        <f t="shared" si="53"/>
        <v>#DIV/0!</v>
      </c>
      <c r="BP134" s="272" t="str">
        <f t="shared" si="54"/>
        <v>#DIV/0!</v>
      </c>
      <c r="BQ134" s="272" t="str">
        <f t="shared" si="55"/>
        <v>#DIV/0!</v>
      </c>
      <c r="BR134" s="272" t="str">
        <f t="shared" si="56"/>
        <v>#DIV/0!</v>
      </c>
      <c r="BS134" s="272" t="str">
        <f t="shared" si="57"/>
        <v>#DIV/0!</v>
      </c>
      <c r="BT134" s="272" t="str">
        <f t="shared" si="58"/>
        <v>#DIV/0!</v>
      </c>
      <c r="BU134" s="272" t="str">
        <f t="shared" si="59"/>
        <v>#DIV/0!</v>
      </c>
      <c r="BV134" s="272" t="str">
        <f t="shared" si="60"/>
        <v>#DIV/0!</v>
      </c>
      <c r="BW134" s="272" t="str">
        <f t="shared" si="61"/>
        <v>#DIV/0!</v>
      </c>
      <c r="BX134" s="272" t="str">
        <f t="shared" si="62"/>
        <v>#DIV/0!</v>
      </c>
      <c r="BY134" s="272" t="str">
        <f t="shared" si="63"/>
        <v>#DIV/0!</v>
      </c>
      <c r="BZ134" s="272" t="str">
        <f t="shared" si="64"/>
        <v>#DIV/0!</v>
      </c>
      <c r="CA134" s="272" t="str">
        <f t="shared" si="65"/>
        <v>#DIV/0!</v>
      </c>
      <c r="CB134" s="27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2" t="str">
        <f t="shared" si="43"/>
        <v>#DIV/0!</v>
      </c>
      <c r="BF135" s="272" t="str">
        <f t="shared" si="44"/>
        <v>#DIV/0!</v>
      </c>
      <c r="BG135" s="272" t="str">
        <f t="shared" si="45"/>
        <v>#DIV/0!</v>
      </c>
      <c r="BH135" s="272" t="str">
        <f t="shared" si="46"/>
        <v>#DIV/0!</v>
      </c>
      <c r="BI135" s="272" t="str">
        <f t="shared" si="47"/>
        <v>#DIV/0!</v>
      </c>
      <c r="BJ135" s="272" t="str">
        <f t="shared" si="48"/>
        <v>#DIV/0!</v>
      </c>
      <c r="BK135" s="272" t="str">
        <f t="shared" si="49"/>
        <v>#DIV/0!</v>
      </c>
      <c r="BL135" s="272" t="str">
        <f t="shared" si="50"/>
        <v>#DIV/0!</v>
      </c>
      <c r="BM135" s="272" t="str">
        <f t="shared" si="51"/>
        <v>#DIV/0!</v>
      </c>
      <c r="BN135" s="272" t="str">
        <f t="shared" si="52"/>
        <v>#DIV/0!</v>
      </c>
      <c r="BO135" s="272" t="str">
        <f t="shared" si="53"/>
        <v>#DIV/0!</v>
      </c>
      <c r="BP135" s="272" t="str">
        <f t="shared" si="54"/>
        <v>#DIV/0!</v>
      </c>
      <c r="BQ135" s="272" t="str">
        <f t="shared" si="55"/>
        <v>#DIV/0!</v>
      </c>
      <c r="BR135" s="272" t="str">
        <f t="shared" si="56"/>
        <v>#DIV/0!</v>
      </c>
      <c r="BS135" s="272" t="str">
        <f t="shared" si="57"/>
        <v>#DIV/0!</v>
      </c>
      <c r="BT135" s="272" t="str">
        <f t="shared" si="58"/>
        <v>#DIV/0!</v>
      </c>
      <c r="BU135" s="272" t="str">
        <f t="shared" si="59"/>
        <v>#DIV/0!</v>
      </c>
      <c r="BV135" s="272" t="str">
        <f t="shared" si="60"/>
        <v>#DIV/0!</v>
      </c>
      <c r="BW135" s="272" t="str">
        <f t="shared" si="61"/>
        <v>#DIV/0!</v>
      </c>
      <c r="BX135" s="272" t="str">
        <f t="shared" si="62"/>
        <v>#DIV/0!</v>
      </c>
      <c r="BY135" s="272" t="str">
        <f t="shared" si="63"/>
        <v>#DIV/0!</v>
      </c>
      <c r="BZ135" s="272" t="str">
        <f t="shared" si="64"/>
        <v>#DIV/0!</v>
      </c>
      <c r="CA135" s="272" t="str">
        <f t="shared" si="65"/>
        <v>#DIV/0!</v>
      </c>
      <c r="CB135" s="27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2" t="str">
        <f t="shared" si="43"/>
        <v>#DIV/0!</v>
      </c>
      <c r="BF138" s="272" t="str">
        <f t="shared" si="44"/>
        <v>#DIV/0!</v>
      </c>
      <c r="BG138" s="272" t="str">
        <f t="shared" si="45"/>
        <v>#DIV/0!</v>
      </c>
      <c r="BH138" s="272" t="str">
        <f t="shared" si="46"/>
        <v>#DIV/0!</v>
      </c>
      <c r="BI138" s="272" t="str">
        <f t="shared" si="47"/>
        <v>#DIV/0!</v>
      </c>
      <c r="BJ138" s="272" t="str">
        <f t="shared" si="48"/>
        <v>#DIV/0!</v>
      </c>
      <c r="BK138" s="272" t="str">
        <f t="shared" si="49"/>
        <v>#DIV/0!</v>
      </c>
      <c r="BL138" s="272" t="str">
        <f t="shared" si="50"/>
        <v>#DIV/0!</v>
      </c>
      <c r="BM138" s="272" t="str">
        <f t="shared" si="51"/>
        <v>#DIV/0!</v>
      </c>
      <c r="BN138" s="272" t="str">
        <f t="shared" si="52"/>
        <v>#DIV/0!</v>
      </c>
      <c r="BO138" s="272" t="str">
        <f t="shared" si="53"/>
        <v>#DIV/0!</v>
      </c>
      <c r="BP138" s="272" t="str">
        <f t="shared" si="54"/>
        <v>#DIV/0!</v>
      </c>
      <c r="BQ138" s="272" t="str">
        <f t="shared" si="55"/>
        <v>#DIV/0!</v>
      </c>
      <c r="BR138" s="272" t="str">
        <f t="shared" si="56"/>
        <v>#DIV/0!</v>
      </c>
      <c r="BS138" s="272" t="str">
        <f t="shared" si="57"/>
        <v>#DIV/0!</v>
      </c>
      <c r="BT138" s="272" t="str">
        <f t="shared" si="58"/>
        <v>#DIV/0!</v>
      </c>
      <c r="BU138" s="272" t="str">
        <f t="shared" si="59"/>
        <v>#DIV/0!</v>
      </c>
      <c r="BV138" s="272" t="str">
        <f t="shared" si="60"/>
        <v>#DIV/0!</v>
      </c>
      <c r="BW138" s="272" t="str">
        <f t="shared" si="61"/>
        <v>#DIV/0!</v>
      </c>
      <c r="BX138" s="272" t="str">
        <f t="shared" si="62"/>
        <v>#DIV/0!</v>
      </c>
      <c r="BY138" s="272" t="str">
        <f t="shared" si="63"/>
        <v>#DIV/0!</v>
      </c>
      <c r="BZ138" s="272" t="str">
        <f t="shared" si="64"/>
        <v>#DIV/0!</v>
      </c>
      <c r="CA138" s="272" t="str">
        <f t="shared" si="65"/>
        <v>#DIV/0!</v>
      </c>
      <c r="CB138" s="27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2" t="str">
        <f t="shared" si="43"/>
        <v>#DIV/0!</v>
      </c>
      <c r="BF139" s="272" t="str">
        <f t="shared" si="44"/>
        <v>#DIV/0!</v>
      </c>
      <c r="BG139" s="272" t="str">
        <f t="shared" si="45"/>
        <v>#DIV/0!</v>
      </c>
      <c r="BH139" s="272" t="str">
        <f t="shared" si="46"/>
        <v>#DIV/0!</v>
      </c>
      <c r="BI139" s="272" t="str">
        <f t="shared" si="47"/>
        <v>#DIV/0!</v>
      </c>
      <c r="BJ139" s="272" t="str">
        <f t="shared" si="48"/>
        <v>#DIV/0!</v>
      </c>
      <c r="BK139" s="272" t="str">
        <f t="shared" si="49"/>
        <v>#DIV/0!</v>
      </c>
      <c r="BL139" s="272" t="str">
        <f t="shared" si="50"/>
        <v>#DIV/0!</v>
      </c>
      <c r="BM139" s="272" t="str">
        <f t="shared" si="51"/>
        <v>#DIV/0!</v>
      </c>
      <c r="BN139" s="272" t="str">
        <f t="shared" si="52"/>
        <v>#DIV/0!</v>
      </c>
      <c r="BO139" s="272" t="str">
        <f t="shared" si="53"/>
        <v>#DIV/0!</v>
      </c>
      <c r="BP139" s="272" t="str">
        <f t="shared" si="54"/>
        <v>#DIV/0!</v>
      </c>
      <c r="BQ139" s="272" t="str">
        <f t="shared" si="55"/>
        <v>#DIV/0!</v>
      </c>
      <c r="BR139" s="272" t="str">
        <f t="shared" si="56"/>
        <v>#DIV/0!</v>
      </c>
      <c r="BS139" s="272" t="str">
        <f t="shared" si="57"/>
        <v>#DIV/0!</v>
      </c>
      <c r="BT139" s="272" t="str">
        <f t="shared" si="58"/>
        <v>#DIV/0!</v>
      </c>
      <c r="BU139" s="272" t="str">
        <f t="shared" si="59"/>
        <v>#DIV/0!</v>
      </c>
      <c r="BV139" s="272" t="str">
        <f t="shared" si="60"/>
        <v>#DIV/0!</v>
      </c>
      <c r="BW139" s="272" t="str">
        <f t="shared" si="61"/>
        <v>#DIV/0!</v>
      </c>
      <c r="BX139" s="272" t="str">
        <f t="shared" si="62"/>
        <v>#DIV/0!</v>
      </c>
      <c r="BY139" s="272" t="str">
        <f t="shared" si="63"/>
        <v>#DIV/0!</v>
      </c>
      <c r="BZ139" s="272" t="str">
        <f t="shared" si="64"/>
        <v>#DIV/0!</v>
      </c>
      <c r="CA139" s="272" t="str">
        <f t="shared" si="65"/>
        <v>#DIV/0!</v>
      </c>
      <c r="CB139" s="27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2" t="str">
        <f t="shared" si="43"/>
        <v>#DIV/0!</v>
      </c>
      <c r="BF140" s="272" t="str">
        <f t="shared" si="44"/>
        <v>#DIV/0!</v>
      </c>
      <c r="BG140" s="272" t="str">
        <f t="shared" si="45"/>
        <v>#DIV/0!</v>
      </c>
      <c r="BH140" s="272" t="str">
        <f t="shared" si="46"/>
        <v>#DIV/0!</v>
      </c>
      <c r="BI140" s="272" t="str">
        <f t="shared" si="47"/>
        <v>#DIV/0!</v>
      </c>
      <c r="BJ140" s="272" t="str">
        <f t="shared" si="48"/>
        <v>#DIV/0!</v>
      </c>
      <c r="BK140" s="272" t="str">
        <f t="shared" si="49"/>
        <v>#DIV/0!</v>
      </c>
      <c r="BL140" s="272" t="str">
        <f t="shared" si="50"/>
        <v>#DIV/0!</v>
      </c>
      <c r="BM140" s="272" t="str">
        <f t="shared" si="51"/>
        <v>#DIV/0!</v>
      </c>
      <c r="BN140" s="272" t="str">
        <f t="shared" si="52"/>
        <v>#DIV/0!</v>
      </c>
      <c r="BO140" s="272" t="str">
        <f t="shared" si="53"/>
        <v>#DIV/0!</v>
      </c>
      <c r="BP140" s="272" t="str">
        <f t="shared" si="54"/>
        <v>#DIV/0!</v>
      </c>
      <c r="BQ140" s="272" t="str">
        <f t="shared" si="55"/>
        <v>#DIV/0!</v>
      </c>
      <c r="BR140" s="272" t="str">
        <f t="shared" si="56"/>
        <v>#DIV/0!</v>
      </c>
      <c r="BS140" s="272" t="str">
        <f t="shared" si="57"/>
        <v>#DIV/0!</v>
      </c>
      <c r="BT140" s="272" t="str">
        <f t="shared" si="58"/>
        <v>#DIV/0!</v>
      </c>
      <c r="BU140" s="272" t="str">
        <f t="shared" si="59"/>
        <v>#DIV/0!</v>
      </c>
      <c r="BV140" s="272" t="str">
        <f t="shared" si="60"/>
        <v>#DIV/0!</v>
      </c>
      <c r="BW140" s="272" t="str">
        <f t="shared" si="61"/>
        <v>#DIV/0!</v>
      </c>
      <c r="BX140" s="272" t="str">
        <f t="shared" si="62"/>
        <v>#DIV/0!</v>
      </c>
      <c r="BY140" s="272" t="str">
        <f t="shared" si="63"/>
        <v>#DIV/0!</v>
      </c>
      <c r="BZ140" s="272" t="str">
        <f t="shared" si="64"/>
        <v>#DIV/0!</v>
      </c>
      <c r="CA140" s="272" t="str">
        <f t="shared" si="65"/>
        <v>#DIV/0!</v>
      </c>
      <c r="CB140" s="27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2" t="str">
        <f t="shared" si="43"/>
        <v>#DIV/0!</v>
      </c>
      <c r="BF141" s="272" t="str">
        <f t="shared" si="44"/>
        <v>#DIV/0!</v>
      </c>
      <c r="BG141" s="272" t="str">
        <f t="shared" si="45"/>
        <v>#DIV/0!</v>
      </c>
      <c r="BH141" s="272" t="str">
        <f t="shared" si="46"/>
        <v>#DIV/0!</v>
      </c>
      <c r="BI141" s="272" t="str">
        <f t="shared" si="47"/>
        <v>#DIV/0!</v>
      </c>
      <c r="BJ141" s="272" t="str">
        <f t="shared" si="48"/>
        <v>#DIV/0!</v>
      </c>
      <c r="BK141" s="272" t="str">
        <f t="shared" si="49"/>
        <v>#DIV/0!</v>
      </c>
      <c r="BL141" s="272" t="str">
        <f t="shared" si="50"/>
        <v>#DIV/0!</v>
      </c>
      <c r="BM141" s="272" t="str">
        <f t="shared" si="51"/>
        <v>#DIV/0!</v>
      </c>
      <c r="BN141" s="272" t="str">
        <f t="shared" si="52"/>
        <v>#DIV/0!</v>
      </c>
      <c r="BO141" s="272" t="str">
        <f t="shared" si="53"/>
        <v>#DIV/0!</v>
      </c>
      <c r="BP141" s="272" t="str">
        <f t="shared" si="54"/>
        <v>#DIV/0!</v>
      </c>
      <c r="BQ141" s="272" t="str">
        <f t="shared" si="55"/>
        <v>#DIV/0!</v>
      </c>
      <c r="BR141" s="272" t="str">
        <f t="shared" si="56"/>
        <v>#DIV/0!</v>
      </c>
      <c r="BS141" s="272" t="str">
        <f t="shared" si="57"/>
        <v>#DIV/0!</v>
      </c>
      <c r="BT141" s="272" t="str">
        <f t="shared" si="58"/>
        <v>#DIV/0!</v>
      </c>
      <c r="BU141" s="272" t="str">
        <f t="shared" si="59"/>
        <v>#DIV/0!</v>
      </c>
      <c r="BV141" s="272" t="str">
        <f t="shared" si="60"/>
        <v>#DIV/0!</v>
      </c>
      <c r="BW141" s="272" t="str">
        <f t="shared" si="61"/>
        <v>#DIV/0!</v>
      </c>
      <c r="BX141" s="272" t="str">
        <f t="shared" si="62"/>
        <v>#DIV/0!</v>
      </c>
      <c r="BY141" s="272" t="str">
        <f t="shared" si="63"/>
        <v>#DIV/0!</v>
      </c>
      <c r="BZ141" s="272" t="str">
        <f t="shared" si="64"/>
        <v>#DIV/0!</v>
      </c>
      <c r="CA141" s="272" t="str">
        <f t="shared" si="65"/>
        <v>#DIV/0!</v>
      </c>
      <c r="CB141" s="27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2" t="str">
        <f t="shared" si="43"/>
        <v>#DIV/0!</v>
      </c>
      <c r="BF142" s="272" t="str">
        <f t="shared" si="44"/>
        <v>#DIV/0!</v>
      </c>
      <c r="BG142" s="272" t="str">
        <f t="shared" si="45"/>
        <v>#DIV/0!</v>
      </c>
      <c r="BH142" s="272" t="str">
        <f t="shared" si="46"/>
        <v>#DIV/0!</v>
      </c>
      <c r="BI142" s="272" t="str">
        <f t="shared" si="47"/>
        <v>#DIV/0!</v>
      </c>
      <c r="BJ142" s="272" t="str">
        <f t="shared" si="48"/>
        <v>#DIV/0!</v>
      </c>
      <c r="BK142" s="272" t="str">
        <f t="shared" si="49"/>
        <v>#DIV/0!</v>
      </c>
      <c r="BL142" s="272" t="str">
        <f t="shared" si="50"/>
        <v>#DIV/0!</v>
      </c>
      <c r="BM142" s="272" t="str">
        <f t="shared" si="51"/>
        <v>#DIV/0!</v>
      </c>
      <c r="BN142" s="272" t="str">
        <f t="shared" si="52"/>
        <v>#DIV/0!</v>
      </c>
      <c r="BO142" s="272" t="str">
        <f t="shared" si="53"/>
        <v>#DIV/0!</v>
      </c>
      <c r="BP142" s="272" t="str">
        <f t="shared" si="54"/>
        <v>#DIV/0!</v>
      </c>
      <c r="BQ142" s="272" t="str">
        <f t="shared" si="55"/>
        <v>#DIV/0!</v>
      </c>
      <c r="BR142" s="272" t="str">
        <f t="shared" si="56"/>
        <v>#DIV/0!</v>
      </c>
      <c r="BS142" s="272" t="str">
        <f t="shared" si="57"/>
        <v>#DIV/0!</v>
      </c>
      <c r="BT142" s="272" t="str">
        <f t="shared" si="58"/>
        <v>#DIV/0!</v>
      </c>
      <c r="BU142" s="272" t="str">
        <f t="shared" si="59"/>
        <v>#DIV/0!</v>
      </c>
      <c r="BV142" s="272" t="str">
        <f t="shared" si="60"/>
        <v>#DIV/0!</v>
      </c>
      <c r="BW142" s="272" t="str">
        <f t="shared" si="61"/>
        <v>#DIV/0!</v>
      </c>
      <c r="BX142" s="272" t="str">
        <f t="shared" si="62"/>
        <v>#DIV/0!</v>
      </c>
      <c r="BY142" s="272" t="str">
        <f t="shared" si="63"/>
        <v>#DIV/0!</v>
      </c>
      <c r="BZ142" s="272" t="str">
        <f t="shared" si="64"/>
        <v>#DIV/0!</v>
      </c>
      <c r="CA142" s="272" t="str">
        <f t="shared" si="65"/>
        <v>#DIV/0!</v>
      </c>
      <c r="CB142" s="272" t="str">
        <f t="shared" si="66"/>
        <v>#DIV/0!</v>
      </c>
      <c r="CC142" s="398"/>
    </row>
    <row r="143">
      <c r="M143" s="388"/>
      <c r="AV143" s="422" t="s">
        <v>227</v>
      </c>
      <c r="AW143" s="373"/>
      <c r="AX143" s="382"/>
      <c r="AY143" s="373"/>
      <c r="AZ143" s="409"/>
      <c r="BA143" s="409"/>
      <c r="BB143" s="410"/>
      <c r="BC143" s="411"/>
      <c r="BD143" s="409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2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2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29"/>
      <c r="BB147" s="442" t="s">
        <v>353</v>
      </c>
      <c r="BC147" s="398"/>
      <c r="BD147" s="398"/>
      <c r="BE147" s="272" t="str">
        <f t="shared" ref="BE147:CB147" si="106">BE52</f>
        <v>AGO</v>
      </c>
      <c r="BF147" s="272" t="str">
        <f t="shared" si="106"/>
        <v>SET</v>
      </c>
      <c r="BG147" s="272" t="str">
        <f t="shared" si="106"/>
        <v>OUT</v>
      </c>
      <c r="BH147" s="272" t="str">
        <f t="shared" si="106"/>
        <v>NOV</v>
      </c>
      <c r="BI147" s="272" t="str">
        <f t="shared" si="106"/>
        <v>DEZ</v>
      </c>
      <c r="BJ147" s="272" t="str">
        <f t="shared" si="106"/>
        <v>JAN</v>
      </c>
      <c r="BK147" s="272" t="str">
        <f t="shared" si="106"/>
        <v>FEV</v>
      </c>
      <c r="BL147" s="272" t="str">
        <f t="shared" si="106"/>
        <v>MAR</v>
      </c>
      <c r="BM147" s="272" t="str">
        <f t="shared" si="106"/>
        <v>ABR</v>
      </c>
      <c r="BN147" s="272" t="str">
        <f t="shared" si="106"/>
        <v>MAI</v>
      </c>
      <c r="BO147" s="272" t="str">
        <f t="shared" si="106"/>
        <v>JUN</v>
      </c>
      <c r="BP147" s="272" t="str">
        <f t="shared" si="106"/>
        <v>JUL</v>
      </c>
      <c r="BQ147" s="272" t="str">
        <f t="shared" si="106"/>
        <v>AGO</v>
      </c>
      <c r="BR147" s="272" t="str">
        <f t="shared" si="106"/>
        <v>SET</v>
      </c>
      <c r="BS147" s="272" t="str">
        <f t="shared" si="106"/>
        <v>OUT</v>
      </c>
      <c r="BT147" s="272" t="str">
        <f t="shared" si="106"/>
        <v>NOV</v>
      </c>
      <c r="BU147" s="272" t="str">
        <f t="shared" si="106"/>
        <v>DEZ</v>
      </c>
      <c r="BV147" s="272" t="str">
        <f t="shared" si="106"/>
        <v>JAN</v>
      </c>
      <c r="BW147" s="272" t="str">
        <f t="shared" si="106"/>
        <v>FEV</v>
      </c>
      <c r="BX147" s="272" t="str">
        <f t="shared" si="106"/>
        <v>MAR</v>
      </c>
      <c r="BY147" s="272" t="str">
        <f t="shared" si="106"/>
        <v>ABR</v>
      </c>
      <c r="BZ147" s="272" t="str">
        <f t="shared" si="106"/>
        <v>MAI</v>
      </c>
      <c r="CA147" s="272" t="str">
        <f t="shared" si="106"/>
        <v>JUN</v>
      </c>
      <c r="CB147" s="27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29"/>
      <c r="BB148" s="398"/>
      <c r="BC148" s="398"/>
      <c r="BD148" s="398"/>
      <c r="BE148" s="272" t="str">
        <f t="shared" ref="BE148:CB148" si="107">CONCAT(BE53,BE102)</f>
        <v>#DIV/0!</v>
      </c>
      <c r="BF148" s="272" t="str">
        <f t="shared" si="107"/>
        <v>#DIV/0!</v>
      </c>
      <c r="BG148" s="272" t="str">
        <f t="shared" si="107"/>
        <v>#DIV/0!</v>
      </c>
      <c r="BH148" s="272" t="str">
        <f t="shared" si="107"/>
        <v>#DIV/0!</v>
      </c>
      <c r="BI148" s="272" t="str">
        <f t="shared" si="107"/>
        <v>#DIV/0!</v>
      </c>
      <c r="BJ148" s="272" t="str">
        <f t="shared" si="107"/>
        <v>#DIV/0!</v>
      </c>
      <c r="BK148" s="272" t="str">
        <f t="shared" si="107"/>
        <v>#DIV/0!</v>
      </c>
      <c r="BL148" s="272" t="str">
        <f t="shared" si="107"/>
        <v>#DIV/0!</v>
      </c>
      <c r="BM148" s="272" t="str">
        <f t="shared" si="107"/>
        <v>#DIV/0!</v>
      </c>
      <c r="BN148" s="272" t="str">
        <f t="shared" si="107"/>
        <v>#DIV/0!</v>
      </c>
      <c r="BO148" s="272" t="str">
        <f t="shared" si="107"/>
        <v>#DIV/0!</v>
      </c>
      <c r="BP148" s="272" t="str">
        <f t="shared" si="107"/>
        <v>#DIV/0!</v>
      </c>
      <c r="BQ148" s="272" t="str">
        <f t="shared" si="107"/>
        <v>#DIV/0!</v>
      </c>
      <c r="BR148" s="272" t="str">
        <f t="shared" si="107"/>
        <v>#DIV/0!</v>
      </c>
      <c r="BS148" s="272" t="str">
        <f t="shared" si="107"/>
        <v>#DIV/0!</v>
      </c>
      <c r="BT148" s="272" t="str">
        <f t="shared" si="107"/>
        <v>#DIV/0!</v>
      </c>
      <c r="BU148" s="272" t="str">
        <f t="shared" si="107"/>
        <v>#DIV/0!</v>
      </c>
      <c r="BV148" s="272" t="str">
        <f t="shared" si="107"/>
        <v>#DIV/0!</v>
      </c>
      <c r="BW148" s="272" t="str">
        <f t="shared" si="107"/>
        <v>#DIV/0!</v>
      </c>
      <c r="BX148" s="272" t="str">
        <f t="shared" si="107"/>
        <v>#DIV/0!</v>
      </c>
      <c r="BY148" s="272" t="str">
        <f t="shared" si="107"/>
        <v>#DIV/0!</v>
      </c>
      <c r="BZ148" s="272" t="str">
        <f t="shared" si="107"/>
        <v>#DIV/0!</v>
      </c>
      <c r="CA148" s="272" t="str">
        <f t="shared" si="107"/>
        <v>#DIV/0!</v>
      </c>
      <c r="CB148" s="27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29"/>
      <c r="BB149" s="398"/>
      <c r="BC149" s="398"/>
      <c r="BD149" s="398"/>
      <c r="BE149" s="272" t="str">
        <f t="shared" ref="BE149:CB149" si="108">CONCAT(BE54,BE103)</f>
        <v>#DIV/0!</v>
      </c>
      <c r="BF149" s="272" t="str">
        <f t="shared" si="108"/>
        <v>#DIV/0!</v>
      </c>
      <c r="BG149" s="272" t="str">
        <f t="shared" si="108"/>
        <v>#DIV/0!</v>
      </c>
      <c r="BH149" s="272" t="str">
        <f t="shared" si="108"/>
        <v>#DIV/0!</v>
      </c>
      <c r="BI149" s="272" t="str">
        <f t="shared" si="108"/>
        <v>#DIV/0!</v>
      </c>
      <c r="BJ149" s="272" t="str">
        <f t="shared" si="108"/>
        <v>#DIV/0!</v>
      </c>
      <c r="BK149" s="272" t="str">
        <f t="shared" si="108"/>
        <v>#DIV/0!</v>
      </c>
      <c r="BL149" s="272" t="str">
        <f t="shared" si="108"/>
        <v>#DIV/0!</v>
      </c>
      <c r="BM149" s="272" t="str">
        <f t="shared" si="108"/>
        <v>#DIV/0!</v>
      </c>
      <c r="BN149" s="272" t="str">
        <f t="shared" si="108"/>
        <v>#DIV/0!</v>
      </c>
      <c r="BO149" s="272" t="str">
        <f t="shared" si="108"/>
        <v>#DIV/0!</v>
      </c>
      <c r="BP149" s="272" t="str">
        <f t="shared" si="108"/>
        <v>#DIV/0!</v>
      </c>
      <c r="BQ149" s="272" t="str">
        <f t="shared" si="108"/>
        <v>#DIV/0!</v>
      </c>
      <c r="BR149" s="272" t="str">
        <f t="shared" si="108"/>
        <v>#DIV/0!</v>
      </c>
      <c r="BS149" s="272" t="str">
        <f t="shared" si="108"/>
        <v>#DIV/0!</v>
      </c>
      <c r="BT149" s="272" t="str">
        <f t="shared" si="108"/>
        <v>#DIV/0!</v>
      </c>
      <c r="BU149" s="272" t="str">
        <f t="shared" si="108"/>
        <v>#DIV/0!</v>
      </c>
      <c r="BV149" s="272" t="str">
        <f t="shared" si="108"/>
        <v>#DIV/0!</v>
      </c>
      <c r="BW149" s="272" t="str">
        <f t="shared" si="108"/>
        <v>#DIV/0!</v>
      </c>
      <c r="BX149" s="272" t="str">
        <f t="shared" si="108"/>
        <v>#DIV/0!</v>
      </c>
      <c r="BY149" s="272" t="str">
        <f t="shared" si="108"/>
        <v>#DIV/0!</v>
      </c>
      <c r="BZ149" s="272" t="str">
        <f t="shared" si="108"/>
        <v>#DIV/0!</v>
      </c>
      <c r="CA149" s="272" t="str">
        <f t="shared" si="108"/>
        <v>#DIV/0!</v>
      </c>
      <c r="CB149" s="27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2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2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2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2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29"/>
      <c r="BB154" s="398"/>
      <c r="BC154" s="398"/>
      <c r="BD154" s="398"/>
      <c r="BE154" s="272" t="str">
        <f t="shared" ref="BE154:CB154" si="113">CONCAT(BE59,BE108)</f>
        <v>#DIV/0!</v>
      </c>
      <c r="BF154" s="272" t="str">
        <f t="shared" si="113"/>
        <v>#DIV/0!</v>
      </c>
      <c r="BG154" s="272" t="str">
        <f t="shared" si="113"/>
        <v>#DIV/0!</v>
      </c>
      <c r="BH154" s="272" t="str">
        <f t="shared" si="113"/>
        <v>#DIV/0!</v>
      </c>
      <c r="BI154" s="272" t="str">
        <f t="shared" si="113"/>
        <v>#DIV/0!</v>
      </c>
      <c r="BJ154" s="272" t="str">
        <f t="shared" si="113"/>
        <v>#DIV/0!</v>
      </c>
      <c r="BK154" s="272" t="str">
        <f t="shared" si="113"/>
        <v>#DIV/0!</v>
      </c>
      <c r="BL154" s="272" t="str">
        <f t="shared" si="113"/>
        <v>#DIV/0!</v>
      </c>
      <c r="BM154" s="272" t="str">
        <f t="shared" si="113"/>
        <v>#DIV/0!</v>
      </c>
      <c r="BN154" s="272" t="str">
        <f t="shared" si="113"/>
        <v>#DIV/0!</v>
      </c>
      <c r="BO154" s="272" t="str">
        <f t="shared" si="113"/>
        <v>#DIV/0!</v>
      </c>
      <c r="BP154" s="272" t="str">
        <f t="shared" si="113"/>
        <v>#DIV/0!</v>
      </c>
      <c r="BQ154" s="272" t="str">
        <f t="shared" si="113"/>
        <v>#DIV/0!</v>
      </c>
      <c r="BR154" s="272" t="str">
        <f t="shared" si="113"/>
        <v>#DIV/0!</v>
      </c>
      <c r="BS154" s="272" t="str">
        <f t="shared" si="113"/>
        <v>#DIV/0!</v>
      </c>
      <c r="BT154" s="272" t="str">
        <f t="shared" si="113"/>
        <v>#DIV/0!</v>
      </c>
      <c r="BU154" s="272" t="str">
        <f t="shared" si="113"/>
        <v>#DIV/0!</v>
      </c>
      <c r="BV154" s="272" t="str">
        <f t="shared" si="113"/>
        <v>#DIV/0!</v>
      </c>
      <c r="BW154" s="272" t="str">
        <f t="shared" si="113"/>
        <v>#DIV/0!</v>
      </c>
      <c r="BX154" s="272" t="str">
        <f t="shared" si="113"/>
        <v>#DIV/0!</v>
      </c>
      <c r="BY154" s="272" t="str">
        <f t="shared" si="113"/>
        <v>#DIV/0!</v>
      </c>
      <c r="BZ154" s="272" t="str">
        <f t="shared" si="113"/>
        <v>#DIV/0!</v>
      </c>
      <c r="CA154" s="272" t="str">
        <f t="shared" si="113"/>
        <v>#DIV/0!</v>
      </c>
      <c r="CB154" s="27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2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2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29"/>
      <c r="BB157" s="398"/>
      <c r="BC157" s="398"/>
      <c r="BD157" s="398"/>
      <c r="BE157" s="272" t="str">
        <f t="shared" ref="BE157:CB157" si="116">CONCAT(BE62,BE111)</f>
        <v>#DIV/0!</v>
      </c>
      <c r="BF157" s="272" t="str">
        <f t="shared" si="116"/>
        <v>#DIV/0!</v>
      </c>
      <c r="BG157" s="272" t="str">
        <f t="shared" si="116"/>
        <v>#DIV/0!</v>
      </c>
      <c r="BH157" s="272" t="str">
        <f t="shared" si="116"/>
        <v>#DIV/0!</v>
      </c>
      <c r="BI157" s="272" t="str">
        <f t="shared" si="116"/>
        <v>#DIV/0!</v>
      </c>
      <c r="BJ157" s="272" t="str">
        <f t="shared" si="116"/>
        <v>#DIV/0!</v>
      </c>
      <c r="BK157" s="272" t="str">
        <f t="shared" si="116"/>
        <v>#DIV/0!</v>
      </c>
      <c r="BL157" s="272" t="str">
        <f t="shared" si="116"/>
        <v>#DIV/0!</v>
      </c>
      <c r="BM157" s="272" t="str">
        <f t="shared" si="116"/>
        <v>#DIV/0!</v>
      </c>
      <c r="BN157" s="272" t="str">
        <f t="shared" si="116"/>
        <v>#DIV/0!</v>
      </c>
      <c r="BO157" s="272" t="str">
        <f t="shared" si="116"/>
        <v>#DIV/0!</v>
      </c>
      <c r="BP157" s="272" t="str">
        <f t="shared" si="116"/>
        <v>#DIV/0!</v>
      </c>
      <c r="BQ157" s="272" t="str">
        <f t="shared" si="116"/>
        <v>#DIV/0!</v>
      </c>
      <c r="BR157" s="272" t="str">
        <f t="shared" si="116"/>
        <v>#DIV/0!</v>
      </c>
      <c r="BS157" s="272" t="str">
        <f t="shared" si="116"/>
        <v>#DIV/0!</v>
      </c>
      <c r="BT157" s="272" t="str">
        <f t="shared" si="116"/>
        <v>#DIV/0!</v>
      </c>
      <c r="BU157" s="272" t="str">
        <f t="shared" si="116"/>
        <v>#DIV/0!</v>
      </c>
      <c r="BV157" s="272" t="str">
        <f t="shared" si="116"/>
        <v>#DIV/0!</v>
      </c>
      <c r="BW157" s="272" t="str">
        <f t="shared" si="116"/>
        <v>#DIV/0!</v>
      </c>
      <c r="BX157" s="272" t="str">
        <f t="shared" si="116"/>
        <v>#DIV/0!</v>
      </c>
      <c r="BY157" s="272" t="str">
        <f t="shared" si="116"/>
        <v>#DIV/0!</v>
      </c>
      <c r="BZ157" s="272" t="str">
        <f t="shared" si="116"/>
        <v>#DIV/0!</v>
      </c>
      <c r="CA157" s="272" t="str">
        <f t="shared" si="116"/>
        <v>#DIV/0!</v>
      </c>
      <c r="CB157" s="27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2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2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2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2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29"/>
      <c r="BB162" s="398"/>
      <c r="BC162" s="398"/>
      <c r="BD162" s="398"/>
      <c r="BE162" s="272" t="str">
        <f t="shared" ref="BE162:CB162" si="121">CONCAT(BE67,BE116)</f>
        <v>#DIV/0!</v>
      </c>
      <c r="BF162" s="272" t="str">
        <f t="shared" si="121"/>
        <v>#DIV/0!</v>
      </c>
      <c r="BG162" s="272" t="str">
        <f t="shared" si="121"/>
        <v>#DIV/0!</v>
      </c>
      <c r="BH162" s="272" t="str">
        <f t="shared" si="121"/>
        <v>#DIV/0!</v>
      </c>
      <c r="BI162" s="272" t="str">
        <f t="shared" si="121"/>
        <v>#DIV/0!</v>
      </c>
      <c r="BJ162" s="272" t="str">
        <f t="shared" si="121"/>
        <v>#DIV/0!</v>
      </c>
      <c r="BK162" s="272" t="str">
        <f t="shared" si="121"/>
        <v>#DIV/0!</v>
      </c>
      <c r="BL162" s="272" t="str">
        <f t="shared" si="121"/>
        <v>#DIV/0!</v>
      </c>
      <c r="BM162" s="272" t="str">
        <f t="shared" si="121"/>
        <v>#DIV/0!</v>
      </c>
      <c r="BN162" s="272" t="str">
        <f t="shared" si="121"/>
        <v>#DIV/0!</v>
      </c>
      <c r="BO162" s="272" t="str">
        <f t="shared" si="121"/>
        <v>#DIV/0!</v>
      </c>
      <c r="BP162" s="272" t="str">
        <f t="shared" si="121"/>
        <v>#DIV/0!</v>
      </c>
      <c r="BQ162" s="272" t="str">
        <f t="shared" si="121"/>
        <v>#DIV/0!</v>
      </c>
      <c r="BR162" s="272" t="str">
        <f t="shared" si="121"/>
        <v>#DIV/0!</v>
      </c>
      <c r="BS162" s="272" t="str">
        <f t="shared" si="121"/>
        <v>#DIV/0!</v>
      </c>
      <c r="BT162" s="272" t="str">
        <f t="shared" si="121"/>
        <v>#DIV/0!</v>
      </c>
      <c r="BU162" s="272" t="str">
        <f t="shared" si="121"/>
        <v>#DIV/0!</v>
      </c>
      <c r="BV162" s="272" t="str">
        <f t="shared" si="121"/>
        <v>#DIV/0!</v>
      </c>
      <c r="BW162" s="272" t="str">
        <f t="shared" si="121"/>
        <v>#DIV/0!</v>
      </c>
      <c r="BX162" s="272" t="str">
        <f t="shared" si="121"/>
        <v>#DIV/0!</v>
      </c>
      <c r="BY162" s="272" t="str">
        <f t="shared" si="121"/>
        <v>#DIV/0!</v>
      </c>
      <c r="BZ162" s="272" t="str">
        <f t="shared" si="121"/>
        <v>#DIV/0!</v>
      </c>
      <c r="CA162" s="272" t="str">
        <f t="shared" si="121"/>
        <v>#DIV/0!</v>
      </c>
      <c r="CB162" s="27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2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2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2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2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2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2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29"/>
      <c r="BB169" s="398"/>
      <c r="BC169" s="398"/>
      <c r="BD169" s="398"/>
      <c r="BE169" s="27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29"/>
      <c r="BB170" s="398"/>
      <c r="BC170" s="398"/>
      <c r="BD170" s="398"/>
      <c r="BE170" s="27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29"/>
      <c r="BB171" s="398"/>
      <c r="BC171" s="398"/>
      <c r="BD171" s="398"/>
      <c r="BE171" s="272" t="str">
        <f t="shared" ref="BE171:CB171" si="130">CONCAT(BE76,BE125)</f>
        <v>#DIV/0!</v>
      </c>
      <c r="BF171" s="272" t="str">
        <f t="shared" si="130"/>
        <v>#DIV/0!</v>
      </c>
      <c r="BG171" s="272" t="str">
        <f t="shared" si="130"/>
        <v>#DIV/0!</v>
      </c>
      <c r="BH171" s="272" t="str">
        <f t="shared" si="130"/>
        <v>#DIV/0!</v>
      </c>
      <c r="BI171" s="272" t="str">
        <f t="shared" si="130"/>
        <v>#DIV/0!</v>
      </c>
      <c r="BJ171" s="272" t="str">
        <f t="shared" si="130"/>
        <v>#DIV/0!</v>
      </c>
      <c r="BK171" s="272" t="str">
        <f t="shared" si="130"/>
        <v>#DIV/0!</v>
      </c>
      <c r="BL171" s="272" t="str">
        <f t="shared" si="130"/>
        <v>#DIV/0!</v>
      </c>
      <c r="BM171" s="272" t="str">
        <f t="shared" si="130"/>
        <v>#DIV/0!</v>
      </c>
      <c r="BN171" s="272" t="str">
        <f t="shared" si="130"/>
        <v>#DIV/0!</v>
      </c>
      <c r="BO171" s="272" t="str">
        <f t="shared" si="130"/>
        <v>#DIV/0!</v>
      </c>
      <c r="BP171" s="272" t="str">
        <f t="shared" si="130"/>
        <v>#DIV/0!</v>
      </c>
      <c r="BQ171" s="272" t="str">
        <f t="shared" si="130"/>
        <v>#DIV/0!</v>
      </c>
      <c r="BR171" s="272" t="str">
        <f t="shared" si="130"/>
        <v>#DIV/0!</v>
      </c>
      <c r="BS171" s="272" t="str">
        <f t="shared" si="130"/>
        <v>#DIV/0!</v>
      </c>
      <c r="BT171" s="272" t="str">
        <f t="shared" si="130"/>
        <v>#DIV/0!</v>
      </c>
      <c r="BU171" s="272" t="str">
        <f t="shared" si="130"/>
        <v>#DIV/0!</v>
      </c>
      <c r="BV171" s="272" t="str">
        <f t="shared" si="130"/>
        <v>#DIV/0!</v>
      </c>
      <c r="BW171" s="272" t="str">
        <f t="shared" si="130"/>
        <v>#DIV/0!</v>
      </c>
      <c r="BX171" s="272" t="str">
        <f t="shared" si="130"/>
        <v>#DIV/0!</v>
      </c>
      <c r="BY171" s="272" t="str">
        <f t="shared" si="130"/>
        <v>#DIV/0!</v>
      </c>
      <c r="BZ171" s="272" t="str">
        <f t="shared" si="130"/>
        <v>#DIV/0!</v>
      </c>
      <c r="CA171" s="272" t="str">
        <f t="shared" si="130"/>
        <v>#DIV/0!</v>
      </c>
      <c r="CB171" s="27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29"/>
      <c r="BB172" s="398"/>
      <c r="BC172" s="398"/>
      <c r="BD172" s="398"/>
      <c r="BE172" s="27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29"/>
      <c r="BB173" s="398"/>
      <c r="BC173" s="398"/>
      <c r="BD173" s="398"/>
      <c r="BE173" s="272" t="str">
        <f t="shared" ref="BE173:CB173" si="132">CONCAT(BE78,BE127)</f>
        <v>#DIV/0!</v>
      </c>
      <c r="BF173" s="272" t="str">
        <f t="shared" si="132"/>
        <v>#DIV/0!</v>
      </c>
      <c r="BG173" s="272" t="str">
        <f t="shared" si="132"/>
        <v>#DIV/0!</v>
      </c>
      <c r="BH173" s="272" t="str">
        <f t="shared" si="132"/>
        <v>#DIV/0!</v>
      </c>
      <c r="BI173" s="272" t="str">
        <f t="shared" si="132"/>
        <v>#DIV/0!</v>
      </c>
      <c r="BJ173" s="272" t="str">
        <f t="shared" si="132"/>
        <v>#DIV/0!</v>
      </c>
      <c r="BK173" s="272" t="str">
        <f t="shared" si="132"/>
        <v>#DIV/0!</v>
      </c>
      <c r="BL173" s="272" t="str">
        <f t="shared" si="132"/>
        <v>#DIV/0!</v>
      </c>
      <c r="BM173" s="272" t="str">
        <f t="shared" si="132"/>
        <v>#DIV/0!</v>
      </c>
      <c r="BN173" s="272" t="str">
        <f t="shared" si="132"/>
        <v>#DIV/0!</v>
      </c>
      <c r="BO173" s="272" t="str">
        <f t="shared" si="132"/>
        <v>#DIV/0!</v>
      </c>
      <c r="BP173" s="272" t="str">
        <f t="shared" si="132"/>
        <v>#DIV/0!</v>
      </c>
      <c r="BQ173" s="272" t="str">
        <f t="shared" si="132"/>
        <v>#DIV/0!</v>
      </c>
      <c r="BR173" s="272" t="str">
        <f t="shared" si="132"/>
        <v>#DIV/0!</v>
      </c>
      <c r="BS173" s="272" t="str">
        <f t="shared" si="132"/>
        <v>#DIV/0!</v>
      </c>
      <c r="BT173" s="272" t="str">
        <f t="shared" si="132"/>
        <v>#DIV/0!</v>
      </c>
      <c r="BU173" s="272" t="str">
        <f t="shared" si="132"/>
        <v>#DIV/0!</v>
      </c>
      <c r="BV173" s="272" t="str">
        <f t="shared" si="132"/>
        <v>#DIV/0!</v>
      </c>
      <c r="BW173" s="272" t="str">
        <f t="shared" si="132"/>
        <v>#DIV/0!</v>
      </c>
      <c r="BX173" s="272" t="str">
        <f t="shared" si="132"/>
        <v>#DIV/0!</v>
      </c>
      <c r="BY173" s="272" t="str">
        <f t="shared" si="132"/>
        <v>#DIV/0!</v>
      </c>
      <c r="BZ173" s="272" t="str">
        <f t="shared" si="132"/>
        <v>#DIV/0!</v>
      </c>
      <c r="CA173" s="272" t="str">
        <f t="shared" si="132"/>
        <v>#DIV/0!</v>
      </c>
      <c r="CB173" s="27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29"/>
      <c r="BB174" s="398"/>
      <c r="BC174" s="398"/>
      <c r="BD174" s="398"/>
      <c r="BE174" s="272" t="str">
        <f t="shared" ref="BE174:CB174" si="133">CONCAT(BE79,BE128)</f>
        <v>#DIV/0!</v>
      </c>
      <c r="BF174" s="272" t="str">
        <f t="shared" si="133"/>
        <v>#DIV/0!</v>
      </c>
      <c r="BG174" s="272" t="str">
        <f t="shared" si="133"/>
        <v>#DIV/0!</v>
      </c>
      <c r="BH174" s="272" t="str">
        <f t="shared" si="133"/>
        <v>#DIV/0!</v>
      </c>
      <c r="BI174" s="272" t="str">
        <f t="shared" si="133"/>
        <v>#DIV/0!</v>
      </c>
      <c r="BJ174" s="272" t="str">
        <f t="shared" si="133"/>
        <v>#DIV/0!</v>
      </c>
      <c r="BK174" s="272" t="str">
        <f t="shared" si="133"/>
        <v>#DIV/0!</v>
      </c>
      <c r="BL174" s="272" t="str">
        <f t="shared" si="133"/>
        <v>#DIV/0!</v>
      </c>
      <c r="BM174" s="272" t="str">
        <f t="shared" si="133"/>
        <v>#DIV/0!</v>
      </c>
      <c r="BN174" s="272" t="str">
        <f t="shared" si="133"/>
        <v>#DIV/0!</v>
      </c>
      <c r="BO174" s="272" t="str">
        <f t="shared" si="133"/>
        <v>#DIV/0!</v>
      </c>
      <c r="BP174" s="272" t="str">
        <f t="shared" si="133"/>
        <v>#DIV/0!</v>
      </c>
      <c r="BQ174" s="272" t="str">
        <f t="shared" si="133"/>
        <v>#DIV/0!</v>
      </c>
      <c r="BR174" s="272" t="str">
        <f t="shared" si="133"/>
        <v>#DIV/0!</v>
      </c>
      <c r="BS174" s="272" t="str">
        <f t="shared" si="133"/>
        <v>#DIV/0!</v>
      </c>
      <c r="BT174" s="272" t="str">
        <f t="shared" si="133"/>
        <v>#DIV/0!</v>
      </c>
      <c r="BU174" s="272" t="str">
        <f t="shared" si="133"/>
        <v>#DIV/0!</v>
      </c>
      <c r="BV174" s="272" t="str">
        <f t="shared" si="133"/>
        <v>#DIV/0!</v>
      </c>
      <c r="BW174" s="272" t="str">
        <f t="shared" si="133"/>
        <v>#DIV/0!</v>
      </c>
      <c r="BX174" s="272" t="str">
        <f t="shared" si="133"/>
        <v>#DIV/0!</v>
      </c>
      <c r="BY174" s="272" t="str">
        <f t="shared" si="133"/>
        <v>#DIV/0!</v>
      </c>
      <c r="BZ174" s="272" t="str">
        <f t="shared" si="133"/>
        <v>#DIV/0!</v>
      </c>
      <c r="CA174" s="272" t="str">
        <f t="shared" si="133"/>
        <v>#DIV/0!</v>
      </c>
      <c r="CB174" s="27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2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29"/>
      <c r="BB176" s="398"/>
      <c r="BC176" s="398"/>
      <c r="BD176" s="398"/>
      <c r="BE176" s="272" t="str">
        <f t="shared" ref="BE176:CB176" si="135">CONCAT(BE81,BE130)</f>
        <v>#DIV/0!</v>
      </c>
      <c r="BF176" s="272" t="str">
        <f t="shared" si="135"/>
        <v>#DIV/0!</v>
      </c>
      <c r="BG176" s="272" t="str">
        <f t="shared" si="135"/>
        <v>#DIV/0!</v>
      </c>
      <c r="BH176" s="272" t="str">
        <f t="shared" si="135"/>
        <v>#DIV/0!</v>
      </c>
      <c r="BI176" s="272" t="str">
        <f t="shared" si="135"/>
        <v>#DIV/0!</v>
      </c>
      <c r="BJ176" s="272" t="str">
        <f t="shared" si="135"/>
        <v>#DIV/0!</v>
      </c>
      <c r="BK176" s="272" t="str">
        <f t="shared" si="135"/>
        <v>#DIV/0!</v>
      </c>
      <c r="BL176" s="272" t="str">
        <f t="shared" si="135"/>
        <v>#DIV/0!</v>
      </c>
      <c r="BM176" s="272" t="str">
        <f t="shared" si="135"/>
        <v>#DIV/0!</v>
      </c>
      <c r="BN176" s="272" t="str">
        <f t="shared" si="135"/>
        <v>#DIV/0!</v>
      </c>
      <c r="BO176" s="272" t="str">
        <f t="shared" si="135"/>
        <v>#DIV/0!</v>
      </c>
      <c r="BP176" s="272" t="str">
        <f t="shared" si="135"/>
        <v>#DIV/0!</v>
      </c>
      <c r="BQ176" s="272" t="str">
        <f t="shared" si="135"/>
        <v>#DIV/0!</v>
      </c>
      <c r="BR176" s="272" t="str">
        <f t="shared" si="135"/>
        <v>#DIV/0!</v>
      </c>
      <c r="BS176" s="272" t="str">
        <f t="shared" si="135"/>
        <v>#DIV/0!</v>
      </c>
      <c r="BT176" s="272" t="str">
        <f t="shared" si="135"/>
        <v>#DIV/0!</v>
      </c>
      <c r="BU176" s="272" t="str">
        <f t="shared" si="135"/>
        <v>#DIV/0!</v>
      </c>
      <c r="BV176" s="272" t="str">
        <f t="shared" si="135"/>
        <v>#DIV/0!</v>
      </c>
      <c r="BW176" s="272" t="str">
        <f t="shared" si="135"/>
        <v>#DIV/0!</v>
      </c>
      <c r="BX176" s="272" t="str">
        <f t="shared" si="135"/>
        <v>#DIV/0!</v>
      </c>
      <c r="BY176" s="272" t="str">
        <f t="shared" si="135"/>
        <v>#DIV/0!</v>
      </c>
      <c r="BZ176" s="272" t="str">
        <f t="shared" si="135"/>
        <v>#DIV/0!</v>
      </c>
      <c r="CA176" s="272" t="str">
        <f t="shared" si="135"/>
        <v>#DIV/0!</v>
      </c>
      <c r="CB176" s="27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29"/>
      <c r="BB177" s="398"/>
      <c r="BC177" s="398"/>
      <c r="BD177" s="398"/>
      <c r="BE177" s="272" t="str">
        <f t="shared" ref="BE177:CB177" si="136">CONCAT(BE82,BE131)</f>
        <v>#DIV/0!</v>
      </c>
      <c r="BF177" s="272" t="str">
        <f t="shared" si="136"/>
        <v>#DIV/0!</v>
      </c>
      <c r="BG177" s="272" t="str">
        <f t="shared" si="136"/>
        <v>#DIV/0!</v>
      </c>
      <c r="BH177" s="272" t="str">
        <f t="shared" si="136"/>
        <v>#DIV/0!</v>
      </c>
      <c r="BI177" s="272" t="str">
        <f t="shared" si="136"/>
        <v>#DIV/0!</v>
      </c>
      <c r="BJ177" s="272" t="str">
        <f t="shared" si="136"/>
        <v>#DIV/0!</v>
      </c>
      <c r="BK177" s="272" t="str">
        <f t="shared" si="136"/>
        <v>#DIV/0!</v>
      </c>
      <c r="BL177" s="272" t="str">
        <f t="shared" si="136"/>
        <v>#DIV/0!</v>
      </c>
      <c r="BM177" s="272" t="str">
        <f t="shared" si="136"/>
        <v>#DIV/0!</v>
      </c>
      <c r="BN177" s="272" t="str">
        <f t="shared" si="136"/>
        <v>#DIV/0!</v>
      </c>
      <c r="BO177" s="272" t="str">
        <f t="shared" si="136"/>
        <v>#DIV/0!</v>
      </c>
      <c r="BP177" s="272" t="str">
        <f t="shared" si="136"/>
        <v>#DIV/0!</v>
      </c>
      <c r="BQ177" s="272" t="str">
        <f t="shared" si="136"/>
        <v>#DIV/0!</v>
      </c>
      <c r="BR177" s="272" t="str">
        <f t="shared" si="136"/>
        <v>#DIV/0!</v>
      </c>
      <c r="BS177" s="272" t="str">
        <f t="shared" si="136"/>
        <v>#DIV/0!</v>
      </c>
      <c r="BT177" s="272" t="str">
        <f t="shared" si="136"/>
        <v>#DIV/0!</v>
      </c>
      <c r="BU177" s="272" t="str">
        <f t="shared" si="136"/>
        <v>#DIV/0!</v>
      </c>
      <c r="BV177" s="272" t="str">
        <f t="shared" si="136"/>
        <v>#DIV/0!</v>
      </c>
      <c r="BW177" s="272" t="str">
        <f t="shared" si="136"/>
        <v>#DIV/0!</v>
      </c>
      <c r="BX177" s="272" t="str">
        <f t="shared" si="136"/>
        <v>#DIV/0!</v>
      </c>
      <c r="BY177" s="272" t="str">
        <f t="shared" si="136"/>
        <v>#DIV/0!</v>
      </c>
      <c r="BZ177" s="272" t="str">
        <f t="shared" si="136"/>
        <v>#DIV/0!</v>
      </c>
      <c r="CA177" s="272" t="str">
        <f t="shared" si="136"/>
        <v>#DIV/0!</v>
      </c>
      <c r="CB177" s="27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29"/>
      <c r="BB178" s="398"/>
      <c r="BC178" s="398"/>
      <c r="BD178" s="398"/>
      <c r="BE178" s="272" t="str">
        <f t="shared" ref="BE178:CB178" si="137">CONCAT(BE83,BE132)</f>
        <v/>
      </c>
      <c r="BF178" s="272" t="str">
        <f t="shared" si="137"/>
        <v/>
      </c>
      <c r="BG178" s="272" t="str">
        <f t="shared" si="137"/>
        <v/>
      </c>
      <c r="BH178" s="272" t="str">
        <f t="shared" si="137"/>
        <v/>
      </c>
      <c r="BI178" s="272" t="str">
        <f t="shared" si="137"/>
        <v/>
      </c>
      <c r="BJ178" s="272" t="str">
        <f t="shared" si="137"/>
        <v/>
      </c>
      <c r="BK178" s="272" t="str">
        <f t="shared" si="137"/>
        <v>HSI</v>
      </c>
      <c r="BL178" s="272" t="str">
        <f t="shared" si="137"/>
        <v/>
      </c>
      <c r="BM178" s="272" t="str">
        <f t="shared" si="137"/>
        <v/>
      </c>
      <c r="BN178" s="272" t="str">
        <f t="shared" si="137"/>
        <v/>
      </c>
      <c r="BO178" s="272" t="str">
        <f t="shared" si="137"/>
        <v/>
      </c>
      <c r="BP178" s="272" t="str">
        <f t="shared" si="137"/>
        <v/>
      </c>
      <c r="BQ178" s="272" t="str">
        <f t="shared" si="137"/>
        <v/>
      </c>
      <c r="BR178" s="272" t="str">
        <f t="shared" si="137"/>
        <v/>
      </c>
      <c r="BS178" s="272" t="str">
        <f t="shared" si="137"/>
        <v/>
      </c>
      <c r="BT178" s="272" t="str">
        <f t="shared" si="137"/>
        <v/>
      </c>
      <c r="BU178" s="272" t="str">
        <f t="shared" si="137"/>
        <v/>
      </c>
      <c r="BV178" s="272" t="str">
        <f t="shared" si="137"/>
        <v/>
      </c>
      <c r="BW178" s="272" t="str">
        <f t="shared" si="137"/>
        <v/>
      </c>
      <c r="BX178" s="272" t="str">
        <f t="shared" si="137"/>
        <v/>
      </c>
      <c r="BY178" s="272" t="str">
        <f t="shared" si="137"/>
        <v/>
      </c>
      <c r="BZ178" s="272" t="str">
        <f t="shared" si="137"/>
        <v/>
      </c>
      <c r="CA178" s="272" t="str">
        <f t="shared" si="137"/>
        <v/>
      </c>
      <c r="CB178" s="27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2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29"/>
      <c r="BB180" s="398"/>
      <c r="BC180" s="398"/>
      <c r="BD180" s="398"/>
      <c r="BE180" s="272" t="str">
        <f t="shared" ref="BE180:CB180" si="139">CONCAT(BE85,BE134)</f>
        <v>#DIV/0!</v>
      </c>
      <c r="BF180" s="272" t="str">
        <f t="shared" si="139"/>
        <v>#DIV/0!</v>
      </c>
      <c r="BG180" s="272" t="str">
        <f t="shared" si="139"/>
        <v>#DIV/0!</v>
      </c>
      <c r="BH180" s="272" t="str">
        <f t="shared" si="139"/>
        <v>#DIV/0!</v>
      </c>
      <c r="BI180" s="272" t="str">
        <f t="shared" si="139"/>
        <v>#DIV/0!</v>
      </c>
      <c r="BJ180" s="272" t="str">
        <f t="shared" si="139"/>
        <v>#DIV/0!</v>
      </c>
      <c r="BK180" s="272" t="str">
        <f t="shared" si="139"/>
        <v>#DIV/0!</v>
      </c>
      <c r="BL180" s="272" t="str">
        <f t="shared" si="139"/>
        <v>#DIV/0!</v>
      </c>
      <c r="BM180" s="272" t="str">
        <f t="shared" si="139"/>
        <v>#DIV/0!</v>
      </c>
      <c r="BN180" s="272" t="str">
        <f t="shared" si="139"/>
        <v>#DIV/0!</v>
      </c>
      <c r="BO180" s="272" t="str">
        <f t="shared" si="139"/>
        <v>#DIV/0!</v>
      </c>
      <c r="BP180" s="272" t="str">
        <f t="shared" si="139"/>
        <v>#DIV/0!</v>
      </c>
      <c r="BQ180" s="272" t="str">
        <f t="shared" si="139"/>
        <v>#DIV/0!</v>
      </c>
      <c r="BR180" s="272" t="str">
        <f t="shared" si="139"/>
        <v>#DIV/0!</v>
      </c>
      <c r="BS180" s="272" t="str">
        <f t="shared" si="139"/>
        <v>#DIV/0!</v>
      </c>
      <c r="BT180" s="272" t="str">
        <f t="shared" si="139"/>
        <v>#DIV/0!</v>
      </c>
      <c r="BU180" s="272" t="str">
        <f t="shared" si="139"/>
        <v>#DIV/0!</v>
      </c>
      <c r="BV180" s="272" t="str">
        <f t="shared" si="139"/>
        <v>#DIV/0!</v>
      </c>
      <c r="BW180" s="272" t="str">
        <f t="shared" si="139"/>
        <v>#DIV/0!</v>
      </c>
      <c r="BX180" s="272" t="str">
        <f t="shared" si="139"/>
        <v>#DIV/0!</v>
      </c>
      <c r="BY180" s="272" t="str">
        <f t="shared" si="139"/>
        <v>#DIV/0!</v>
      </c>
      <c r="BZ180" s="272" t="str">
        <f t="shared" si="139"/>
        <v>#DIV/0!</v>
      </c>
      <c r="CA180" s="272" t="str">
        <f t="shared" si="139"/>
        <v>#DIV/0!</v>
      </c>
      <c r="CB180" s="27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29"/>
      <c r="BB181" s="398"/>
      <c r="BC181" s="398"/>
      <c r="BD181" s="398"/>
      <c r="BE181" s="272" t="str">
        <f t="shared" ref="BE181:CB181" si="140">CONCAT(BE86,BE135)</f>
        <v>#DIV/0!</v>
      </c>
      <c r="BF181" s="272" t="str">
        <f t="shared" si="140"/>
        <v>#DIV/0!</v>
      </c>
      <c r="BG181" s="272" t="str">
        <f t="shared" si="140"/>
        <v>#DIV/0!</v>
      </c>
      <c r="BH181" s="272" t="str">
        <f t="shared" si="140"/>
        <v>#DIV/0!</v>
      </c>
      <c r="BI181" s="272" t="str">
        <f t="shared" si="140"/>
        <v>#DIV/0!</v>
      </c>
      <c r="BJ181" s="272" t="str">
        <f t="shared" si="140"/>
        <v>#DIV/0!</v>
      </c>
      <c r="BK181" s="272" t="str">
        <f t="shared" si="140"/>
        <v>#DIV/0!</v>
      </c>
      <c r="BL181" s="272" t="str">
        <f t="shared" si="140"/>
        <v>#DIV/0!</v>
      </c>
      <c r="BM181" s="272" t="str">
        <f t="shared" si="140"/>
        <v>#DIV/0!</v>
      </c>
      <c r="BN181" s="272" t="str">
        <f t="shared" si="140"/>
        <v>#DIV/0!</v>
      </c>
      <c r="BO181" s="272" t="str">
        <f t="shared" si="140"/>
        <v>#DIV/0!</v>
      </c>
      <c r="BP181" s="272" t="str">
        <f t="shared" si="140"/>
        <v>#DIV/0!</v>
      </c>
      <c r="BQ181" s="272" t="str">
        <f t="shared" si="140"/>
        <v>#DIV/0!</v>
      </c>
      <c r="BR181" s="272" t="str">
        <f t="shared" si="140"/>
        <v>#DIV/0!</v>
      </c>
      <c r="BS181" s="272" t="str">
        <f t="shared" si="140"/>
        <v>#DIV/0!</v>
      </c>
      <c r="BT181" s="272" t="str">
        <f t="shared" si="140"/>
        <v>#DIV/0!</v>
      </c>
      <c r="BU181" s="272" t="str">
        <f t="shared" si="140"/>
        <v>#DIV/0!</v>
      </c>
      <c r="BV181" s="272" t="str">
        <f t="shared" si="140"/>
        <v>#DIV/0!</v>
      </c>
      <c r="BW181" s="272" t="str">
        <f t="shared" si="140"/>
        <v>#DIV/0!</v>
      </c>
      <c r="BX181" s="272" t="str">
        <f t="shared" si="140"/>
        <v>#DIV/0!</v>
      </c>
      <c r="BY181" s="272" t="str">
        <f t="shared" si="140"/>
        <v>#DIV/0!</v>
      </c>
      <c r="BZ181" s="272" t="str">
        <f t="shared" si="140"/>
        <v>#DIV/0!</v>
      </c>
      <c r="CA181" s="272" t="str">
        <f t="shared" si="140"/>
        <v>#DIV/0!</v>
      </c>
      <c r="CB181" s="27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2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29"/>
      <c r="BB183" s="398"/>
      <c r="BC183" s="398"/>
      <c r="BD183" s="398"/>
      <c r="BE183" s="373" t="str">
        <f t="shared" ref="BE183:CB183" si="142">CONCAT(BE88,BE137)</f>
        <v>#DIV/0!</v>
      </c>
      <c r="BF183" s="27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29"/>
      <c r="BB184" s="398"/>
      <c r="BC184" s="398"/>
      <c r="BD184" s="398"/>
      <c r="BE184" s="272" t="str">
        <f t="shared" ref="BE184:CB184" si="143">CONCAT(BE89,BE138)</f>
        <v>#DIV/0!</v>
      </c>
      <c r="BF184" s="272" t="str">
        <f t="shared" si="143"/>
        <v>#DIV/0!</v>
      </c>
      <c r="BG184" s="272" t="str">
        <f t="shared" si="143"/>
        <v>#DIV/0!</v>
      </c>
      <c r="BH184" s="272" t="str">
        <f t="shared" si="143"/>
        <v>#DIV/0!</v>
      </c>
      <c r="BI184" s="272" t="str">
        <f t="shared" si="143"/>
        <v>#DIV/0!</v>
      </c>
      <c r="BJ184" s="272" t="str">
        <f t="shared" si="143"/>
        <v>#DIV/0!</v>
      </c>
      <c r="BK184" s="272" t="str">
        <f t="shared" si="143"/>
        <v>#DIV/0!</v>
      </c>
      <c r="BL184" s="272" t="str">
        <f t="shared" si="143"/>
        <v>#DIV/0!</v>
      </c>
      <c r="BM184" s="272" t="str">
        <f t="shared" si="143"/>
        <v>#DIV/0!</v>
      </c>
      <c r="BN184" s="272" t="str">
        <f t="shared" si="143"/>
        <v>#DIV/0!</v>
      </c>
      <c r="BO184" s="272" t="str">
        <f t="shared" si="143"/>
        <v>#DIV/0!</v>
      </c>
      <c r="BP184" s="272" t="str">
        <f t="shared" si="143"/>
        <v>#DIV/0!</v>
      </c>
      <c r="BQ184" s="272" t="str">
        <f t="shared" si="143"/>
        <v>#DIV/0!</v>
      </c>
      <c r="BR184" s="272" t="str">
        <f t="shared" si="143"/>
        <v>#DIV/0!</v>
      </c>
      <c r="BS184" s="272" t="str">
        <f t="shared" si="143"/>
        <v>#DIV/0!</v>
      </c>
      <c r="BT184" s="272" t="str">
        <f t="shared" si="143"/>
        <v>#DIV/0!</v>
      </c>
      <c r="BU184" s="272" t="str">
        <f t="shared" si="143"/>
        <v>#DIV/0!</v>
      </c>
      <c r="BV184" s="272" t="str">
        <f t="shared" si="143"/>
        <v>#DIV/0!</v>
      </c>
      <c r="BW184" s="272" t="str">
        <f t="shared" si="143"/>
        <v>#DIV/0!</v>
      </c>
      <c r="BX184" s="272" t="str">
        <f t="shared" si="143"/>
        <v>#DIV/0!</v>
      </c>
      <c r="BY184" s="272" t="str">
        <f t="shared" si="143"/>
        <v>#DIV/0!</v>
      </c>
      <c r="BZ184" s="272" t="str">
        <f t="shared" si="143"/>
        <v>#DIV/0!</v>
      </c>
      <c r="CA184" s="272" t="str">
        <f t="shared" si="143"/>
        <v>#DIV/0!</v>
      </c>
      <c r="CB184" s="27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29"/>
      <c r="BB185" s="398"/>
      <c r="BC185" s="398"/>
      <c r="BD185" s="398"/>
      <c r="BE185" s="272" t="str">
        <f t="shared" ref="BE185:CB185" si="144">CONCAT(BE90,BE139)</f>
        <v>#DIV/0!</v>
      </c>
      <c r="BF185" s="272" t="str">
        <f t="shared" si="144"/>
        <v>#DIV/0!</v>
      </c>
      <c r="BG185" s="272" t="str">
        <f t="shared" si="144"/>
        <v>#DIV/0!</v>
      </c>
      <c r="BH185" s="272" t="str">
        <f t="shared" si="144"/>
        <v>#DIV/0!</v>
      </c>
      <c r="BI185" s="272" t="str">
        <f t="shared" si="144"/>
        <v>#DIV/0!</v>
      </c>
      <c r="BJ185" s="272" t="str">
        <f t="shared" si="144"/>
        <v>#DIV/0!</v>
      </c>
      <c r="BK185" s="272" t="str">
        <f t="shared" si="144"/>
        <v>#DIV/0!</v>
      </c>
      <c r="BL185" s="272" t="str">
        <f t="shared" si="144"/>
        <v>#DIV/0!</v>
      </c>
      <c r="BM185" s="272" t="str">
        <f t="shared" si="144"/>
        <v>#DIV/0!</v>
      </c>
      <c r="BN185" s="272" t="str">
        <f t="shared" si="144"/>
        <v>#DIV/0!</v>
      </c>
      <c r="BO185" s="272" t="str">
        <f t="shared" si="144"/>
        <v>#DIV/0!</v>
      </c>
      <c r="BP185" s="272" t="str">
        <f t="shared" si="144"/>
        <v>#DIV/0!</v>
      </c>
      <c r="BQ185" s="272" t="str">
        <f t="shared" si="144"/>
        <v>#DIV/0!</v>
      </c>
      <c r="BR185" s="272" t="str">
        <f t="shared" si="144"/>
        <v>#DIV/0!</v>
      </c>
      <c r="BS185" s="272" t="str">
        <f t="shared" si="144"/>
        <v>#DIV/0!</v>
      </c>
      <c r="BT185" s="272" t="str">
        <f t="shared" si="144"/>
        <v>#DIV/0!</v>
      </c>
      <c r="BU185" s="272" t="str">
        <f t="shared" si="144"/>
        <v>#DIV/0!</v>
      </c>
      <c r="BV185" s="272" t="str">
        <f t="shared" si="144"/>
        <v>#DIV/0!</v>
      </c>
      <c r="BW185" s="272" t="str">
        <f t="shared" si="144"/>
        <v>#DIV/0!</v>
      </c>
      <c r="BX185" s="272" t="str">
        <f t="shared" si="144"/>
        <v>#DIV/0!</v>
      </c>
      <c r="BY185" s="272" t="str">
        <f t="shared" si="144"/>
        <v>#DIV/0!</v>
      </c>
      <c r="BZ185" s="272" t="str">
        <f t="shared" si="144"/>
        <v>#DIV/0!</v>
      </c>
      <c r="CA185" s="272" t="str">
        <f t="shared" si="144"/>
        <v>#DIV/0!</v>
      </c>
      <c r="CB185" s="27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2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2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2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2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2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2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59"/>
      <c r="AB1" s="259"/>
    </row>
    <row r="2">
      <c r="A2" s="23"/>
      <c r="B2" s="25"/>
      <c r="C2" s="427">
        <v>2025.0</v>
      </c>
      <c r="O2" s="428">
        <v>2026.0</v>
      </c>
      <c r="AA2" s="259"/>
      <c r="AB2" s="259"/>
    </row>
    <row r="3">
      <c r="A3" s="429" t="s">
        <v>17</v>
      </c>
      <c r="B3" s="429" t="s">
        <v>9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31</v>
      </c>
      <c r="H3" s="429" t="s">
        <v>32</v>
      </c>
      <c r="I3" s="429" t="s">
        <v>34</v>
      </c>
      <c r="J3" s="429" t="s">
        <v>40</v>
      </c>
      <c r="K3" s="429" t="s">
        <v>43</v>
      </c>
      <c r="L3" s="429" t="s">
        <v>47</v>
      </c>
      <c r="M3" s="429" t="s">
        <v>50</v>
      </c>
      <c r="N3" s="429" t="s">
        <v>54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31</v>
      </c>
      <c r="T3" s="429" t="s">
        <v>32</v>
      </c>
      <c r="U3" s="429" t="s">
        <v>34</v>
      </c>
      <c r="V3" s="429" t="s">
        <v>40</v>
      </c>
      <c r="W3" s="429" t="s">
        <v>43</v>
      </c>
      <c r="X3" s="429" t="s">
        <v>47</v>
      </c>
      <c r="Y3" s="429" t="s">
        <v>50</v>
      </c>
      <c r="Z3" s="429" t="s">
        <v>54</v>
      </c>
      <c r="AA3" s="430" t="s">
        <v>66</v>
      </c>
      <c r="AB3" s="431"/>
    </row>
    <row r="4">
      <c r="A4" s="307" t="s">
        <v>75</v>
      </c>
      <c r="B4" s="275">
        <v>2702.0</v>
      </c>
      <c r="C4" s="196">
        <v>1.0</v>
      </c>
      <c r="D4" s="196">
        <v>1.0</v>
      </c>
      <c r="E4" s="196">
        <v>1.0</v>
      </c>
      <c r="F4" s="196">
        <v>1.0</v>
      </c>
      <c r="G4" s="432" t="s">
        <v>52</v>
      </c>
      <c r="H4" s="196" t="s">
        <v>91</v>
      </c>
      <c r="I4" s="196" t="s">
        <v>91</v>
      </c>
      <c r="J4" s="196" t="s">
        <v>91</v>
      </c>
      <c r="K4" s="196" t="s">
        <v>91</v>
      </c>
      <c r="L4" s="196" t="s">
        <v>91</v>
      </c>
      <c r="M4" s="196" t="s">
        <v>91</v>
      </c>
      <c r="N4" s="196" t="s">
        <v>91</v>
      </c>
      <c r="O4" s="196" t="s">
        <v>91</v>
      </c>
      <c r="P4" s="196" t="s">
        <v>91</v>
      </c>
      <c r="Q4" s="196" t="s">
        <v>91</v>
      </c>
      <c r="R4" s="196" t="s">
        <v>91</v>
      </c>
      <c r="S4" s="196" t="s">
        <v>91</v>
      </c>
      <c r="T4" s="196" t="s">
        <v>91</v>
      </c>
      <c r="U4" s="196" t="s">
        <v>91</v>
      </c>
      <c r="V4" s="196" t="s">
        <v>91</v>
      </c>
      <c r="W4" s="196" t="s">
        <v>91</v>
      </c>
      <c r="X4" s="196" t="s">
        <v>91</v>
      </c>
      <c r="Y4" s="196" t="s">
        <v>91</v>
      </c>
      <c r="Z4" s="196" t="s">
        <v>91</v>
      </c>
      <c r="AA4" s="433" t="s">
        <v>335</v>
      </c>
      <c r="AB4" s="434" t="s">
        <v>336</v>
      </c>
    </row>
    <row r="5">
      <c r="A5" s="307" t="s">
        <v>68</v>
      </c>
      <c r="B5" s="275">
        <v>2703.0</v>
      </c>
      <c r="C5" s="196">
        <v>1.0</v>
      </c>
      <c r="D5" s="196">
        <v>1.0</v>
      </c>
      <c r="E5" s="196">
        <v>1.0</v>
      </c>
      <c r="F5" s="196">
        <v>1.0</v>
      </c>
      <c r="G5" s="196">
        <v>1.0</v>
      </c>
      <c r="H5" s="196">
        <v>1.0</v>
      </c>
      <c r="I5" s="196">
        <v>1.0</v>
      </c>
      <c r="J5" s="196">
        <v>1.0</v>
      </c>
      <c r="K5" s="196">
        <v>1.0</v>
      </c>
      <c r="L5" s="196">
        <v>1.0</v>
      </c>
      <c r="M5" s="196">
        <v>1.0</v>
      </c>
      <c r="N5" s="196">
        <v>1.0</v>
      </c>
      <c r="O5" s="196">
        <v>1.0</v>
      </c>
      <c r="P5" s="196">
        <v>1.0</v>
      </c>
      <c r="Q5" s="196">
        <v>1.0</v>
      </c>
      <c r="R5" s="196">
        <v>1.0</v>
      </c>
      <c r="S5" s="196">
        <v>1.0</v>
      </c>
      <c r="T5" s="196">
        <v>1.0</v>
      </c>
      <c r="U5" s="196">
        <v>1.0</v>
      </c>
      <c r="V5" s="196">
        <v>1.0</v>
      </c>
      <c r="W5" s="196">
        <v>1.0</v>
      </c>
      <c r="X5" s="196">
        <v>1.0</v>
      </c>
      <c r="Y5" s="196">
        <v>1.0</v>
      </c>
      <c r="Z5" s="196">
        <v>1.0</v>
      </c>
      <c r="AA5" s="232"/>
      <c r="AB5" s="434" t="s">
        <v>337</v>
      </c>
    </row>
    <row r="6">
      <c r="A6" s="275" t="s">
        <v>87</v>
      </c>
      <c r="B6" s="275">
        <v>2719.0</v>
      </c>
      <c r="C6" s="196">
        <v>1.0</v>
      </c>
      <c r="D6" s="196">
        <v>1.0</v>
      </c>
      <c r="E6" s="196">
        <v>1.0</v>
      </c>
      <c r="F6" s="196">
        <v>1.0</v>
      </c>
      <c r="G6" s="196">
        <v>1.0</v>
      </c>
      <c r="H6" s="196">
        <v>1.0</v>
      </c>
      <c r="I6" s="196">
        <v>1.0</v>
      </c>
      <c r="J6" s="196">
        <v>1.0</v>
      </c>
      <c r="K6" s="196">
        <v>1.0</v>
      </c>
      <c r="L6" s="196">
        <v>1.0</v>
      </c>
      <c r="M6" s="435" t="s">
        <v>154</v>
      </c>
      <c r="N6" s="196">
        <v>1.0</v>
      </c>
      <c r="O6" s="196">
        <v>1.0</v>
      </c>
      <c r="P6" s="196">
        <v>1.0</v>
      </c>
      <c r="Q6" s="196">
        <v>1.0</v>
      </c>
      <c r="R6" s="196">
        <v>1.0</v>
      </c>
      <c r="S6" s="196">
        <v>1.0</v>
      </c>
      <c r="T6" s="196">
        <v>1.0</v>
      </c>
      <c r="U6" s="196">
        <v>1.0</v>
      </c>
      <c r="V6" s="196">
        <v>1.0</v>
      </c>
      <c r="W6" s="196">
        <v>1.0</v>
      </c>
      <c r="X6" s="196">
        <v>1.0</v>
      </c>
      <c r="Y6" s="196">
        <v>1.0</v>
      </c>
      <c r="Z6" s="196">
        <v>1.0</v>
      </c>
      <c r="AA6" s="436"/>
      <c r="AB6" s="219"/>
    </row>
    <row r="7">
      <c r="A7" s="275" t="s">
        <v>64</v>
      </c>
      <c r="B7" s="275"/>
      <c r="C7" s="196" t="s">
        <v>91</v>
      </c>
      <c r="D7" s="196" t="s">
        <v>91</v>
      </c>
      <c r="E7" s="196" t="s">
        <v>91</v>
      </c>
      <c r="F7" s="196" t="s">
        <v>91</v>
      </c>
      <c r="G7" s="196" t="s">
        <v>91</v>
      </c>
      <c r="H7" s="196" t="s">
        <v>91</v>
      </c>
      <c r="I7" s="196" t="s">
        <v>91</v>
      </c>
      <c r="J7" s="196" t="s">
        <v>91</v>
      </c>
      <c r="K7" s="196" t="s">
        <v>91</v>
      </c>
      <c r="L7" s="196" t="s">
        <v>91</v>
      </c>
      <c r="M7" s="196" t="s">
        <v>91</v>
      </c>
      <c r="N7" s="196" t="s">
        <v>91</v>
      </c>
      <c r="O7" s="196" t="s">
        <v>91</v>
      </c>
      <c r="P7" s="196" t="s">
        <v>91</v>
      </c>
      <c r="Q7" s="196" t="s">
        <v>91</v>
      </c>
      <c r="R7" s="196" t="s">
        <v>91</v>
      </c>
      <c r="S7" s="196" t="s">
        <v>91</v>
      </c>
      <c r="T7" s="196" t="s">
        <v>91</v>
      </c>
      <c r="U7" s="196" t="s">
        <v>91</v>
      </c>
      <c r="V7" s="196" t="s">
        <v>91</v>
      </c>
      <c r="W7" s="196" t="s">
        <v>91</v>
      </c>
      <c r="X7" s="196" t="s">
        <v>91</v>
      </c>
      <c r="Y7" s="196" t="s">
        <v>91</v>
      </c>
      <c r="Z7" s="196" t="s">
        <v>91</v>
      </c>
      <c r="AA7" s="437" t="s">
        <v>338</v>
      </c>
      <c r="AB7" s="123"/>
    </row>
    <row r="8">
      <c r="A8" s="275" t="s">
        <v>99</v>
      </c>
      <c r="B8" s="275"/>
      <c r="C8" s="196" t="s">
        <v>91</v>
      </c>
      <c r="D8" s="196" t="s">
        <v>91</v>
      </c>
      <c r="E8" s="196" t="s">
        <v>91</v>
      </c>
      <c r="F8" s="196" t="s">
        <v>91</v>
      </c>
      <c r="G8" s="196" t="s">
        <v>91</v>
      </c>
      <c r="H8" s="196" t="s">
        <v>91</v>
      </c>
      <c r="I8" s="196" t="s">
        <v>91</v>
      </c>
      <c r="J8" s="196" t="s">
        <v>91</v>
      </c>
      <c r="K8" s="196" t="s">
        <v>91</v>
      </c>
      <c r="L8" s="196" t="s">
        <v>91</v>
      </c>
      <c r="M8" s="196" t="s">
        <v>91</v>
      </c>
      <c r="N8" s="196" t="s">
        <v>91</v>
      </c>
      <c r="O8" s="196" t="s">
        <v>91</v>
      </c>
      <c r="P8" s="196" t="s">
        <v>91</v>
      </c>
      <c r="Q8" s="196" t="s">
        <v>91</v>
      </c>
      <c r="R8" s="196" t="s">
        <v>91</v>
      </c>
      <c r="S8" s="196" t="s">
        <v>91</v>
      </c>
      <c r="T8" s="196" t="s">
        <v>91</v>
      </c>
      <c r="U8" s="196" t="s">
        <v>91</v>
      </c>
      <c r="V8" s="196" t="s">
        <v>91</v>
      </c>
      <c r="W8" s="196" t="s">
        <v>91</v>
      </c>
      <c r="X8" s="196" t="s">
        <v>91</v>
      </c>
      <c r="Y8" s="196" t="s">
        <v>91</v>
      </c>
      <c r="Z8" s="196" t="s">
        <v>91</v>
      </c>
      <c r="AA8" s="437" t="s">
        <v>339</v>
      </c>
      <c r="AB8" s="123"/>
    </row>
    <row r="9">
      <c r="A9" s="307" t="s">
        <v>105</v>
      </c>
      <c r="B9" s="307">
        <v>2740.0</v>
      </c>
      <c r="C9" s="196">
        <v>1.0</v>
      </c>
      <c r="D9" s="196">
        <v>1.0</v>
      </c>
      <c r="E9" s="196">
        <v>1.0</v>
      </c>
      <c r="F9" s="196">
        <v>1.0</v>
      </c>
      <c r="G9" s="196">
        <v>1.0</v>
      </c>
      <c r="H9" s="196">
        <v>1.0</v>
      </c>
      <c r="I9" s="196">
        <v>1.0</v>
      </c>
      <c r="J9" s="196">
        <v>1.0</v>
      </c>
      <c r="K9" s="196">
        <v>1.0</v>
      </c>
      <c r="L9" s="196">
        <v>1.0</v>
      </c>
      <c r="M9" s="435" t="s">
        <v>154</v>
      </c>
      <c r="N9" s="196">
        <v>1.0</v>
      </c>
      <c r="O9" s="196">
        <v>1.0</v>
      </c>
      <c r="P9" s="196">
        <v>1.0</v>
      </c>
      <c r="Q9" s="196">
        <v>1.0</v>
      </c>
      <c r="R9" s="196">
        <v>1.0</v>
      </c>
      <c r="S9" s="196">
        <v>1.0</v>
      </c>
      <c r="T9" s="196">
        <v>1.0</v>
      </c>
      <c r="U9" s="196">
        <v>1.0</v>
      </c>
      <c r="V9" s="196">
        <v>1.0</v>
      </c>
      <c r="W9" s="196">
        <v>1.0</v>
      </c>
      <c r="X9" s="196">
        <v>1.0</v>
      </c>
      <c r="Y9" s="196">
        <v>1.0</v>
      </c>
      <c r="Z9" s="196">
        <v>1.0</v>
      </c>
      <c r="AA9" s="232"/>
      <c r="AB9" s="434" t="s">
        <v>340</v>
      </c>
    </row>
    <row r="10">
      <c r="A10" s="307" t="s">
        <v>110</v>
      </c>
      <c r="B10" s="307"/>
      <c r="C10" s="196" t="s">
        <v>91</v>
      </c>
      <c r="D10" s="196" t="s">
        <v>91</v>
      </c>
      <c r="E10" s="196" t="s">
        <v>91</v>
      </c>
      <c r="F10" s="196" t="s">
        <v>91</v>
      </c>
      <c r="G10" s="196" t="s">
        <v>91</v>
      </c>
      <c r="H10" s="196" t="s">
        <v>91</v>
      </c>
      <c r="I10" s="196" t="s">
        <v>91</v>
      </c>
      <c r="J10" s="196" t="s">
        <v>91</v>
      </c>
      <c r="K10" s="196" t="s">
        <v>91</v>
      </c>
      <c r="L10" s="196" t="s">
        <v>91</v>
      </c>
      <c r="M10" s="196" t="s">
        <v>91</v>
      </c>
      <c r="N10" s="196" t="s">
        <v>91</v>
      </c>
      <c r="O10" s="196" t="s">
        <v>91</v>
      </c>
      <c r="P10" s="196" t="s">
        <v>91</v>
      </c>
      <c r="Q10" s="196" t="s">
        <v>91</v>
      </c>
      <c r="R10" s="196" t="s">
        <v>91</v>
      </c>
      <c r="S10" s="196" t="s">
        <v>91</v>
      </c>
      <c r="T10" s="196" t="s">
        <v>91</v>
      </c>
      <c r="U10" s="196" t="s">
        <v>91</v>
      </c>
      <c r="V10" s="196" t="s">
        <v>91</v>
      </c>
      <c r="W10" s="196" t="s">
        <v>91</v>
      </c>
      <c r="X10" s="196" t="s">
        <v>91</v>
      </c>
      <c r="Y10" s="196" t="s">
        <v>91</v>
      </c>
      <c r="Z10" s="196" t="s">
        <v>91</v>
      </c>
      <c r="AA10" s="237" t="s">
        <v>341</v>
      </c>
      <c r="AB10" s="123"/>
    </row>
    <row r="11">
      <c r="A11" s="275" t="s">
        <v>84</v>
      </c>
      <c r="B11" s="275">
        <v>2733.0</v>
      </c>
      <c r="C11" s="196">
        <v>1.0</v>
      </c>
      <c r="D11" s="196">
        <v>1.0</v>
      </c>
      <c r="E11" s="196">
        <v>1.0</v>
      </c>
      <c r="F11" s="196">
        <v>1.0</v>
      </c>
      <c r="G11" s="196">
        <v>1.0</v>
      </c>
      <c r="H11" s="196">
        <v>1.0</v>
      </c>
      <c r="I11" s="196">
        <v>1.0</v>
      </c>
      <c r="J11" s="196">
        <v>1.0</v>
      </c>
      <c r="K11" s="196">
        <v>1.0</v>
      </c>
      <c r="L11" s="196">
        <v>1.0</v>
      </c>
      <c r="M11" s="196">
        <v>1.0</v>
      </c>
      <c r="N11" s="196">
        <v>1.0</v>
      </c>
      <c r="O11" s="196">
        <v>1.0</v>
      </c>
      <c r="P11" s="196">
        <v>1.0</v>
      </c>
      <c r="Q11" s="196">
        <v>1.0</v>
      </c>
      <c r="R11" s="196">
        <v>1.0</v>
      </c>
      <c r="S11" s="196">
        <v>1.0</v>
      </c>
      <c r="T11" s="435" t="s">
        <v>154</v>
      </c>
      <c r="U11" s="196">
        <v>1.0</v>
      </c>
      <c r="V11" s="196">
        <v>1.0</v>
      </c>
      <c r="W11" s="196">
        <v>1.0</v>
      </c>
      <c r="X11" s="196">
        <v>1.0</v>
      </c>
      <c r="Y11" s="196">
        <v>1.0</v>
      </c>
      <c r="Z11" s="196">
        <v>1.0</v>
      </c>
      <c r="AA11" s="436"/>
      <c r="AB11" s="219"/>
    </row>
    <row r="12">
      <c r="A12" s="275" t="s">
        <v>30</v>
      </c>
      <c r="B12" s="275"/>
      <c r="C12" s="196" t="s">
        <v>91</v>
      </c>
      <c r="D12" s="196" t="s">
        <v>91</v>
      </c>
      <c r="E12" s="196" t="s">
        <v>91</v>
      </c>
      <c r="F12" s="196" t="s">
        <v>91</v>
      </c>
      <c r="G12" s="196" t="s">
        <v>91</v>
      </c>
      <c r="H12" s="196" t="s">
        <v>91</v>
      </c>
      <c r="I12" s="196" t="s">
        <v>91</v>
      </c>
      <c r="J12" s="196" t="s">
        <v>91</v>
      </c>
      <c r="K12" s="196" t="s">
        <v>91</v>
      </c>
      <c r="L12" s="196" t="s">
        <v>91</v>
      </c>
      <c r="M12" s="196" t="s">
        <v>91</v>
      </c>
      <c r="N12" s="196" t="s">
        <v>91</v>
      </c>
      <c r="O12" s="196" t="s">
        <v>91</v>
      </c>
      <c r="P12" s="196" t="s">
        <v>91</v>
      </c>
      <c r="Q12" s="196" t="s">
        <v>91</v>
      </c>
      <c r="R12" s="196" t="s">
        <v>91</v>
      </c>
      <c r="S12" s="196" t="s">
        <v>91</v>
      </c>
      <c r="T12" s="196" t="s">
        <v>91</v>
      </c>
      <c r="U12" s="196" t="s">
        <v>91</v>
      </c>
      <c r="V12" s="196" t="s">
        <v>91</v>
      </c>
      <c r="W12" s="196" t="s">
        <v>91</v>
      </c>
      <c r="X12" s="196" t="s">
        <v>91</v>
      </c>
      <c r="Y12" s="196" t="s">
        <v>91</v>
      </c>
      <c r="Z12" s="196" t="s">
        <v>91</v>
      </c>
      <c r="AA12" s="437" t="s">
        <v>339</v>
      </c>
      <c r="AB12" s="123"/>
    </row>
    <row r="13">
      <c r="A13" s="275" t="s">
        <v>128</v>
      </c>
      <c r="B13" s="275">
        <v>2728.0</v>
      </c>
      <c r="C13" s="196">
        <v>1.0</v>
      </c>
      <c r="D13" s="196">
        <v>1.0</v>
      </c>
      <c r="E13" s="196">
        <v>1.0</v>
      </c>
      <c r="F13" s="196">
        <v>1.0</v>
      </c>
      <c r="G13" s="196">
        <v>1.0</v>
      </c>
      <c r="H13" s="196">
        <v>1.0</v>
      </c>
      <c r="I13" s="196">
        <v>1.0</v>
      </c>
      <c r="J13" s="196">
        <v>1.0</v>
      </c>
      <c r="K13" s="196">
        <v>1.0</v>
      </c>
      <c r="L13" s="196">
        <v>1.0</v>
      </c>
      <c r="M13" s="196">
        <v>1.0</v>
      </c>
      <c r="N13" s="196">
        <v>1.0</v>
      </c>
      <c r="O13" s="196">
        <v>1.0</v>
      </c>
      <c r="P13" s="196">
        <v>1.0</v>
      </c>
      <c r="Q13" s="196">
        <v>1.0</v>
      </c>
      <c r="R13" s="196">
        <v>1.0</v>
      </c>
      <c r="S13" s="196">
        <v>1.0</v>
      </c>
      <c r="T13" s="196">
        <v>1.0</v>
      </c>
      <c r="U13" s="196">
        <v>1.0</v>
      </c>
      <c r="V13" s="196">
        <v>1.0</v>
      </c>
      <c r="W13" s="196">
        <v>1.0</v>
      </c>
      <c r="X13" s="196">
        <v>1.0</v>
      </c>
      <c r="Y13" s="196">
        <v>1.0</v>
      </c>
      <c r="Z13" s="196">
        <v>1.0</v>
      </c>
      <c r="AA13" s="232"/>
      <c r="AB13" s="188"/>
    </row>
    <row r="14">
      <c r="A14" s="275" t="s">
        <v>241</v>
      </c>
      <c r="B14" s="275"/>
      <c r="C14" s="196" t="s">
        <v>91</v>
      </c>
      <c r="D14" s="196" t="s">
        <v>91</v>
      </c>
      <c r="E14" s="196" t="s">
        <v>91</v>
      </c>
      <c r="F14" s="196" t="s">
        <v>91</v>
      </c>
      <c r="G14" s="196" t="s">
        <v>91</v>
      </c>
      <c r="H14" s="196" t="s">
        <v>91</v>
      </c>
      <c r="I14" s="196" t="s">
        <v>91</v>
      </c>
      <c r="J14" s="196" t="s">
        <v>91</v>
      </c>
      <c r="K14" s="196" t="s">
        <v>91</v>
      </c>
      <c r="L14" s="196" t="s">
        <v>91</v>
      </c>
      <c r="M14" s="196" t="s">
        <v>91</v>
      </c>
      <c r="N14" s="196" t="s">
        <v>91</v>
      </c>
      <c r="O14" s="196" t="s">
        <v>91</v>
      </c>
      <c r="P14" s="196" t="s">
        <v>91</v>
      </c>
      <c r="Q14" s="196" t="s">
        <v>91</v>
      </c>
      <c r="R14" s="196" t="s">
        <v>91</v>
      </c>
      <c r="S14" s="196" t="s">
        <v>91</v>
      </c>
      <c r="T14" s="196" t="s">
        <v>91</v>
      </c>
      <c r="U14" s="196" t="s">
        <v>91</v>
      </c>
      <c r="V14" s="196" t="s">
        <v>91</v>
      </c>
      <c r="W14" s="196" t="s">
        <v>91</v>
      </c>
      <c r="X14" s="196" t="s">
        <v>91</v>
      </c>
      <c r="Y14" s="196" t="s">
        <v>91</v>
      </c>
      <c r="Z14" s="196" t="s">
        <v>91</v>
      </c>
      <c r="AA14" s="437" t="s">
        <v>342</v>
      </c>
      <c r="AB14" s="123"/>
    </row>
    <row r="15">
      <c r="A15" s="275" t="s">
        <v>115</v>
      </c>
      <c r="B15" s="275"/>
      <c r="C15" s="196" t="s">
        <v>91</v>
      </c>
      <c r="D15" s="196" t="s">
        <v>91</v>
      </c>
      <c r="E15" s="196" t="s">
        <v>91</v>
      </c>
      <c r="F15" s="196" t="s">
        <v>91</v>
      </c>
      <c r="G15" s="196" t="s">
        <v>91</v>
      </c>
      <c r="H15" s="196" t="s">
        <v>91</v>
      </c>
      <c r="I15" s="196" t="s">
        <v>91</v>
      </c>
      <c r="J15" s="196" t="s">
        <v>91</v>
      </c>
      <c r="K15" s="196" t="s">
        <v>91</v>
      </c>
      <c r="L15" s="196" t="s">
        <v>91</v>
      </c>
      <c r="M15" s="196" t="s">
        <v>91</v>
      </c>
      <c r="N15" s="196" t="s">
        <v>91</v>
      </c>
      <c r="O15" s="196" t="s">
        <v>91</v>
      </c>
      <c r="P15" s="196" t="s">
        <v>91</v>
      </c>
      <c r="Q15" s="196" t="s">
        <v>91</v>
      </c>
      <c r="R15" s="196" t="s">
        <v>91</v>
      </c>
      <c r="S15" s="196" t="s">
        <v>91</v>
      </c>
      <c r="T15" s="196" t="s">
        <v>91</v>
      </c>
      <c r="U15" s="196" t="s">
        <v>91</v>
      </c>
      <c r="V15" s="196" t="s">
        <v>91</v>
      </c>
      <c r="W15" s="196" t="s">
        <v>91</v>
      </c>
      <c r="X15" s="196" t="s">
        <v>91</v>
      </c>
      <c r="Y15" s="196" t="s">
        <v>91</v>
      </c>
      <c r="Z15" s="196" t="s">
        <v>91</v>
      </c>
      <c r="AA15" s="437" t="s">
        <v>342</v>
      </c>
      <c r="AB15" s="123"/>
    </row>
    <row r="16">
      <c r="A16" s="275" t="s">
        <v>343</v>
      </c>
      <c r="B16" s="275"/>
      <c r="C16" s="196" t="s">
        <v>91</v>
      </c>
      <c r="D16" s="196" t="s">
        <v>91</v>
      </c>
      <c r="E16" s="196" t="s">
        <v>91</v>
      </c>
      <c r="F16" s="196" t="s">
        <v>91</v>
      </c>
      <c r="G16" s="196" t="s">
        <v>91</v>
      </c>
      <c r="H16" s="196" t="s">
        <v>91</v>
      </c>
      <c r="I16" s="196" t="s">
        <v>91</v>
      </c>
      <c r="J16" s="196" t="s">
        <v>91</v>
      </c>
      <c r="K16" s="196" t="s">
        <v>91</v>
      </c>
      <c r="L16" s="196" t="s">
        <v>91</v>
      </c>
      <c r="M16" s="196" t="s">
        <v>91</v>
      </c>
      <c r="N16" s="196" t="s">
        <v>91</v>
      </c>
      <c r="O16" s="196" t="s">
        <v>91</v>
      </c>
      <c r="P16" s="196" t="s">
        <v>91</v>
      </c>
      <c r="Q16" s="196" t="s">
        <v>91</v>
      </c>
      <c r="R16" s="196" t="s">
        <v>91</v>
      </c>
      <c r="S16" s="196" t="s">
        <v>91</v>
      </c>
      <c r="T16" s="196" t="s">
        <v>91</v>
      </c>
      <c r="U16" s="196" t="s">
        <v>91</v>
      </c>
      <c r="V16" s="196" t="s">
        <v>91</v>
      </c>
      <c r="W16" s="196" t="s">
        <v>91</v>
      </c>
      <c r="X16" s="196" t="s">
        <v>91</v>
      </c>
      <c r="Y16" s="196" t="s">
        <v>91</v>
      </c>
      <c r="Z16" s="196" t="s">
        <v>91</v>
      </c>
      <c r="AA16" s="437" t="s">
        <v>344</v>
      </c>
      <c r="AB16" s="123"/>
    </row>
    <row r="17">
      <c r="A17" s="275" t="s">
        <v>242</v>
      </c>
      <c r="B17" s="275"/>
      <c r="C17" s="196" t="s">
        <v>91</v>
      </c>
      <c r="D17" s="196" t="s">
        <v>91</v>
      </c>
      <c r="E17" s="196" t="s">
        <v>91</v>
      </c>
      <c r="F17" s="196" t="s">
        <v>91</v>
      </c>
      <c r="G17" s="196" t="s">
        <v>91</v>
      </c>
      <c r="H17" s="196" t="s">
        <v>91</v>
      </c>
      <c r="I17" s="196" t="s">
        <v>91</v>
      </c>
      <c r="J17" s="196" t="s">
        <v>91</v>
      </c>
      <c r="K17" s="196" t="s">
        <v>91</v>
      </c>
      <c r="L17" s="196" t="s">
        <v>91</v>
      </c>
      <c r="M17" s="196" t="s">
        <v>91</v>
      </c>
      <c r="N17" s="196" t="s">
        <v>91</v>
      </c>
      <c r="O17" s="196" t="s">
        <v>91</v>
      </c>
      <c r="P17" s="196" t="s">
        <v>91</v>
      </c>
      <c r="Q17" s="196" t="s">
        <v>91</v>
      </c>
      <c r="R17" s="196" t="s">
        <v>91</v>
      </c>
      <c r="S17" s="196" t="s">
        <v>91</v>
      </c>
      <c r="T17" s="196" t="s">
        <v>91</v>
      </c>
      <c r="U17" s="196" t="s">
        <v>91</v>
      </c>
      <c r="V17" s="196" t="s">
        <v>91</v>
      </c>
      <c r="W17" s="196" t="s">
        <v>91</v>
      </c>
      <c r="X17" s="196" t="s">
        <v>91</v>
      </c>
      <c r="Y17" s="196" t="s">
        <v>91</v>
      </c>
      <c r="Z17" s="196" t="s">
        <v>91</v>
      </c>
      <c r="AA17" s="437" t="s">
        <v>344</v>
      </c>
      <c r="AB17" s="123"/>
    </row>
    <row r="18">
      <c r="A18" s="275" t="s">
        <v>131</v>
      </c>
      <c r="B18" s="275"/>
      <c r="C18" s="196" t="s">
        <v>91</v>
      </c>
      <c r="D18" s="196" t="s">
        <v>91</v>
      </c>
      <c r="E18" s="196" t="s">
        <v>91</v>
      </c>
      <c r="F18" s="196" t="s">
        <v>91</v>
      </c>
      <c r="G18" s="196" t="s">
        <v>91</v>
      </c>
      <c r="H18" s="196" t="s">
        <v>91</v>
      </c>
      <c r="I18" s="196" t="s">
        <v>91</v>
      </c>
      <c r="J18" s="196" t="s">
        <v>91</v>
      </c>
      <c r="K18" s="196" t="s">
        <v>91</v>
      </c>
      <c r="L18" s="196" t="s">
        <v>91</v>
      </c>
      <c r="M18" s="196" t="s">
        <v>91</v>
      </c>
      <c r="N18" s="196" t="s">
        <v>91</v>
      </c>
      <c r="O18" s="196" t="s">
        <v>91</v>
      </c>
      <c r="P18" s="196" t="s">
        <v>91</v>
      </c>
      <c r="Q18" s="196" t="s">
        <v>91</v>
      </c>
      <c r="R18" s="196" t="s">
        <v>91</v>
      </c>
      <c r="S18" s="196" t="s">
        <v>91</v>
      </c>
      <c r="T18" s="196" t="s">
        <v>91</v>
      </c>
      <c r="U18" s="196" t="s">
        <v>91</v>
      </c>
      <c r="V18" s="196" t="s">
        <v>91</v>
      </c>
      <c r="W18" s="196" t="s">
        <v>91</v>
      </c>
      <c r="X18" s="196" t="s">
        <v>91</v>
      </c>
      <c r="Y18" s="196" t="s">
        <v>91</v>
      </c>
      <c r="Z18" s="196" t="s">
        <v>91</v>
      </c>
      <c r="AA18" s="437" t="s">
        <v>342</v>
      </c>
      <c r="AB18" s="123"/>
    </row>
    <row r="19">
      <c r="A19" s="275" t="s">
        <v>82</v>
      </c>
      <c r="B19" s="275"/>
      <c r="C19" s="196" t="s">
        <v>91</v>
      </c>
      <c r="D19" s="196" t="s">
        <v>91</v>
      </c>
      <c r="E19" s="196" t="s">
        <v>91</v>
      </c>
      <c r="F19" s="196" t="s">
        <v>91</v>
      </c>
      <c r="G19" s="196" t="s">
        <v>91</v>
      </c>
      <c r="H19" s="196" t="s">
        <v>91</v>
      </c>
      <c r="I19" s="196" t="s">
        <v>91</v>
      </c>
      <c r="J19" s="196" t="s">
        <v>91</v>
      </c>
      <c r="K19" s="196" t="s">
        <v>91</v>
      </c>
      <c r="L19" s="196" t="s">
        <v>91</v>
      </c>
      <c r="M19" s="196" t="s">
        <v>91</v>
      </c>
      <c r="N19" s="196" t="s">
        <v>91</v>
      </c>
      <c r="O19" s="196" t="s">
        <v>91</v>
      </c>
      <c r="P19" s="196" t="s">
        <v>91</v>
      </c>
      <c r="Q19" s="196" t="s">
        <v>91</v>
      </c>
      <c r="R19" s="196" t="s">
        <v>91</v>
      </c>
      <c r="S19" s="196" t="s">
        <v>91</v>
      </c>
      <c r="T19" s="196" t="s">
        <v>91</v>
      </c>
      <c r="U19" s="196" t="s">
        <v>91</v>
      </c>
      <c r="V19" s="196" t="s">
        <v>91</v>
      </c>
      <c r="W19" s="196" t="s">
        <v>91</v>
      </c>
      <c r="X19" s="196" t="s">
        <v>91</v>
      </c>
      <c r="Y19" s="196" t="s">
        <v>91</v>
      </c>
      <c r="Z19" s="196" t="s">
        <v>91</v>
      </c>
      <c r="AA19" s="437" t="s">
        <v>342</v>
      </c>
      <c r="AB19" s="188"/>
    </row>
    <row r="20">
      <c r="A20" s="275" t="s">
        <v>135</v>
      </c>
      <c r="B20" s="275"/>
      <c r="C20" s="438" t="s">
        <v>91</v>
      </c>
      <c r="D20" s="438" t="s">
        <v>91</v>
      </c>
      <c r="E20" s="438" t="s">
        <v>91</v>
      </c>
      <c r="F20" s="438" t="s">
        <v>91</v>
      </c>
      <c r="G20" s="438" t="s">
        <v>91</v>
      </c>
      <c r="H20" s="438" t="s">
        <v>91</v>
      </c>
      <c r="I20" s="438" t="s">
        <v>91</v>
      </c>
      <c r="J20" s="438" t="s">
        <v>91</v>
      </c>
      <c r="K20" s="438" t="s">
        <v>91</v>
      </c>
      <c r="L20" s="438" t="s">
        <v>91</v>
      </c>
      <c r="M20" s="438" t="s">
        <v>91</v>
      </c>
      <c r="N20" s="438" t="s">
        <v>91</v>
      </c>
      <c r="O20" s="438" t="s">
        <v>91</v>
      </c>
      <c r="P20" s="438" t="s">
        <v>91</v>
      </c>
      <c r="Q20" s="438" t="s">
        <v>91</v>
      </c>
      <c r="R20" s="438" t="s">
        <v>91</v>
      </c>
      <c r="S20" s="438" t="s">
        <v>91</v>
      </c>
      <c r="T20" s="438" t="s">
        <v>91</v>
      </c>
      <c r="U20" s="438" t="s">
        <v>91</v>
      </c>
      <c r="V20" s="438" t="s">
        <v>91</v>
      </c>
      <c r="W20" s="438" t="s">
        <v>91</v>
      </c>
      <c r="X20" s="438" t="s">
        <v>91</v>
      </c>
      <c r="Y20" s="438" t="s">
        <v>91</v>
      </c>
      <c r="Z20" s="438" t="s">
        <v>91</v>
      </c>
      <c r="AA20" s="439" t="s">
        <v>345</v>
      </c>
      <c r="AB20" s="123"/>
    </row>
    <row r="21">
      <c r="A21" s="307" t="s">
        <v>140</v>
      </c>
      <c r="B21" s="275">
        <v>2727.0</v>
      </c>
      <c r="C21" s="196">
        <v>1.0</v>
      </c>
      <c r="D21" s="196">
        <v>1.0</v>
      </c>
      <c r="E21" s="196">
        <v>1.0</v>
      </c>
      <c r="F21" s="196">
        <v>1.0</v>
      </c>
      <c r="G21" s="196">
        <v>1.0</v>
      </c>
      <c r="H21" s="196">
        <v>1.0</v>
      </c>
      <c r="I21" s="196">
        <v>1.0</v>
      </c>
      <c r="J21" s="432" t="s">
        <v>52</v>
      </c>
      <c r="K21" s="196" t="s">
        <v>91</v>
      </c>
      <c r="L21" s="196" t="s">
        <v>91</v>
      </c>
      <c r="M21" s="196" t="s">
        <v>91</v>
      </c>
      <c r="N21" s="196" t="s">
        <v>91</v>
      </c>
      <c r="O21" s="196" t="s">
        <v>91</v>
      </c>
      <c r="P21" s="196" t="s">
        <v>91</v>
      </c>
      <c r="Q21" s="196" t="s">
        <v>91</v>
      </c>
      <c r="R21" s="196" t="s">
        <v>91</v>
      </c>
      <c r="S21" s="196" t="s">
        <v>91</v>
      </c>
      <c r="T21" s="196" t="s">
        <v>91</v>
      </c>
      <c r="U21" s="196" t="s">
        <v>91</v>
      </c>
      <c r="V21" s="196" t="s">
        <v>91</v>
      </c>
      <c r="W21" s="196" t="s">
        <v>91</v>
      </c>
      <c r="X21" s="196" t="s">
        <v>91</v>
      </c>
      <c r="Y21" s="196" t="s">
        <v>91</v>
      </c>
      <c r="Z21" s="196" t="s">
        <v>91</v>
      </c>
      <c r="AA21" s="440" t="s">
        <v>346</v>
      </c>
      <c r="AB21" s="434" t="s">
        <v>347</v>
      </c>
    </row>
    <row r="22">
      <c r="A22" s="275" t="s">
        <v>144</v>
      </c>
      <c r="B22" s="275"/>
      <c r="C22" s="196" t="s">
        <v>91</v>
      </c>
      <c r="D22" s="196" t="s">
        <v>91</v>
      </c>
      <c r="E22" s="196" t="s">
        <v>91</v>
      </c>
      <c r="F22" s="196" t="s">
        <v>91</v>
      </c>
      <c r="G22" s="196" t="s">
        <v>91</v>
      </c>
      <c r="H22" s="196" t="s">
        <v>91</v>
      </c>
      <c r="I22" s="196" t="s">
        <v>91</v>
      </c>
      <c r="J22" s="196" t="s">
        <v>91</v>
      </c>
      <c r="K22" s="196" t="s">
        <v>91</v>
      </c>
      <c r="L22" s="196" t="s">
        <v>91</v>
      </c>
      <c r="M22" s="196" t="s">
        <v>91</v>
      </c>
      <c r="N22" s="196" t="s">
        <v>91</v>
      </c>
      <c r="O22" s="196" t="s">
        <v>91</v>
      </c>
      <c r="P22" s="196" t="s">
        <v>91</v>
      </c>
      <c r="Q22" s="196" t="s">
        <v>91</v>
      </c>
      <c r="R22" s="196" t="s">
        <v>91</v>
      </c>
      <c r="S22" s="196" t="s">
        <v>91</v>
      </c>
      <c r="T22" s="196" t="s">
        <v>91</v>
      </c>
      <c r="U22" s="196" t="s">
        <v>91</v>
      </c>
      <c r="V22" s="196" t="s">
        <v>91</v>
      </c>
      <c r="W22" s="196" t="s">
        <v>91</v>
      </c>
      <c r="X22" s="196" t="s">
        <v>91</v>
      </c>
      <c r="Y22" s="196" t="s">
        <v>91</v>
      </c>
      <c r="Z22" s="196" t="s">
        <v>91</v>
      </c>
      <c r="AA22" s="437" t="s">
        <v>342</v>
      </c>
      <c r="AB22" s="123"/>
    </row>
    <row r="23">
      <c r="A23" s="307" t="s">
        <v>67</v>
      </c>
      <c r="B23" s="275">
        <v>2738.0</v>
      </c>
      <c r="C23" s="196">
        <v>1.0</v>
      </c>
      <c r="D23" s="196">
        <v>1.0</v>
      </c>
      <c r="E23" s="196">
        <v>1.0</v>
      </c>
      <c r="F23" s="196">
        <v>1.0</v>
      </c>
      <c r="G23" s="196">
        <v>1.0</v>
      </c>
      <c r="H23" s="196">
        <v>1.0</v>
      </c>
      <c r="I23" s="196">
        <v>1.0</v>
      </c>
      <c r="J23" s="196">
        <v>1.0</v>
      </c>
      <c r="K23" s="196">
        <v>1.0</v>
      </c>
      <c r="L23" s="196">
        <v>1.0</v>
      </c>
      <c r="M23" s="196">
        <v>1.0</v>
      </c>
      <c r="N23" s="196">
        <v>1.0</v>
      </c>
      <c r="O23" s="196">
        <v>1.0</v>
      </c>
      <c r="P23" s="196">
        <v>1.0</v>
      </c>
      <c r="Q23" s="196">
        <v>1.0</v>
      </c>
      <c r="R23" s="196">
        <v>1.0</v>
      </c>
      <c r="S23" s="196">
        <v>1.0</v>
      </c>
      <c r="T23" s="196">
        <v>1.0</v>
      </c>
      <c r="U23" s="196">
        <v>1.0</v>
      </c>
      <c r="V23" s="196">
        <v>1.0</v>
      </c>
      <c r="W23" s="196">
        <v>1.0</v>
      </c>
      <c r="X23" s="435" t="s">
        <v>154</v>
      </c>
      <c r="Y23" s="196">
        <v>1.0</v>
      </c>
      <c r="Z23" s="196">
        <v>1.0</v>
      </c>
      <c r="AA23" s="232"/>
      <c r="AB23" s="434" t="s">
        <v>348</v>
      </c>
    </row>
    <row r="24">
      <c r="A24" s="275" t="s">
        <v>145</v>
      </c>
      <c r="B24" s="275">
        <v>2731.0</v>
      </c>
      <c r="C24" s="196">
        <v>1.0</v>
      </c>
      <c r="D24" s="196">
        <v>1.0</v>
      </c>
      <c r="E24" s="196">
        <v>1.0</v>
      </c>
      <c r="F24" s="196">
        <v>1.0</v>
      </c>
      <c r="G24" s="196">
        <v>1.0</v>
      </c>
      <c r="H24" s="196">
        <v>1.0</v>
      </c>
      <c r="I24" s="196">
        <v>1.0</v>
      </c>
      <c r="J24" s="196">
        <v>1.0</v>
      </c>
      <c r="K24" s="196">
        <v>1.0</v>
      </c>
      <c r="L24" s="196">
        <v>1.0</v>
      </c>
      <c r="M24" s="196">
        <v>1.0</v>
      </c>
      <c r="N24" s="196">
        <v>1.0</v>
      </c>
      <c r="O24" s="432" t="s">
        <v>52</v>
      </c>
      <c r="P24" s="196" t="s">
        <v>91</v>
      </c>
      <c r="Q24" s="196" t="s">
        <v>91</v>
      </c>
      <c r="R24" s="196" t="s">
        <v>91</v>
      </c>
      <c r="S24" s="196" t="s">
        <v>91</v>
      </c>
      <c r="T24" s="196" t="s">
        <v>91</v>
      </c>
      <c r="U24" s="196" t="s">
        <v>91</v>
      </c>
      <c r="V24" s="196" t="s">
        <v>91</v>
      </c>
      <c r="W24" s="196" t="s">
        <v>91</v>
      </c>
      <c r="X24" s="196" t="s">
        <v>91</v>
      </c>
      <c r="Y24" s="196" t="s">
        <v>91</v>
      </c>
      <c r="Z24" s="196" t="s">
        <v>91</v>
      </c>
      <c r="AA24" s="232"/>
      <c r="AB24" s="188"/>
    </row>
    <row r="25">
      <c r="A25" s="307" t="s">
        <v>148</v>
      </c>
      <c r="B25" s="275">
        <v>2737.0</v>
      </c>
      <c r="C25" s="196">
        <v>1.0</v>
      </c>
      <c r="D25" s="196">
        <v>1.0</v>
      </c>
      <c r="E25" s="196">
        <v>1.0</v>
      </c>
      <c r="F25" s="196">
        <v>1.0</v>
      </c>
      <c r="G25" s="196">
        <v>1.0</v>
      </c>
      <c r="H25" s="432" t="s">
        <v>52</v>
      </c>
      <c r="I25" s="196" t="s">
        <v>91</v>
      </c>
      <c r="J25" s="196" t="s">
        <v>91</v>
      </c>
      <c r="K25" s="196" t="s">
        <v>91</v>
      </c>
      <c r="L25" s="196" t="s">
        <v>91</v>
      </c>
      <c r="M25" s="196" t="s">
        <v>91</v>
      </c>
      <c r="N25" s="196" t="s">
        <v>91</v>
      </c>
      <c r="O25" s="196" t="s">
        <v>91</v>
      </c>
      <c r="P25" s="196" t="s">
        <v>91</v>
      </c>
      <c r="Q25" s="196" t="s">
        <v>91</v>
      </c>
      <c r="R25" s="196" t="s">
        <v>91</v>
      </c>
      <c r="S25" s="196" t="s">
        <v>91</v>
      </c>
      <c r="T25" s="196" t="s">
        <v>91</v>
      </c>
      <c r="U25" s="196" t="s">
        <v>91</v>
      </c>
      <c r="V25" s="196" t="s">
        <v>91</v>
      </c>
      <c r="W25" s="196" t="s">
        <v>91</v>
      </c>
      <c r="X25" s="196" t="s">
        <v>91</v>
      </c>
      <c r="Y25" s="196" t="s">
        <v>91</v>
      </c>
      <c r="Z25" s="196" t="s">
        <v>91</v>
      </c>
      <c r="AA25" s="440" t="s">
        <v>349</v>
      </c>
      <c r="AB25" s="434" t="s">
        <v>350</v>
      </c>
    </row>
    <row r="26">
      <c r="A26" s="307" t="s">
        <v>14</v>
      </c>
      <c r="B26" s="275">
        <v>2741.0</v>
      </c>
      <c r="C26" s="196">
        <v>1.0</v>
      </c>
      <c r="D26" s="196">
        <v>1.0</v>
      </c>
      <c r="E26" s="196">
        <v>1.0</v>
      </c>
      <c r="F26" s="196">
        <v>1.0</v>
      </c>
      <c r="G26" s="435" t="s">
        <v>154</v>
      </c>
      <c r="H26" s="196">
        <v>1.0</v>
      </c>
      <c r="I26" s="196">
        <v>1.0</v>
      </c>
      <c r="J26" s="196">
        <v>1.0</v>
      </c>
      <c r="K26" s="196">
        <v>1.0</v>
      </c>
      <c r="L26" s="196">
        <v>1.0</v>
      </c>
      <c r="M26" s="196">
        <v>1.0</v>
      </c>
      <c r="N26" s="196">
        <v>1.0</v>
      </c>
      <c r="O26" s="196">
        <v>1.0</v>
      </c>
      <c r="P26" s="196">
        <v>1.0</v>
      </c>
      <c r="Q26" s="196">
        <v>1.0</v>
      </c>
      <c r="R26" s="196">
        <v>1.0</v>
      </c>
      <c r="S26" s="196">
        <v>1.0</v>
      </c>
      <c r="T26" s="196">
        <v>1.0</v>
      </c>
      <c r="U26" s="196">
        <v>1.0</v>
      </c>
      <c r="V26" s="196">
        <v>1.0</v>
      </c>
      <c r="W26" s="196">
        <v>1.0</v>
      </c>
      <c r="X26" s="196">
        <v>1.0</v>
      </c>
      <c r="Y26" s="196">
        <v>1.0</v>
      </c>
      <c r="Z26" s="196">
        <v>1.0</v>
      </c>
      <c r="AA26" s="232"/>
      <c r="AB26" s="434" t="s">
        <v>340</v>
      </c>
    </row>
    <row r="27">
      <c r="A27" s="307" t="s">
        <v>79</v>
      </c>
      <c r="B27" s="275">
        <v>2704.0</v>
      </c>
      <c r="C27" s="196">
        <v>1.0</v>
      </c>
      <c r="D27" s="435" t="s">
        <v>154</v>
      </c>
      <c r="E27" s="196">
        <v>1.0</v>
      </c>
      <c r="F27" s="196">
        <v>1.0</v>
      </c>
      <c r="G27" s="196">
        <v>1.0</v>
      </c>
      <c r="H27" s="196">
        <v>1.0</v>
      </c>
      <c r="I27" s="196">
        <v>1.0</v>
      </c>
      <c r="J27" s="196">
        <v>1.0</v>
      </c>
      <c r="K27" s="196">
        <v>1.0</v>
      </c>
      <c r="L27" s="196">
        <v>1.0</v>
      </c>
      <c r="M27" s="196">
        <v>1.0</v>
      </c>
      <c r="N27" s="196">
        <v>1.0</v>
      </c>
      <c r="O27" s="196">
        <v>1.0</v>
      </c>
      <c r="P27" s="196">
        <v>1.0</v>
      </c>
      <c r="Q27" s="196">
        <v>1.0</v>
      </c>
      <c r="R27" s="196">
        <v>1.0</v>
      </c>
      <c r="S27" s="196">
        <v>1.0</v>
      </c>
      <c r="T27" s="196">
        <v>1.0</v>
      </c>
      <c r="U27" s="196">
        <v>1.0</v>
      </c>
      <c r="V27" s="196">
        <v>1.0</v>
      </c>
      <c r="W27" s="196">
        <v>1.0</v>
      </c>
      <c r="X27" s="196">
        <v>1.0</v>
      </c>
      <c r="Y27" s="196">
        <v>1.0</v>
      </c>
      <c r="Z27" s="196">
        <v>1.0</v>
      </c>
      <c r="AA27" s="232"/>
      <c r="AB27" s="219"/>
    </row>
    <row r="28">
      <c r="A28" s="307" t="s">
        <v>152</v>
      </c>
      <c r="B28" s="275">
        <v>2742.0</v>
      </c>
      <c r="C28" s="196">
        <v>1.0</v>
      </c>
      <c r="D28" s="196">
        <v>1.0</v>
      </c>
      <c r="E28" s="196">
        <v>1.0</v>
      </c>
      <c r="F28" s="196">
        <v>1.0</v>
      </c>
      <c r="G28" s="196">
        <v>1.0</v>
      </c>
      <c r="H28" s="196">
        <v>1.0</v>
      </c>
      <c r="I28" s="196">
        <v>1.0</v>
      </c>
      <c r="J28" s="432" t="s">
        <v>52</v>
      </c>
      <c r="K28" s="196" t="s">
        <v>91</v>
      </c>
      <c r="L28" s="196" t="s">
        <v>91</v>
      </c>
      <c r="M28" s="196" t="s">
        <v>91</v>
      </c>
      <c r="N28" s="196" t="s">
        <v>91</v>
      </c>
      <c r="O28" s="196" t="s">
        <v>91</v>
      </c>
      <c r="P28" s="196" t="s">
        <v>91</v>
      </c>
      <c r="Q28" s="196" t="s">
        <v>91</v>
      </c>
      <c r="R28" s="196" t="s">
        <v>91</v>
      </c>
      <c r="S28" s="196" t="s">
        <v>91</v>
      </c>
      <c r="T28" s="196" t="s">
        <v>91</v>
      </c>
      <c r="U28" s="196" t="s">
        <v>91</v>
      </c>
      <c r="V28" s="196" t="s">
        <v>91</v>
      </c>
      <c r="W28" s="196" t="s">
        <v>91</v>
      </c>
      <c r="X28" s="196" t="s">
        <v>91</v>
      </c>
      <c r="Y28" s="196" t="s">
        <v>91</v>
      </c>
      <c r="Z28" s="196" t="s">
        <v>91</v>
      </c>
      <c r="AA28" s="214" t="s">
        <v>351</v>
      </c>
      <c r="AB28" s="441" t="s">
        <v>352</v>
      </c>
    </row>
    <row r="29">
      <c r="A29" s="275" t="s">
        <v>88</v>
      </c>
      <c r="B29" s="275">
        <v>2739.0</v>
      </c>
      <c r="C29" s="196">
        <v>1.0</v>
      </c>
      <c r="D29" s="196">
        <v>1.0</v>
      </c>
      <c r="E29" s="196">
        <v>1.0</v>
      </c>
      <c r="F29" s="196">
        <v>1.0</v>
      </c>
      <c r="G29" s="196">
        <v>1.0</v>
      </c>
      <c r="H29" s="196">
        <v>1.0</v>
      </c>
      <c r="I29" s="196">
        <v>1.0</v>
      </c>
      <c r="J29" s="196">
        <v>1.0</v>
      </c>
      <c r="K29" s="196">
        <v>1.0</v>
      </c>
      <c r="L29" s="196">
        <v>1.0</v>
      </c>
      <c r="M29" s="196">
        <v>1.0</v>
      </c>
      <c r="N29" s="196">
        <v>1.0</v>
      </c>
      <c r="O29" s="196">
        <v>1.0</v>
      </c>
      <c r="P29" s="196">
        <v>1.0</v>
      </c>
      <c r="Q29" s="196">
        <v>1.0</v>
      </c>
      <c r="R29" s="196">
        <v>1.0</v>
      </c>
      <c r="S29" s="196">
        <v>1.0</v>
      </c>
      <c r="T29" s="196">
        <v>1.0</v>
      </c>
      <c r="U29" s="196">
        <v>1.0</v>
      </c>
      <c r="V29" s="196">
        <v>1.0</v>
      </c>
      <c r="W29" s="196">
        <v>1.0</v>
      </c>
      <c r="X29" s="196">
        <v>1.0</v>
      </c>
      <c r="Y29" s="196">
        <v>1.0</v>
      </c>
      <c r="Z29" s="196">
        <v>1.0</v>
      </c>
      <c r="AA29" s="436"/>
      <c r="AB29" s="219"/>
    </row>
    <row r="30">
      <c r="A30" s="275" t="s">
        <v>104</v>
      </c>
      <c r="B30" s="275">
        <v>2722.0</v>
      </c>
      <c r="C30" s="196">
        <v>1.0</v>
      </c>
      <c r="D30" s="196">
        <v>1.0</v>
      </c>
      <c r="E30" s="196">
        <v>1.0</v>
      </c>
      <c r="F30" s="196">
        <v>1.0</v>
      </c>
      <c r="G30" s="196">
        <v>1.0</v>
      </c>
      <c r="H30" s="196">
        <v>1.0</v>
      </c>
      <c r="I30" s="196">
        <v>1.0</v>
      </c>
      <c r="J30" s="196">
        <v>1.0</v>
      </c>
      <c r="K30" s="196">
        <v>1.0</v>
      </c>
      <c r="L30" s="196">
        <v>1.0</v>
      </c>
      <c r="M30" s="196">
        <v>1.0</v>
      </c>
      <c r="N30" s="196">
        <v>1.0</v>
      </c>
      <c r="O30" s="196">
        <v>1.0</v>
      </c>
      <c r="P30" s="196">
        <v>1.0</v>
      </c>
      <c r="Q30" s="435" t="s">
        <v>154</v>
      </c>
      <c r="R30" s="196">
        <v>1.0</v>
      </c>
      <c r="S30" s="196">
        <v>1.0</v>
      </c>
      <c r="T30" s="196">
        <v>1.0</v>
      </c>
      <c r="U30" s="196">
        <v>1.0</v>
      </c>
      <c r="V30" s="196">
        <v>1.0</v>
      </c>
      <c r="W30" s="432" t="s">
        <v>354</v>
      </c>
      <c r="X30" s="196">
        <v>1.0</v>
      </c>
      <c r="Y30" s="196">
        <v>1.0</v>
      </c>
      <c r="Z30" s="196">
        <v>1.0</v>
      </c>
      <c r="AA30" s="436"/>
      <c r="AB30" s="219"/>
    </row>
    <row r="31">
      <c r="A31" s="275" t="s">
        <v>158</v>
      </c>
      <c r="B31" s="275"/>
      <c r="C31" s="196" t="s">
        <v>91</v>
      </c>
      <c r="D31" s="196" t="s">
        <v>91</v>
      </c>
      <c r="E31" s="196" t="s">
        <v>91</v>
      </c>
      <c r="F31" s="196" t="s">
        <v>91</v>
      </c>
      <c r="G31" s="196" t="s">
        <v>91</v>
      </c>
      <c r="H31" s="196" t="s">
        <v>91</v>
      </c>
      <c r="I31" s="196" t="s">
        <v>91</v>
      </c>
      <c r="J31" s="196" t="s">
        <v>91</v>
      </c>
      <c r="K31" s="196" t="s">
        <v>91</v>
      </c>
      <c r="L31" s="196" t="s">
        <v>91</v>
      </c>
      <c r="M31" s="196" t="s">
        <v>91</v>
      </c>
      <c r="N31" s="196" t="s">
        <v>91</v>
      </c>
      <c r="O31" s="196" t="s">
        <v>91</v>
      </c>
      <c r="P31" s="196" t="s">
        <v>91</v>
      </c>
      <c r="Q31" s="196" t="s">
        <v>91</v>
      </c>
      <c r="R31" s="196" t="s">
        <v>91</v>
      </c>
      <c r="S31" s="196" t="s">
        <v>91</v>
      </c>
      <c r="T31" s="196" t="s">
        <v>91</v>
      </c>
      <c r="U31" s="196" t="s">
        <v>91</v>
      </c>
      <c r="V31" s="196" t="s">
        <v>91</v>
      </c>
      <c r="W31" s="196" t="s">
        <v>91</v>
      </c>
      <c r="X31" s="196" t="s">
        <v>91</v>
      </c>
      <c r="Y31" s="196" t="s">
        <v>91</v>
      </c>
      <c r="Z31" s="196" t="s">
        <v>91</v>
      </c>
      <c r="AA31" s="437" t="s">
        <v>342</v>
      </c>
      <c r="AB31" s="123"/>
    </row>
    <row r="32">
      <c r="A32" s="275" t="s">
        <v>119</v>
      </c>
      <c r="B32" s="275"/>
      <c r="C32" s="196" t="s">
        <v>91</v>
      </c>
      <c r="D32" s="196" t="s">
        <v>91</v>
      </c>
      <c r="E32" s="196" t="s">
        <v>91</v>
      </c>
      <c r="F32" s="438" t="s">
        <v>91</v>
      </c>
      <c r="G32" s="438" t="s">
        <v>91</v>
      </c>
      <c r="H32" s="438" t="s">
        <v>91</v>
      </c>
      <c r="I32" s="438" t="s">
        <v>91</v>
      </c>
      <c r="J32" s="438" t="s">
        <v>91</v>
      </c>
      <c r="K32" s="438" t="s">
        <v>91</v>
      </c>
      <c r="L32" s="438" t="s">
        <v>91</v>
      </c>
      <c r="M32" s="438" t="s">
        <v>91</v>
      </c>
      <c r="N32" s="438" t="s">
        <v>91</v>
      </c>
      <c r="O32" s="438" t="s">
        <v>91</v>
      </c>
      <c r="P32" s="438" t="s">
        <v>91</v>
      </c>
      <c r="Q32" s="438" t="s">
        <v>91</v>
      </c>
      <c r="R32" s="438" t="s">
        <v>91</v>
      </c>
      <c r="S32" s="438" t="s">
        <v>91</v>
      </c>
      <c r="T32" s="438" t="s">
        <v>91</v>
      </c>
      <c r="U32" s="438" t="s">
        <v>91</v>
      </c>
      <c r="V32" s="438" t="s">
        <v>91</v>
      </c>
      <c r="W32" s="438" t="s">
        <v>91</v>
      </c>
      <c r="X32" s="438" t="s">
        <v>91</v>
      </c>
      <c r="Y32" s="438" t="s">
        <v>91</v>
      </c>
      <c r="Z32" s="438" t="s">
        <v>91</v>
      </c>
      <c r="AA32" s="439" t="s">
        <v>355</v>
      </c>
      <c r="AB32" s="123"/>
    </row>
    <row r="33">
      <c r="A33" s="275" t="s">
        <v>62</v>
      </c>
      <c r="B33" s="275">
        <v>2723.0</v>
      </c>
      <c r="C33" s="196">
        <v>1.0</v>
      </c>
      <c r="D33" s="196">
        <v>1.0</v>
      </c>
      <c r="E33" s="196">
        <v>1.0</v>
      </c>
      <c r="F33" s="196">
        <v>1.0</v>
      </c>
      <c r="G33" s="196">
        <v>1.0</v>
      </c>
      <c r="H33" s="196">
        <v>1.0</v>
      </c>
      <c r="I33" s="196">
        <v>1.0</v>
      </c>
      <c r="J33" s="196">
        <v>1.0</v>
      </c>
      <c r="K33" s="196">
        <v>1.0</v>
      </c>
      <c r="L33" s="196">
        <v>1.0</v>
      </c>
      <c r="M33" s="196">
        <v>1.0</v>
      </c>
      <c r="N33" s="196">
        <v>1.0</v>
      </c>
      <c r="O33" s="196">
        <v>1.0</v>
      </c>
      <c r="P33" s="196">
        <v>1.0</v>
      </c>
      <c r="Q33" s="196">
        <v>1.0</v>
      </c>
      <c r="R33" s="435" t="s">
        <v>154</v>
      </c>
      <c r="S33" s="196">
        <v>1.0</v>
      </c>
      <c r="T33" s="196">
        <v>1.0</v>
      </c>
      <c r="U33" s="196">
        <v>1.0</v>
      </c>
      <c r="V33" s="196">
        <v>1.0</v>
      </c>
      <c r="W33" s="196">
        <v>1.0</v>
      </c>
      <c r="X33" s="196">
        <v>1.0</v>
      </c>
      <c r="Y33" s="196">
        <v>1.0</v>
      </c>
      <c r="Z33" s="196">
        <v>1.0</v>
      </c>
      <c r="AA33" s="436"/>
      <c r="AB33" s="219"/>
    </row>
    <row r="34">
      <c r="A34" s="275" t="s">
        <v>161</v>
      </c>
      <c r="B34" s="275"/>
      <c r="C34" s="196" t="s">
        <v>91</v>
      </c>
      <c r="D34" s="196" t="s">
        <v>91</v>
      </c>
      <c r="E34" s="196" t="s">
        <v>91</v>
      </c>
      <c r="F34" s="196" t="s">
        <v>91</v>
      </c>
      <c r="G34" s="196" t="s">
        <v>91</v>
      </c>
      <c r="H34" s="196" t="s">
        <v>91</v>
      </c>
      <c r="I34" s="196" t="s">
        <v>91</v>
      </c>
      <c r="J34" s="196" t="s">
        <v>91</v>
      </c>
      <c r="K34" s="196" t="s">
        <v>91</v>
      </c>
      <c r="L34" s="196" t="s">
        <v>91</v>
      </c>
      <c r="M34" s="196" t="s">
        <v>91</v>
      </c>
      <c r="N34" s="196" t="s">
        <v>91</v>
      </c>
      <c r="O34" s="196" t="s">
        <v>91</v>
      </c>
      <c r="P34" s="196" t="s">
        <v>91</v>
      </c>
      <c r="Q34" s="196" t="s">
        <v>91</v>
      </c>
      <c r="R34" s="196" t="s">
        <v>91</v>
      </c>
      <c r="S34" s="196" t="s">
        <v>91</v>
      </c>
      <c r="T34" s="196" t="s">
        <v>91</v>
      </c>
      <c r="U34" s="196" t="s">
        <v>91</v>
      </c>
      <c r="V34" s="196" t="s">
        <v>91</v>
      </c>
      <c r="W34" s="196" t="s">
        <v>91</v>
      </c>
      <c r="X34" s="196" t="s">
        <v>91</v>
      </c>
      <c r="Y34" s="196" t="s">
        <v>91</v>
      </c>
      <c r="Z34" s="196" t="s">
        <v>91</v>
      </c>
      <c r="AA34" s="437" t="s">
        <v>339</v>
      </c>
      <c r="AB34" s="123"/>
    </row>
    <row r="35">
      <c r="A35" s="307" t="s">
        <v>107</v>
      </c>
      <c r="B35" s="275">
        <v>2743.0</v>
      </c>
      <c r="C35" s="196">
        <v>1.0</v>
      </c>
      <c r="D35" s="196">
        <v>1.0</v>
      </c>
      <c r="E35" s="196">
        <v>1.0</v>
      </c>
      <c r="F35" s="196">
        <v>1.0</v>
      </c>
      <c r="G35" s="196">
        <v>1.0</v>
      </c>
      <c r="H35" s="196">
        <v>1.0</v>
      </c>
      <c r="I35" s="196">
        <v>1.0</v>
      </c>
      <c r="J35" s="196">
        <v>1.0</v>
      </c>
      <c r="K35" s="196">
        <v>1.0</v>
      </c>
      <c r="L35" s="196">
        <v>1.0</v>
      </c>
      <c r="M35" s="196">
        <v>1.0</v>
      </c>
      <c r="N35" s="435" t="s">
        <v>154</v>
      </c>
      <c r="O35" s="196">
        <v>1.0</v>
      </c>
      <c r="P35" s="196">
        <v>1.0</v>
      </c>
      <c r="Q35" s="196">
        <v>1.0</v>
      </c>
      <c r="R35" s="432" t="s">
        <v>354</v>
      </c>
      <c r="S35" s="196">
        <v>1.0</v>
      </c>
      <c r="T35" s="196">
        <v>1.0</v>
      </c>
      <c r="U35" s="196" t="s">
        <v>91</v>
      </c>
      <c r="V35" s="196" t="s">
        <v>91</v>
      </c>
      <c r="W35" s="196" t="s">
        <v>91</v>
      </c>
      <c r="X35" s="196" t="s">
        <v>91</v>
      </c>
      <c r="Y35" s="196" t="s">
        <v>91</v>
      </c>
      <c r="Z35" s="196" t="s">
        <v>91</v>
      </c>
      <c r="AA35" s="437"/>
      <c r="AB35" s="434" t="s">
        <v>356</v>
      </c>
    </row>
    <row r="36">
      <c r="A36" s="307" t="s">
        <v>109</v>
      </c>
      <c r="B36" s="275">
        <v>2709.0</v>
      </c>
      <c r="C36" s="196">
        <v>1.0</v>
      </c>
      <c r="D36" s="196">
        <v>1.0</v>
      </c>
      <c r="E36" s="196">
        <v>1.0</v>
      </c>
      <c r="F36" s="196">
        <v>1.0</v>
      </c>
      <c r="G36" s="196">
        <v>1.0</v>
      </c>
      <c r="H36" s="196">
        <v>1.0</v>
      </c>
      <c r="I36" s="196">
        <v>1.0</v>
      </c>
      <c r="J36" s="196">
        <v>1.0</v>
      </c>
      <c r="K36" s="196">
        <v>1.0</v>
      </c>
      <c r="L36" s="196">
        <v>1.0</v>
      </c>
      <c r="M36" s="196">
        <v>1.0</v>
      </c>
      <c r="N36" s="435" t="s">
        <v>154</v>
      </c>
      <c r="O36" s="196">
        <v>1.0</v>
      </c>
      <c r="P36" s="196">
        <v>1.0</v>
      </c>
      <c r="Q36" s="196">
        <v>1.0</v>
      </c>
      <c r="R36" s="196">
        <v>1.0</v>
      </c>
      <c r="S36" s="196">
        <v>1.0</v>
      </c>
      <c r="T36" s="196">
        <v>1.0</v>
      </c>
      <c r="U36" s="196">
        <v>1.0</v>
      </c>
      <c r="V36" s="196">
        <v>1.0</v>
      </c>
      <c r="W36" s="196">
        <v>1.0</v>
      </c>
      <c r="X36" s="196">
        <v>1.0</v>
      </c>
      <c r="Y36" s="196">
        <v>1.0</v>
      </c>
      <c r="Z36" s="196">
        <v>1.0</v>
      </c>
      <c r="AA36" s="232"/>
      <c r="AB36" s="434" t="s">
        <v>357</v>
      </c>
    </row>
    <row r="37">
      <c r="A37" s="307" t="s">
        <v>112</v>
      </c>
      <c r="B37" s="275"/>
      <c r="C37" s="196">
        <v>1.0</v>
      </c>
      <c r="D37" s="196">
        <v>1.0</v>
      </c>
      <c r="E37" s="196">
        <v>1.0</v>
      </c>
      <c r="F37" s="196" t="s">
        <v>91</v>
      </c>
      <c r="G37" s="196" t="s">
        <v>91</v>
      </c>
      <c r="H37" s="196" t="s">
        <v>91</v>
      </c>
      <c r="I37" s="196" t="s">
        <v>91</v>
      </c>
      <c r="J37" s="196" t="s">
        <v>91</v>
      </c>
      <c r="K37" s="196" t="s">
        <v>91</v>
      </c>
      <c r="L37" s="196" t="s">
        <v>91</v>
      </c>
      <c r="M37" s="196" t="s">
        <v>91</v>
      </c>
      <c r="N37" s="196" t="s">
        <v>91</v>
      </c>
      <c r="O37" s="196" t="s">
        <v>91</v>
      </c>
      <c r="P37" s="196" t="s">
        <v>91</v>
      </c>
      <c r="Q37" s="196" t="s">
        <v>91</v>
      </c>
      <c r="R37" s="196" t="s">
        <v>91</v>
      </c>
      <c r="S37" s="196" t="s">
        <v>91</v>
      </c>
      <c r="T37" s="196" t="s">
        <v>91</v>
      </c>
      <c r="U37" s="196" t="s">
        <v>91</v>
      </c>
      <c r="V37" s="196" t="s">
        <v>91</v>
      </c>
      <c r="W37" s="196" t="s">
        <v>91</v>
      </c>
      <c r="X37" s="196" t="s">
        <v>91</v>
      </c>
      <c r="Y37" s="196" t="s">
        <v>91</v>
      </c>
      <c r="Z37" s="196" t="s">
        <v>91</v>
      </c>
      <c r="AA37" s="437" t="s">
        <v>342</v>
      </c>
      <c r="AB37" s="434" t="s">
        <v>358</v>
      </c>
    </row>
    <row r="38">
      <c r="A38" s="275" t="s">
        <v>165</v>
      </c>
      <c r="B38" s="275"/>
      <c r="C38" s="196" t="s">
        <v>91</v>
      </c>
      <c r="D38" s="196" t="s">
        <v>91</v>
      </c>
      <c r="E38" s="196" t="s">
        <v>91</v>
      </c>
      <c r="F38" s="196" t="s">
        <v>91</v>
      </c>
      <c r="G38" s="196" t="s">
        <v>91</v>
      </c>
      <c r="H38" s="196" t="s">
        <v>91</v>
      </c>
      <c r="I38" s="196" t="s">
        <v>91</v>
      </c>
      <c r="J38" s="196" t="s">
        <v>91</v>
      </c>
      <c r="K38" s="196" t="s">
        <v>91</v>
      </c>
      <c r="L38" s="196" t="s">
        <v>91</v>
      </c>
      <c r="M38" s="196" t="s">
        <v>91</v>
      </c>
      <c r="N38" s="196" t="s">
        <v>91</v>
      </c>
      <c r="O38" s="196" t="s">
        <v>91</v>
      </c>
      <c r="P38" s="196" t="s">
        <v>91</v>
      </c>
      <c r="Q38" s="196" t="s">
        <v>91</v>
      </c>
      <c r="R38" s="196" t="s">
        <v>91</v>
      </c>
      <c r="S38" s="196" t="s">
        <v>91</v>
      </c>
      <c r="T38" s="196" t="s">
        <v>91</v>
      </c>
      <c r="U38" s="196" t="s">
        <v>91</v>
      </c>
      <c r="V38" s="196" t="s">
        <v>91</v>
      </c>
      <c r="W38" s="196" t="s">
        <v>91</v>
      </c>
      <c r="X38" s="196" t="s">
        <v>91</v>
      </c>
      <c r="Y38" s="196" t="s">
        <v>91</v>
      </c>
      <c r="Z38" s="196" t="s">
        <v>91</v>
      </c>
      <c r="AA38" s="437" t="s">
        <v>342</v>
      </c>
      <c r="AB38" s="123"/>
    </row>
    <row r="39">
      <c r="A39" s="275" t="s">
        <v>96</v>
      </c>
      <c r="B39" s="443">
        <v>2729.0</v>
      </c>
      <c r="C39" s="196">
        <v>1.0</v>
      </c>
      <c r="D39" s="196">
        <v>1.0</v>
      </c>
      <c r="E39" s="196">
        <v>1.0</v>
      </c>
      <c r="F39" s="196">
        <v>1.0</v>
      </c>
      <c r="G39" s="196">
        <v>1.0</v>
      </c>
      <c r="H39" s="196">
        <v>1.0</v>
      </c>
      <c r="I39" s="196">
        <v>1.0</v>
      </c>
      <c r="J39" s="196">
        <v>1.0</v>
      </c>
      <c r="K39" s="196">
        <v>1.0</v>
      </c>
      <c r="L39" s="196">
        <v>1.0</v>
      </c>
      <c r="M39" s="435" t="s">
        <v>154</v>
      </c>
      <c r="N39" s="196">
        <v>1.0</v>
      </c>
      <c r="O39" s="196">
        <v>1.0</v>
      </c>
      <c r="P39" s="196">
        <v>1.0</v>
      </c>
      <c r="Q39" s="196">
        <v>1.0</v>
      </c>
      <c r="R39" s="196">
        <v>1.0</v>
      </c>
      <c r="S39" s="196">
        <v>1.0</v>
      </c>
      <c r="T39" s="196">
        <v>1.0</v>
      </c>
      <c r="U39" s="196">
        <v>1.0</v>
      </c>
      <c r="V39" s="196">
        <v>1.0</v>
      </c>
      <c r="W39" s="196">
        <v>1.0</v>
      </c>
      <c r="X39" s="196">
        <v>1.0</v>
      </c>
      <c r="Y39" s="196">
        <v>1.0</v>
      </c>
      <c r="Z39" s="196">
        <v>1.0</v>
      </c>
      <c r="AA39" s="437"/>
      <c r="AB39" s="444"/>
    </row>
    <row r="40">
      <c r="A40" s="307" t="s">
        <v>114</v>
      </c>
      <c r="B40" s="275"/>
      <c r="C40" s="196">
        <v>1.0</v>
      </c>
      <c r="D40" s="196">
        <v>1.0</v>
      </c>
      <c r="E40" s="196">
        <v>1.0</v>
      </c>
      <c r="F40" s="196">
        <v>1.0</v>
      </c>
      <c r="G40" s="435" t="s">
        <v>154</v>
      </c>
      <c r="H40" s="196">
        <v>1.0</v>
      </c>
      <c r="I40" s="196">
        <v>1.0</v>
      </c>
      <c r="J40" s="196">
        <v>1.0</v>
      </c>
      <c r="K40" s="196">
        <v>1.0</v>
      </c>
      <c r="L40" s="196">
        <v>1.0</v>
      </c>
      <c r="M40" s="196">
        <v>1.0</v>
      </c>
      <c r="N40" s="196">
        <v>1.0</v>
      </c>
      <c r="O40" s="196">
        <v>1.0</v>
      </c>
      <c r="P40" s="196">
        <v>1.0</v>
      </c>
      <c r="Q40" s="196">
        <v>1.0</v>
      </c>
      <c r="R40" s="196">
        <v>1.0</v>
      </c>
      <c r="S40" s="196">
        <v>1.0</v>
      </c>
      <c r="T40" s="196">
        <v>1.0</v>
      </c>
      <c r="U40" s="196">
        <v>1.0</v>
      </c>
      <c r="V40" s="196">
        <v>1.0</v>
      </c>
      <c r="W40" s="196">
        <v>1.0</v>
      </c>
      <c r="X40" s="196">
        <v>1.0</v>
      </c>
      <c r="Y40" s="196">
        <v>1.0</v>
      </c>
      <c r="Z40" s="196">
        <v>1.0</v>
      </c>
      <c r="AA40" s="445" t="s">
        <v>359</v>
      </c>
      <c r="AB40" s="123"/>
    </row>
    <row r="41">
      <c r="A41" s="275" t="s">
        <v>51</v>
      </c>
      <c r="B41" s="275">
        <v>2708.0</v>
      </c>
      <c r="C41" s="196">
        <v>1.0</v>
      </c>
      <c r="D41" s="196">
        <v>1.0</v>
      </c>
      <c r="E41" s="196">
        <v>1.0</v>
      </c>
      <c r="F41" s="196">
        <v>1.0</v>
      </c>
      <c r="G41" s="196">
        <v>1.0</v>
      </c>
      <c r="H41" s="196">
        <v>1.0</v>
      </c>
      <c r="I41" s="196">
        <v>1.0</v>
      </c>
      <c r="J41" s="196">
        <v>1.0</v>
      </c>
      <c r="K41" s="196">
        <v>1.0</v>
      </c>
      <c r="L41" s="196">
        <v>1.0</v>
      </c>
      <c r="M41" s="196">
        <v>1.0</v>
      </c>
      <c r="N41" s="196">
        <v>1.0</v>
      </c>
      <c r="O41" s="196">
        <v>1.0</v>
      </c>
      <c r="P41" s="196">
        <v>1.0</v>
      </c>
      <c r="Q41" s="196">
        <v>1.0</v>
      </c>
      <c r="R41" s="196">
        <v>1.0</v>
      </c>
      <c r="S41" s="196">
        <v>1.0</v>
      </c>
      <c r="T41" s="196">
        <v>1.0</v>
      </c>
      <c r="U41" s="196">
        <v>1.0</v>
      </c>
      <c r="V41" s="196">
        <v>1.0</v>
      </c>
      <c r="W41" s="196">
        <v>1.0</v>
      </c>
      <c r="X41" s="196">
        <v>1.0</v>
      </c>
      <c r="Y41" s="196">
        <v>1.0</v>
      </c>
      <c r="Z41" s="196">
        <v>1.0</v>
      </c>
      <c r="AA41" s="437"/>
      <c r="AB41" s="219"/>
    </row>
    <row r="42">
      <c r="A42" s="446" t="s">
        <v>360</v>
      </c>
      <c r="B42" s="147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2"/>
      <c r="AB42" s="188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154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240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3"/>
      <c r="D606" s="453"/>
    </row>
    <row r="607" ht="15.75" customHeight="1">
      <c r="A607" s="453"/>
      <c r="B607" s="463"/>
      <c r="D607" s="453"/>
    </row>
    <row r="608" ht="15.75" customHeight="1">
      <c r="A608" s="453"/>
      <c r="B608" s="463"/>
      <c r="D608" s="453"/>
    </row>
    <row r="609" ht="15.75" customHeight="1">
      <c r="A609" s="453"/>
      <c r="B609" s="463"/>
      <c r="D609" s="453"/>
    </row>
    <row r="610" ht="15.75" customHeight="1">
      <c r="A610" s="453"/>
      <c r="B610" s="463"/>
      <c r="D610" s="453"/>
    </row>
    <row r="611" ht="15.75" customHeight="1">
      <c r="A611" s="453"/>
      <c r="B611" s="463"/>
      <c r="D611" s="453"/>
    </row>
    <row r="612" ht="15.75" customHeight="1">
      <c r="A612" s="453"/>
      <c r="B612" s="463"/>
      <c r="D612" s="453"/>
    </row>
    <row r="613" ht="15.75" customHeight="1">
      <c r="A613" s="453"/>
      <c r="B613" s="463"/>
      <c r="D613" s="453"/>
    </row>
    <row r="614" ht="15.75" customHeight="1">
      <c r="A614" s="453"/>
      <c r="B614" s="463"/>
      <c r="D614" s="453"/>
    </row>
    <row r="615" ht="15.75" customHeight="1">
      <c r="A615" s="453"/>
      <c r="B615" s="463"/>
      <c r="D615" s="453"/>
    </row>
    <row r="616" ht="15.75" customHeight="1">
      <c r="A616" s="453"/>
      <c r="B616" s="463"/>
      <c r="D616" s="453"/>
    </row>
    <row r="617" ht="15.75" customHeight="1">
      <c r="A617" s="453"/>
      <c r="B617" s="463"/>
      <c r="D617" s="453"/>
    </row>
    <row r="618" ht="15.75" customHeight="1">
      <c r="A618" s="453"/>
      <c r="B618" s="463"/>
      <c r="D618" s="453"/>
    </row>
    <row r="619" ht="15.75" customHeight="1">
      <c r="A619" s="453"/>
      <c r="B619" s="463"/>
      <c r="D619" s="453"/>
    </row>
    <row r="620" ht="15.75" customHeight="1">
      <c r="A620" s="453"/>
      <c r="B620" s="463"/>
      <c r="D620" s="453"/>
    </row>
    <row r="621" ht="15.75" customHeight="1">
      <c r="A621" s="453"/>
      <c r="B621" s="463"/>
      <c r="D621" s="453"/>
    </row>
    <row r="622" ht="15.75" customHeight="1">
      <c r="A622" s="453"/>
      <c r="B622" s="463"/>
      <c r="D622" s="453"/>
    </row>
    <row r="623" ht="15.75" customHeight="1">
      <c r="A623" s="453"/>
      <c r="B623" s="463"/>
      <c r="D623" s="453"/>
    </row>
    <row r="624" ht="15.75" customHeight="1">
      <c r="A624" s="453"/>
      <c r="B624" s="463"/>
      <c r="D624" s="453"/>
    </row>
    <row r="625" ht="15.75" customHeight="1">
      <c r="A625" s="453"/>
      <c r="B625" s="463"/>
      <c r="D625" s="453"/>
    </row>
    <row r="626" ht="15.75" customHeight="1">
      <c r="A626" s="453"/>
      <c r="B626" s="463"/>
      <c r="D626" s="453"/>
    </row>
    <row r="627" ht="15.75" customHeight="1">
      <c r="A627" s="453"/>
      <c r="B627" s="463"/>
      <c r="D627" s="453"/>
    </row>
    <row r="628" ht="15.75" customHeight="1">
      <c r="A628" s="453"/>
      <c r="B628" s="463"/>
      <c r="D628" s="453"/>
    </row>
    <row r="629" ht="15.75" customHeight="1">
      <c r="A629" s="453"/>
      <c r="B629" s="463"/>
      <c r="D629" s="453"/>
    </row>
    <row r="630" ht="15.75" customHeight="1">
      <c r="A630" s="453"/>
      <c r="B630" s="463"/>
      <c r="D630" s="453"/>
    </row>
    <row r="631" ht="15.75" customHeight="1">
      <c r="A631" s="453"/>
      <c r="B631" s="463"/>
      <c r="D631" s="453"/>
    </row>
    <row r="632" ht="15.75" customHeight="1">
      <c r="A632" s="453"/>
      <c r="B632" s="463"/>
      <c r="D632" s="453"/>
    </row>
    <row r="633" ht="15.75" customHeight="1">
      <c r="A633" s="453"/>
      <c r="B633" s="463"/>
      <c r="D633" s="453"/>
    </row>
    <row r="634" ht="15.75" customHeight="1">
      <c r="A634" s="453"/>
      <c r="B634" s="463"/>
      <c r="D634" s="453"/>
    </row>
    <row r="635" ht="15.75" customHeight="1">
      <c r="A635" s="453"/>
      <c r="B635" s="463"/>
      <c r="D635" s="453"/>
    </row>
    <row r="636" ht="15.75" customHeight="1">
      <c r="A636" s="453"/>
      <c r="B636" s="463"/>
      <c r="D636" s="453"/>
    </row>
    <row r="637" ht="15.75" customHeight="1">
      <c r="A637" s="453"/>
      <c r="B637" s="463"/>
      <c r="D637" s="453"/>
    </row>
    <row r="638" ht="15.75" customHeight="1">
      <c r="A638" s="453"/>
      <c r="B638" s="463"/>
      <c r="D638" s="453"/>
    </row>
    <row r="639" ht="15.75" customHeight="1">
      <c r="A639" s="453"/>
      <c r="B639" s="463"/>
      <c r="D639" s="453"/>
    </row>
    <row r="640" ht="15.75" customHeight="1">
      <c r="A640" s="453"/>
      <c r="B640" s="463"/>
      <c r="D640" s="453"/>
    </row>
    <row r="641" ht="15.75" customHeight="1">
      <c r="A641" s="453"/>
      <c r="B641" s="463"/>
      <c r="D641" s="453"/>
    </row>
    <row r="642" ht="15.75" customHeight="1">
      <c r="A642" s="453"/>
      <c r="B642" s="463"/>
      <c r="D642" s="453"/>
    </row>
    <row r="643" ht="15.75" customHeight="1">
      <c r="A643" s="453"/>
      <c r="B643" s="463"/>
      <c r="D643" s="453"/>
    </row>
    <row r="644" ht="15.75" customHeight="1">
      <c r="A644" s="453"/>
      <c r="B644" s="463"/>
      <c r="D644" s="453"/>
    </row>
    <row r="645" ht="15.75" customHeight="1">
      <c r="A645" s="453"/>
      <c r="B645" s="463"/>
      <c r="D645" s="453"/>
    </row>
    <row r="646" ht="15.75" customHeight="1">
      <c r="A646" s="453"/>
      <c r="B646" s="463"/>
      <c r="D646" s="453"/>
    </row>
    <row r="647" ht="15.75" customHeight="1">
      <c r="A647" s="453"/>
      <c r="B647" s="463"/>
      <c r="D647" s="453"/>
    </row>
    <row r="648" ht="15.75" customHeight="1">
      <c r="A648" s="453"/>
      <c r="B648" s="463"/>
      <c r="D648" s="453"/>
    </row>
    <row r="649" ht="15.75" customHeight="1">
      <c r="A649" s="453"/>
      <c r="B649" s="463"/>
      <c r="D649" s="453"/>
    </row>
    <row r="650" ht="15.75" customHeight="1">
      <c r="A650" s="453"/>
      <c r="B650" s="463"/>
      <c r="D650" s="453"/>
    </row>
    <row r="651" ht="15.75" customHeight="1">
      <c r="A651" s="453"/>
      <c r="B651" s="463"/>
      <c r="D651" s="453"/>
    </row>
    <row r="652" ht="15.75" customHeight="1">
      <c r="A652" s="453"/>
      <c r="B652" s="463"/>
      <c r="D652" s="453"/>
    </row>
    <row r="653" ht="15.75" customHeight="1">
      <c r="A653" s="453"/>
      <c r="B653" s="463"/>
      <c r="D653" s="453"/>
    </row>
    <row r="654" ht="15.75" customHeight="1">
      <c r="A654" s="453"/>
      <c r="B654" s="463"/>
      <c r="D654" s="453"/>
    </row>
    <row r="655" ht="15.75" customHeight="1">
      <c r="A655" s="453"/>
      <c r="B655" s="463"/>
      <c r="D655" s="453"/>
    </row>
    <row r="656" ht="15.75" customHeight="1">
      <c r="A656" s="453"/>
      <c r="B656" s="463"/>
      <c r="D656" s="453"/>
    </row>
    <row r="657" ht="15.75" customHeight="1">
      <c r="A657" s="453"/>
      <c r="B657" s="463"/>
      <c r="D657" s="453"/>
    </row>
    <row r="658" ht="15.75" customHeight="1">
      <c r="A658" s="453"/>
      <c r="B658" s="463"/>
      <c r="D658" s="453"/>
    </row>
    <row r="659" ht="15.75" customHeight="1">
      <c r="A659" s="453"/>
      <c r="B659" s="463"/>
      <c r="D659" s="453"/>
    </row>
    <row r="660" ht="15.75" customHeight="1">
      <c r="A660" s="453"/>
      <c r="B660" s="463"/>
      <c r="D660" s="453"/>
    </row>
    <row r="661" ht="15.75" customHeight="1">
      <c r="A661" s="453"/>
      <c r="B661" s="463"/>
      <c r="D661" s="453"/>
    </row>
    <row r="662" ht="15.75" customHeight="1">
      <c r="A662" s="453"/>
      <c r="B662" s="463"/>
      <c r="D662" s="453"/>
    </row>
    <row r="663" ht="15.75" customHeight="1">
      <c r="A663" s="453"/>
      <c r="B663" s="463"/>
      <c r="D663" s="453"/>
    </row>
    <row r="664" ht="15.75" customHeight="1">
      <c r="A664" s="453"/>
      <c r="B664" s="463"/>
      <c r="D664" s="453"/>
    </row>
    <row r="665" ht="15.75" customHeight="1">
      <c r="A665" s="453"/>
      <c r="B665" s="463"/>
      <c r="D665" s="453"/>
    </row>
    <row r="666" ht="15.75" customHeight="1">
      <c r="A666" s="453"/>
      <c r="B666" s="463"/>
      <c r="D666" s="453"/>
    </row>
    <row r="667" ht="15.75" customHeight="1">
      <c r="A667" s="453"/>
      <c r="B667" s="463"/>
      <c r="D667" s="453"/>
    </row>
    <row r="668" ht="15.75" customHeight="1">
      <c r="A668" s="453"/>
      <c r="B668" s="463"/>
      <c r="D668" s="453"/>
    </row>
    <row r="669" ht="15.75" customHeight="1">
      <c r="A669" s="453"/>
      <c r="B669" s="463"/>
      <c r="D669" s="453"/>
    </row>
    <row r="670" ht="15.75" customHeight="1">
      <c r="A670" s="453"/>
      <c r="B670" s="463"/>
      <c r="D670" s="453"/>
    </row>
    <row r="671" ht="15.75" customHeight="1">
      <c r="A671" s="453"/>
      <c r="B671" s="463"/>
      <c r="D671" s="453"/>
    </row>
    <row r="672" ht="15.75" customHeight="1">
      <c r="A672" s="453"/>
      <c r="B672" s="463"/>
      <c r="D672" s="453"/>
    </row>
    <row r="673" ht="15.75" customHeight="1">
      <c r="A673" s="453"/>
      <c r="B673" s="463"/>
      <c r="D673" s="453"/>
    </row>
    <row r="674" ht="15.75" customHeight="1">
      <c r="A674" s="453"/>
      <c r="B674" s="463"/>
      <c r="D674" s="453"/>
    </row>
    <row r="675" ht="15.75" customHeight="1">
      <c r="A675" s="453"/>
      <c r="B675" s="463"/>
      <c r="D675" s="453"/>
    </row>
    <row r="676" ht="15.75" customHeight="1">
      <c r="A676" s="453"/>
      <c r="B676" s="463"/>
      <c r="D676" s="453"/>
    </row>
    <row r="677" ht="15.75" customHeight="1">
      <c r="A677" s="453"/>
      <c r="B677" s="463"/>
      <c r="D677" s="453"/>
    </row>
    <row r="678" ht="15.75" customHeight="1">
      <c r="A678" s="453"/>
      <c r="B678" s="463"/>
      <c r="D678" s="453"/>
    </row>
    <row r="679" ht="15.75" customHeight="1">
      <c r="A679" s="453"/>
      <c r="B679" s="463"/>
      <c r="D679" s="453"/>
    </row>
    <row r="680" ht="15.75" customHeight="1">
      <c r="A680" s="453"/>
      <c r="B680" s="463"/>
      <c r="D680" s="453"/>
    </row>
    <row r="681" ht="15.75" customHeight="1">
      <c r="A681" s="453"/>
      <c r="B681" s="463"/>
      <c r="D681" s="453"/>
    </row>
    <row r="682" ht="15.75" customHeight="1">
      <c r="A682" s="453"/>
      <c r="B682" s="463"/>
      <c r="D682" s="453"/>
    </row>
    <row r="683" ht="15.75" customHeight="1">
      <c r="A683" s="453"/>
      <c r="B683" s="463"/>
      <c r="D683" s="453"/>
    </row>
    <row r="684" ht="15.75" customHeight="1">
      <c r="A684" s="453"/>
      <c r="B684" s="463"/>
      <c r="D684" s="453"/>
    </row>
    <row r="685" ht="15.75" customHeight="1">
      <c r="A685" s="453"/>
      <c r="B685" s="463"/>
      <c r="D685" s="453"/>
    </row>
    <row r="686" ht="15.75" customHeight="1">
      <c r="A686" s="453"/>
      <c r="B686" s="463"/>
      <c r="D686" s="453"/>
    </row>
    <row r="687" ht="15.75" customHeight="1">
      <c r="A687" s="453"/>
      <c r="B687" s="463"/>
      <c r="D687" s="453"/>
    </row>
    <row r="688" ht="15.75" customHeight="1">
      <c r="A688" s="453"/>
      <c r="B688" s="463"/>
      <c r="D688" s="453"/>
    </row>
    <row r="689" ht="15.75" customHeight="1">
      <c r="A689" s="453"/>
      <c r="B689" s="463"/>
      <c r="D689" s="453"/>
    </row>
    <row r="690" ht="15.75" customHeight="1">
      <c r="A690" s="453"/>
      <c r="B690" s="463"/>
      <c r="D690" s="453"/>
    </row>
    <row r="691" ht="15.75" customHeight="1">
      <c r="A691" s="453"/>
      <c r="B691" s="463"/>
      <c r="D691" s="453"/>
    </row>
    <row r="692" ht="15.75" customHeight="1">
      <c r="A692" s="453"/>
      <c r="B692" s="463"/>
      <c r="D692" s="453"/>
    </row>
    <row r="693" ht="15.75" customHeight="1">
      <c r="A693" s="453"/>
      <c r="B693" s="463"/>
      <c r="D693" s="453"/>
    </row>
    <row r="694" ht="15.75" customHeight="1">
      <c r="A694" s="453"/>
      <c r="B694" s="463"/>
      <c r="D694" s="453"/>
    </row>
    <row r="695" ht="15.75" customHeight="1">
      <c r="A695" s="453"/>
      <c r="B695" s="463"/>
      <c r="D695" s="453"/>
    </row>
    <row r="696" ht="15.75" customHeight="1">
      <c r="A696" s="453"/>
      <c r="B696" s="463"/>
      <c r="D696" s="453"/>
    </row>
    <row r="697" ht="15.75" customHeight="1">
      <c r="A697" s="453"/>
      <c r="B697" s="463"/>
      <c r="D697" s="453"/>
    </row>
    <row r="698" ht="15.75" customHeight="1">
      <c r="A698" s="453"/>
      <c r="B698" s="463"/>
      <c r="D698" s="453"/>
    </row>
    <row r="699" ht="15.75" customHeight="1">
      <c r="A699" s="453"/>
      <c r="B699" s="463"/>
      <c r="D699" s="453"/>
    </row>
    <row r="700" ht="15.75" customHeight="1">
      <c r="A700" s="453"/>
      <c r="B700" s="463"/>
      <c r="D700" s="453"/>
    </row>
    <row r="701" ht="15.75" customHeight="1">
      <c r="A701" s="453"/>
      <c r="B701" s="463"/>
      <c r="D701" s="453"/>
    </row>
    <row r="702" ht="15.75" customHeight="1">
      <c r="A702" s="453"/>
      <c r="B702" s="463"/>
      <c r="D702" s="453"/>
    </row>
    <row r="703" ht="15.75" customHeight="1">
      <c r="A703" s="453"/>
      <c r="B703" s="463"/>
      <c r="D703" s="453"/>
    </row>
    <row r="704" ht="15.75" customHeight="1">
      <c r="A704" s="453"/>
      <c r="B704" s="463"/>
      <c r="D704" s="453"/>
    </row>
    <row r="705" ht="15.75" customHeight="1">
      <c r="A705" s="453"/>
      <c r="B705" s="463"/>
      <c r="D705" s="453"/>
    </row>
    <row r="706" ht="15.75" customHeight="1">
      <c r="A706" s="453"/>
      <c r="B706" s="463"/>
      <c r="D706" s="453"/>
    </row>
    <row r="707" ht="15.75" customHeight="1">
      <c r="A707" s="453"/>
      <c r="B707" s="463"/>
      <c r="D707" s="453"/>
    </row>
    <row r="708" ht="15.75" customHeight="1">
      <c r="A708" s="453"/>
      <c r="B708" s="463"/>
      <c r="D708" s="453"/>
    </row>
    <row r="709" ht="15.75" customHeight="1">
      <c r="A709" s="453"/>
      <c r="B709" s="463"/>
      <c r="D709" s="453"/>
    </row>
    <row r="710" ht="15.75" customHeight="1">
      <c r="A710" s="453"/>
      <c r="B710" s="463"/>
      <c r="D710" s="453"/>
    </row>
    <row r="711" ht="15.75" customHeight="1">
      <c r="A711" s="453"/>
      <c r="B711" s="463"/>
      <c r="D711" s="453"/>
    </row>
    <row r="712" ht="15.75" customHeight="1">
      <c r="A712" s="453"/>
      <c r="B712" s="463"/>
      <c r="D712" s="453"/>
    </row>
    <row r="713" ht="15.75" customHeight="1">
      <c r="A713" s="453"/>
      <c r="B713" s="463"/>
      <c r="D713" s="453"/>
    </row>
    <row r="714" ht="15.75" customHeight="1">
      <c r="A714" s="453"/>
      <c r="B714" s="463"/>
      <c r="D714" s="453"/>
    </row>
    <row r="715" ht="15.75" customHeight="1">
      <c r="A715" s="453"/>
      <c r="B715" s="463"/>
      <c r="D715" s="453"/>
    </row>
    <row r="716" ht="15.75" customHeight="1">
      <c r="A716" s="453"/>
      <c r="B716" s="463"/>
      <c r="D716" s="453"/>
    </row>
    <row r="717" ht="15.75" customHeight="1">
      <c r="A717" s="453"/>
      <c r="B717" s="463"/>
      <c r="D717" s="453"/>
    </row>
    <row r="718" ht="15.75" customHeight="1">
      <c r="A718" s="453"/>
      <c r="B718" s="463"/>
      <c r="D718" s="453"/>
    </row>
    <row r="719" ht="15.75" customHeight="1">
      <c r="A719" s="453"/>
      <c r="B719" s="463"/>
      <c r="D719" s="453"/>
    </row>
    <row r="720" ht="15.75" customHeight="1">
      <c r="A720" s="453"/>
      <c r="B720" s="463"/>
      <c r="D720" s="453"/>
    </row>
    <row r="721" ht="15.75" customHeight="1">
      <c r="A721" s="453"/>
      <c r="B721" s="463"/>
      <c r="D721" s="453"/>
    </row>
    <row r="722" ht="15.75" customHeight="1">
      <c r="A722" s="453"/>
      <c r="B722" s="463"/>
      <c r="D722" s="453"/>
    </row>
    <row r="723" ht="15.75" customHeight="1">
      <c r="A723" s="453"/>
      <c r="B723" s="463"/>
      <c r="D723" s="453"/>
    </row>
    <row r="724" ht="15.75" customHeight="1">
      <c r="A724" s="453"/>
      <c r="B724" s="463"/>
      <c r="D724" s="453"/>
    </row>
    <row r="725" ht="15.75" customHeight="1">
      <c r="A725" s="453"/>
      <c r="B725" s="463"/>
      <c r="D725" s="453"/>
    </row>
    <row r="726" ht="15.75" customHeight="1">
      <c r="A726" s="453"/>
      <c r="B726" s="463"/>
      <c r="D726" s="453"/>
    </row>
    <row r="727" ht="15.75" customHeight="1">
      <c r="A727" s="453"/>
      <c r="B727" s="463"/>
      <c r="D727" s="453"/>
    </row>
    <row r="728" ht="15.75" customHeight="1">
      <c r="A728" s="453"/>
      <c r="B728" s="463"/>
      <c r="D728" s="453"/>
    </row>
    <row r="729" ht="15.75" customHeight="1">
      <c r="A729" s="453"/>
      <c r="B729" s="463"/>
      <c r="D729" s="453"/>
    </row>
    <row r="730" ht="15.75" customHeight="1">
      <c r="A730" s="453"/>
      <c r="B730" s="463"/>
      <c r="D730" s="453"/>
    </row>
    <row r="731" ht="15.75" customHeight="1">
      <c r="A731" s="453"/>
      <c r="B731" s="463"/>
      <c r="D731" s="453"/>
    </row>
    <row r="732" ht="15.75" customHeight="1">
      <c r="A732" s="453"/>
      <c r="B732" s="463"/>
      <c r="D732" s="453"/>
    </row>
    <row r="733" ht="15.75" customHeight="1">
      <c r="A733" s="453"/>
      <c r="B733" s="463"/>
      <c r="D733" s="453"/>
    </row>
    <row r="734" ht="15.75" customHeight="1">
      <c r="A734" s="453"/>
      <c r="B734" s="463"/>
      <c r="D734" s="453"/>
    </row>
    <row r="735" ht="15.75" customHeight="1">
      <c r="A735" s="453"/>
      <c r="B735" s="463"/>
      <c r="D735" s="453"/>
    </row>
    <row r="736" ht="15.75" customHeight="1">
      <c r="A736" s="453"/>
      <c r="B736" s="463"/>
      <c r="D736" s="453"/>
    </row>
    <row r="737" ht="15.75" customHeight="1">
      <c r="A737" s="453"/>
      <c r="B737" s="463"/>
      <c r="D737" s="453"/>
    </row>
    <row r="738" ht="15.75" customHeight="1">
      <c r="A738" s="453"/>
      <c r="B738" s="463"/>
      <c r="D738" s="453"/>
    </row>
    <row r="739" ht="15.75" customHeight="1">
      <c r="A739" s="453"/>
      <c r="B739" s="463"/>
      <c r="D739" s="453"/>
    </row>
    <row r="740" ht="15.75" customHeight="1">
      <c r="A740" s="453"/>
      <c r="B740" s="463"/>
      <c r="D740" s="453"/>
    </row>
    <row r="741" ht="15.75" customHeight="1">
      <c r="A741" s="453"/>
      <c r="B741" s="463"/>
      <c r="D741" s="453"/>
    </row>
    <row r="742" ht="15.75" customHeight="1">
      <c r="A742" s="453"/>
      <c r="B742" s="463"/>
      <c r="D742" s="453"/>
    </row>
    <row r="743" ht="15.75" customHeight="1">
      <c r="A743" s="453"/>
      <c r="B743" s="463"/>
      <c r="D743" s="453"/>
    </row>
    <row r="744" ht="15.75" customHeight="1">
      <c r="A744" s="453"/>
      <c r="B744" s="463"/>
      <c r="D744" s="453"/>
    </row>
    <row r="745" ht="15.75" customHeight="1">
      <c r="A745" s="453"/>
      <c r="B745" s="463"/>
      <c r="D745" s="453"/>
    </row>
    <row r="746" ht="15.75" customHeight="1">
      <c r="A746" s="453"/>
      <c r="B746" s="463"/>
      <c r="D746" s="453"/>
    </row>
    <row r="747" ht="15.75" customHeight="1">
      <c r="A747" s="453"/>
      <c r="B747" s="463"/>
      <c r="D747" s="453"/>
    </row>
    <row r="748" ht="15.75" customHeight="1">
      <c r="A748" s="453"/>
      <c r="B748" s="463"/>
      <c r="D748" s="453"/>
    </row>
    <row r="749" ht="15.75" customHeight="1">
      <c r="A749" s="453"/>
      <c r="B749" s="463"/>
      <c r="D749" s="453"/>
    </row>
    <row r="750" ht="15.75" customHeight="1">
      <c r="A750" s="453"/>
      <c r="B750" s="463"/>
      <c r="D750" s="453"/>
    </row>
    <row r="751" ht="15.75" customHeight="1">
      <c r="A751" s="453"/>
      <c r="B751" s="463"/>
      <c r="D751" s="453"/>
    </row>
    <row r="752" ht="15.75" customHeight="1">
      <c r="A752" s="453"/>
      <c r="B752" s="463"/>
      <c r="D752" s="453"/>
    </row>
    <row r="753" ht="15.75" customHeight="1">
      <c r="A753" s="453"/>
      <c r="B753" s="463"/>
      <c r="D753" s="453"/>
    </row>
    <row r="754" ht="15.75" customHeight="1">
      <c r="A754" s="453"/>
      <c r="B754" s="463"/>
      <c r="D754" s="453"/>
    </row>
    <row r="755" ht="15.75" customHeight="1">
      <c r="A755" s="453"/>
      <c r="B755" s="463"/>
      <c r="D755" s="453"/>
    </row>
    <row r="756" ht="15.75" customHeight="1">
      <c r="A756" s="453"/>
      <c r="B756" s="463"/>
      <c r="D756" s="453"/>
    </row>
    <row r="757" ht="15.75" customHeight="1">
      <c r="A757" s="453"/>
      <c r="B757" s="463"/>
      <c r="D757" s="453"/>
    </row>
    <row r="758" ht="15.75" customHeight="1">
      <c r="A758" s="453"/>
      <c r="B758" s="463"/>
      <c r="D758" s="453"/>
    </row>
    <row r="759" ht="15.75" customHeight="1">
      <c r="A759" s="453"/>
      <c r="B759" s="463"/>
      <c r="D759" s="453"/>
    </row>
    <row r="760" ht="15.75" customHeight="1">
      <c r="A760" s="453"/>
      <c r="B760" s="463"/>
      <c r="D760" s="453"/>
    </row>
    <row r="761" ht="15.75" customHeight="1">
      <c r="A761" s="453"/>
      <c r="B761" s="463"/>
      <c r="D761" s="453"/>
    </row>
    <row r="762" ht="15.75" customHeight="1">
      <c r="A762" s="453"/>
      <c r="B762" s="463"/>
      <c r="D762" s="453"/>
    </row>
    <row r="763" ht="15.75" customHeight="1">
      <c r="A763" s="453"/>
      <c r="B763" s="463"/>
      <c r="D763" s="453"/>
    </row>
    <row r="764" ht="15.75" customHeight="1">
      <c r="A764" s="453"/>
      <c r="B764" s="463"/>
      <c r="D764" s="453"/>
    </row>
    <row r="765" ht="15.75" customHeight="1">
      <c r="A765" s="453"/>
      <c r="B765" s="463"/>
      <c r="D765" s="453"/>
    </row>
    <row r="766" ht="15.75" customHeight="1">
      <c r="A766" s="453"/>
      <c r="B766" s="463"/>
      <c r="D766" s="453"/>
    </row>
    <row r="767" ht="15.75" customHeight="1">
      <c r="A767" s="453"/>
      <c r="B767" s="463"/>
      <c r="D767" s="453"/>
    </row>
    <row r="768" ht="15.75" customHeight="1">
      <c r="A768" s="453"/>
      <c r="B768" s="463"/>
      <c r="D768" s="453"/>
    </row>
    <row r="769" ht="15.75" customHeight="1">
      <c r="A769" s="453"/>
      <c r="B769" s="463"/>
      <c r="D769" s="453"/>
    </row>
    <row r="770" ht="15.75" customHeight="1">
      <c r="A770" s="453"/>
      <c r="B770" s="463"/>
      <c r="D770" s="453"/>
    </row>
    <row r="771" ht="15.75" customHeight="1">
      <c r="A771" s="453"/>
      <c r="B771" s="463"/>
      <c r="D771" s="453"/>
    </row>
    <row r="772" ht="15.75" customHeight="1">
      <c r="A772" s="453"/>
      <c r="B772" s="463"/>
      <c r="D772" s="453"/>
    </row>
    <row r="773" ht="15.75" customHeight="1">
      <c r="A773" s="453"/>
      <c r="B773" s="463"/>
      <c r="D773" s="453"/>
    </row>
    <row r="774" ht="15.75" customHeight="1">
      <c r="A774" s="453"/>
      <c r="B774" s="463"/>
      <c r="D774" s="453"/>
    </row>
    <row r="775" ht="15.75" customHeight="1">
      <c r="A775" s="453"/>
      <c r="B775" s="463"/>
      <c r="D775" s="453"/>
    </row>
    <row r="776" ht="15.75" customHeight="1">
      <c r="A776" s="453"/>
      <c r="B776" s="463"/>
      <c r="D776" s="453"/>
    </row>
    <row r="777" ht="15.75" customHeight="1">
      <c r="A777" s="453"/>
      <c r="B777" s="463"/>
      <c r="D777" s="453"/>
    </row>
    <row r="778" ht="15.75" customHeight="1">
      <c r="A778" s="453"/>
      <c r="B778" s="463"/>
      <c r="D778" s="453"/>
    </row>
    <row r="779" ht="15.75" customHeight="1">
      <c r="A779" s="453"/>
      <c r="B779" s="463"/>
      <c r="D779" s="453"/>
    </row>
    <row r="780" ht="15.75" customHeight="1">
      <c r="A780" s="453"/>
      <c r="B780" s="463"/>
      <c r="D780" s="453"/>
    </row>
    <row r="781" ht="15.75" customHeight="1">
      <c r="A781" s="453"/>
      <c r="B781" s="463"/>
      <c r="D781" s="453"/>
    </row>
    <row r="782" ht="15.75" customHeight="1">
      <c r="A782" s="453"/>
      <c r="B782" s="463"/>
      <c r="D782" s="453"/>
    </row>
    <row r="783" ht="15.75" customHeight="1">
      <c r="A783" s="453"/>
      <c r="B783" s="463"/>
      <c r="D783" s="453"/>
    </row>
    <row r="784" ht="15.75" customHeight="1">
      <c r="A784" s="453"/>
      <c r="B784" s="463"/>
      <c r="D784" s="453"/>
    </row>
    <row r="785" ht="15.75" customHeight="1">
      <c r="A785" s="453"/>
      <c r="B785" s="463"/>
      <c r="D785" s="453"/>
    </row>
    <row r="786" ht="15.75" customHeight="1">
      <c r="A786" s="453"/>
      <c r="B786" s="463"/>
      <c r="D786" s="453"/>
    </row>
    <row r="787" ht="15.75" customHeight="1">
      <c r="A787" s="453"/>
      <c r="B787" s="463"/>
      <c r="D787" s="453"/>
    </row>
    <row r="788" ht="15.75" customHeight="1">
      <c r="A788" s="453"/>
      <c r="B788" s="463"/>
      <c r="D788" s="453"/>
    </row>
    <row r="789" ht="15.75" customHeight="1">
      <c r="A789" s="453"/>
      <c r="B789" s="463"/>
      <c r="D789" s="453"/>
    </row>
    <row r="790" ht="15.75" customHeight="1">
      <c r="A790" s="453"/>
      <c r="B790" s="463"/>
      <c r="D790" s="453"/>
    </row>
    <row r="791" ht="15.75" customHeight="1">
      <c r="A791" s="453"/>
      <c r="B791" s="463"/>
      <c r="D791" s="453"/>
    </row>
    <row r="792" ht="15.75" customHeight="1">
      <c r="A792" s="453"/>
      <c r="B792" s="463"/>
      <c r="D792" s="453"/>
    </row>
    <row r="793" ht="15.75" customHeight="1">
      <c r="A793" s="453"/>
      <c r="B793" s="463"/>
      <c r="D793" s="453"/>
    </row>
    <row r="794" ht="15.75" customHeight="1">
      <c r="A794" s="453"/>
      <c r="B794" s="463"/>
      <c r="D794" s="453"/>
    </row>
    <row r="795" ht="15.75" customHeight="1">
      <c r="A795" s="453"/>
      <c r="B795" s="463"/>
      <c r="D795" s="453"/>
    </row>
    <row r="796" ht="15.75" customHeight="1">
      <c r="A796" s="453"/>
      <c r="B796" s="463"/>
      <c r="D796" s="453"/>
    </row>
    <row r="797" ht="15.75" customHeight="1">
      <c r="A797" s="453"/>
      <c r="B797" s="463"/>
      <c r="D797" s="453"/>
    </row>
    <row r="798" ht="15.75" customHeight="1">
      <c r="A798" s="453"/>
      <c r="B798" s="463"/>
      <c r="D798" s="453"/>
    </row>
    <row r="799" ht="15.75" customHeight="1">
      <c r="A799" s="453"/>
      <c r="B799" s="463"/>
      <c r="D799" s="453"/>
    </row>
    <row r="800" ht="15.75" customHeight="1">
      <c r="A800" s="453"/>
      <c r="B800" s="463"/>
      <c r="D800" s="453"/>
    </row>
    <row r="801" ht="15.75" customHeight="1">
      <c r="A801" s="453"/>
      <c r="B801" s="463"/>
      <c r="D801" s="453"/>
    </row>
    <row r="802" ht="15.75" customHeight="1">
      <c r="A802" s="453"/>
      <c r="B802" s="463"/>
      <c r="D802" s="453"/>
    </row>
    <row r="803" ht="15.75" customHeight="1">
      <c r="A803" s="453"/>
      <c r="B803" s="463"/>
      <c r="D803" s="453"/>
    </row>
    <row r="804" ht="15.75" customHeight="1">
      <c r="A804" s="453"/>
      <c r="B804" s="463"/>
      <c r="D804" s="453"/>
    </row>
    <row r="805" ht="15.75" customHeight="1">
      <c r="A805" s="453"/>
      <c r="B805" s="463"/>
      <c r="D805" s="453"/>
    </row>
    <row r="806" ht="15.75" customHeight="1">
      <c r="A806" s="453"/>
      <c r="B806" s="463"/>
      <c r="D806" s="453"/>
    </row>
    <row r="807" ht="15.75" customHeight="1">
      <c r="A807" s="453"/>
      <c r="B807" s="463"/>
      <c r="D807" s="453"/>
    </row>
    <row r="808" ht="15.75" customHeight="1">
      <c r="A808" s="453"/>
      <c r="B808" s="463"/>
      <c r="D808" s="453"/>
    </row>
    <row r="809" ht="15.75" customHeight="1">
      <c r="A809" s="453"/>
      <c r="B809" s="463"/>
      <c r="D809" s="453"/>
    </row>
    <row r="810" ht="15.75" customHeight="1">
      <c r="A810" s="453"/>
      <c r="B810" s="463"/>
      <c r="D810" s="453"/>
    </row>
    <row r="811" ht="15.75" customHeight="1">
      <c r="A811" s="453"/>
      <c r="B811" s="463"/>
      <c r="D811" s="453"/>
    </row>
    <row r="812" ht="15.75" customHeight="1">
      <c r="A812" s="453"/>
      <c r="B812" s="463"/>
      <c r="D812" s="453"/>
    </row>
    <row r="813" ht="15.75" customHeight="1">
      <c r="A813" s="453"/>
      <c r="B813" s="463"/>
      <c r="D813" s="453"/>
    </row>
    <row r="814" ht="15.75" customHeight="1">
      <c r="A814" s="453"/>
      <c r="B814" s="463"/>
      <c r="D814" s="453"/>
    </row>
    <row r="815" ht="15.75" customHeight="1">
      <c r="A815" s="453"/>
      <c r="B815" s="463"/>
      <c r="D815" s="453"/>
    </row>
    <row r="816" ht="15.75" customHeight="1">
      <c r="A816" s="453"/>
      <c r="B816" s="463"/>
      <c r="D816" s="453"/>
    </row>
    <row r="817" ht="15.75" customHeight="1">
      <c r="A817" s="453"/>
      <c r="B817" s="463"/>
      <c r="D817" s="453"/>
    </row>
    <row r="818" ht="15.75" customHeight="1">
      <c r="A818" s="453"/>
      <c r="B818" s="463"/>
      <c r="D818" s="453"/>
    </row>
    <row r="819" ht="15.75" customHeight="1">
      <c r="A819" s="453"/>
      <c r="B819" s="463"/>
      <c r="D819" s="453"/>
    </row>
    <row r="820" ht="15.75" customHeight="1">
      <c r="A820" s="453"/>
      <c r="B820" s="463"/>
      <c r="D820" s="453"/>
    </row>
    <row r="821" ht="15.75" customHeight="1">
      <c r="A821" s="453"/>
      <c r="B821" s="463"/>
      <c r="D821" s="453"/>
    </row>
    <row r="822" ht="15.75" customHeight="1">
      <c r="A822" s="453"/>
      <c r="B822" s="463"/>
      <c r="D822" s="453"/>
    </row>
    <row r="823" ht="15.75" customHeight="1">
      <c r="A823" s="453"/>
      <c r="B823" s="463"/>
      <c r="D823" s="453"/>
    </row>
    <row r="824" ht="15.75" customHeight="1">
      <c r="A824" s="453"/>
      <c r="B824" s="463"/>
      <c r="D824" s="453"/>
    </row>
    <row r="825" ht="15.75" customHeight="1">
      <c r="A825" s="453"/>
      <c r="B825" s="463"/>
      <c r="D825" s="453"/>
    </row>
    <row r="826" ht="15.75" customHeight="1">
      <c r="A826" s="453"/>
      <c r="B826" s="463"/>
      <c r="D826" s="453"/>
    </row>
    <row r="827" ht="15.75" customHeight="1">
      <c r="A827" s="453"/>
      <c r="B827" s="463"/>
      <c r="D827" s="453"/>
    </row>
    <row r="828" ht="15.75" customHeight="1">
      <c r="A828" s="453"/>
      <c r="B828" s="463"/>
      <c r="D828" s="453"/>
    </row>
    <row r="829" ht="15.75" customHeight="1">
      <c r="A829" s="453"/>
      <c r="B829" s="463"/>
      <c r="D829" s="453"/>
    </row>
    <row r="830" ht="15.75" customHeight="1">
      <c r="A830" s="453"/>
      <c r="B830" s="463"/>
      <c r="D830" s="453"/>
    </row>
    <row r="831" ht="15.75" customHeight="1">
      <c r="A831" s="453"/>
      <c r="B831" s="463"/>
      <c r="D831" s="453"/>
    </row>
    <row r="832" ht="15.75" customHeight="1">
      <c r="A832" s="453"/>
      <c r="B832" s="463"/>
      <c r="D832" s="453"/>
    </row>
    <row r="833" ht="15.75" customHeight="1">
      <c r="A833" s="453"/>
      <c r="B833" s="463"/>
      <c r="D833" s="453"/>
    </row>
    <row r="834" ht="15.75" customHeight="1">
      <c r="A834" s="453"/>
      <c r="B834" s="463"/>
      <c r="D834" s="453"/>
    </row>
    <row r="835" ht="15.75" customHeight="1">
      <c r="A835" s="453"/>
      <c r="B835" s="463"/>
      <c r="D835" s="453"/>
    </row>
    <row r="836" ht="15.75" customHeight="1">
      <c r="A836" s="453"/>
      <c r="B836" s="463"/>
      <c r="D836" s="453"/>
    </row>
    <row r="837" ht="15.75" customHeight="1">
      <c r="A837" s="453"/>
      <c r="B837" s="463"/>
      <c r="D837" s="453"/>
    </row>
    <row r="838" ht="15.75" customHeight="1">
      <c r="A838" s="453"/>
      <c r="B838" s="463"/>
      <c r="D838" s="453"/>
    </row>
    <row r="839" ht="15.75" customHeight="1">
      <c r="A839" s="453"/>
      <c r="B839" s="463"/>
      <c r="D839" s="453"/>
    </row>
    <row r="840" ht="15.75" customHeight="1">
      <c r="A840" s="453"/>
      <c r="B840" s="463"/>
      <c r="D840" s="453"/>
    </row>
    <row r="841" ht="15.75" customHeight="1">
      <c r="A841" s="453"/>
      <c r="B841" s="463"/>
      <c r="D841" s="453"/>
    </row>
    <row r="842" ht="15.75" customHeight="1">
      <c r="A842" s="453"/>
      <c r="B842" s="463"/>
      <c r="D842" s="453"/>
    </row>
    <row r="843" ht="15.75" customHeight="1">
      <c r="A843" s="453"/>
      <c r="B843" s="463"/>
      <c r="D843" s="453"/>
    </row>
    <row r="844" ht="15.75" customHeight="1">
      <c r="A844" s="453"/>
      <c r="B844" s="463"/>
      <c r="D844" s="453"/>
    </row>
    <row r="845" ht="15.75" customHeight="1">
      <c r="A845" s="453"/>
      <c r="B845" s="463"/>
      <c r="D845" s="453"/>
    </row>
    <row r="846" ht="15.75" customHeight="1">
      <c r="A846" s="453"/>
      <c r="B846" s="463"/>
      <c r="D846" s="453"/>
    </row>
    <row r="847" ht="15.75" customHeight="1">
      <c r="A847" s="453"/>
      <c r="B847" s="463"/>
      <c r="D847" s="453"/>
    </row>
    <row r="848" ht="15.75" customHeight="1">
      <c r="A848" s="453"/>
      <c r="B848" s="463"/>
      <c r="D848" s="453"/>
    </row>
    <row r="849" ht="15.75" customHeight="1">
      <c r="A849" s="453"/>
      <c r="B849" s="463"/>
      <c r="D849" s="453"/>
    </row>
    <row r="850" ht="15.75" customHeight="1">
      <c r="A850" s="453"/>
      <c r="B850" s="463"/>
      <c r="D850" s="453"/>
    </row>
    <row r="851" ht="15.75" customHeight="1">
      <c r="A851" s="453"/>
      <c r="B851" s="463"/>
      <c r="D851" s="453"/>
    </row>
    <row r="852" ht="15.75" customHeight="1">
      <c r="A852" s="453"/>
      <c r="B852" s="463"/>
      <c r="D852" s="453"/>
    </row>
    <row r="853" ht="15.75" customHeight="1">
      <c r="A853" s="453"/>
      <c r="B853" s="463"/>
      <c r="D853" s="453"/>
    </row>
    <row r="854" ht="15.75" customHeight="1">
      <c r="A854" s="453"/>
      <c r="B854" s="463"/>
      <c r="D854" s="453"/>
    </row>
    <row r="855" ht="15.75" customHeight="1">
      <c r="A855" s="453"/>
      <c r="B855" s="463"/>
      <c r="D855" s="453"/>
    </row>
    <row r="856" ht="15.75" customHeight="1">
      <c r="A856" s="453"/>
      <c r="B856" s="463"/>
      <c r="D856" s="453"/>
    </row>
    <row r="857" ht="15.75" customHeight="1">
      <c r="A857" s="453"/>
      <c r="B857" s="463"/>
      <c r="D857" s="453"/>
    </row>
    <row r="858" ht="15.75" customHeight="1">
      <c r="A858" s="453"/>
      <c r="B858" s="463"/>
      <c r="D858" s="453"/>
    </row>
    <row r="859" ht="15.75" customHeight="1">
      <c r="A859" s="453"/>
      <c r="B859" s="463"/>
      <c r="D859" s="453"/>
    </row>
    <row r="860" ht="15.75" customHeight="1">
      <c r="A860" s="453"/>
      <c r="B860" s="463"/>
      <c r="D860" s="453"/>
    </row>
    <row r="861" ht="15.75" customHeight="1">
      <c r="A861" s="453"/>
      <c r="B861" s="463"/>
      <c r="D861" s="453"/>
    </row>
    <row r="862" ht="15.75" customHeight="1">
      <c r="A862" s="453"/>
      <c r="B862" s="463"/>
      <c r="D862" s="453"/>
    </row>
    <row r="863" ht="15.75" customHeight="1">
      <c r="A863" s="453"/>
      <c r="B863" s="463"/>
      <c r="D863" s="453"/>
    </row>
    <row r="864" ht="15.75" customHeight="1">
      <c r="A864" s="453"/>
      <c r="B864" s="463"/>
      <c r="D864" s="453"/>
    </row>
    <row r="865" ht="15.75" customHeight="1">
      <c r="A865" s="453"/>
      <c r="B865" s="463"/>
      <c r="D865" s="453"/>
    </row>
    <row r="866" ht="15.75" customHeight="1">
      <c r="A866" s="453"/>
      <c r="B866" s="463"/>
      <c r="D866" s="453"/>
    </row>
    <row r="867" ht="15.75" customHeight="1">
      <c r="A867" s="453"/>
      <c r="B867" s="463"/>
      <c r="D867" s="453"/>
    </row>
    <row r="868" ht="15.75" customHeight="1">
      <c r="A868" s="453"/>
      <c r="B868" s="463"/>
      <c r="D868" s="453"/>
    </row>
    <row r="869" ht="15.75" customHeight="1">
      <c r="A869" s="453"/>
      <c r="B869" s="463"/>
      <c r="D869" s="453"/>
    </row>
    <row r="870" ht="15.75" customHeight="1">
      <c r="A870" s="453"/>
      <c r="B870" s="463"/>
      <c r="D870" s="453"/>
    </row>
    <row r="871" ht="15.75" customHeight="1">
      <c r="A871" s="453"/>
      <c r="B871" s="463"/>
      <c r="D871" s="453"/>
    </row>
    <row r="872" ht="15.75" customHeight="1">
      <c r="A872" s="453"/>
      <c r="B872" s="463"/>
      <c r="D872" s="453"/>
    </row>
    <row r="873" ht="15.75" customHeight="1">
      <c r="A873" s="453"/>
      <c r="B873" s="463"/>
      <c r="D873" s="453"/>
    </row>
    <row r="874" ht="15.75" customHeight="1">
      <c r="A874" s="453"/>
      <c r="B874" s="463"/>
      <c r="D874" s="453"/>
    </row>
    <row r="875" ht="15.75" customHeight="1">
      <c r="A875" s="453"/>
      <c r="B875" s="463"/>
      <c r="D875" s="453"/>
    </row>
    <row r="876" ht="15.75" customHeight="1">
      <c r="A876" s="453"/>
      <c r="B876" s="463"/>
      <c r="D876" s="453"/>
    </row>
    <row r="877" ht="15.75" customHeight="1">
      <c r="A877" s="453"/>
      <c r="B877" s="463"/>
      <c r="D877" s="453"/>
    </row>
    <row r="878" ht="15.75" customHeight="1">
      <c r="A878" s="453"/>
      <c r="B878" s="463"/>
      <c r="D878" s="453"/>
    </row>
    <row r="879" ht="15.75" customHeight="1">
      <c r="A879" s="453"/>
      <c r="B879" s="463"/>
      <c r="D879" s="453"/>
    </row>
    <row r="880" ht="15.75" customHeight="1">
      <c r="A880" s="453"/>
      <c r="B880" s="463"/>
      <c r="D880" s="453"/>
    </row>
    <row r="881" ht="15.75" customHeight="1">
      <c r="A881" s="453"/>
      <c r="B881" s="463"/>
      <c r="D881" s="453"/>
    </row>
    <row r="882" ht="15.75" customHeight="1">
      <c r="A882" s="453"/>
      <c r="B882" s="463"/>
      <c r="D882" s="453"/>
    </row>
    <row r="883" ht="15.75" customHeight="1">
      <c r="A883" s="453"/>
      <c r="B883" s="463"/>
      <c r="D883" s="453"/>
    </row>
    <row r="884" ht="15.75" customHeight="1">
      <c r="A884" s="453"/>
      <c r="B884" s="463"/>
      <c r="D884" s="453"/>
    </row>
    <row r="885" ht="15.75" customHeight="1">
      <c r="A885" s="453"/>
      <c r="B885" s="463"/>
      <c r="D885" s="453"/>
    </row>
    <row r="886" ht="15.75" customHeight="1">
      <c r="A886" s="453"/>
      <c r="B886" s="463"/>
      <c r="D886" s="453"/>
    </row>
    <row r="887" ht="15.75" customHeight="1">
      <c r="A887" s="453"/>
      <c r="B887" s="463"/>
      <c r="D887" s="453"/>
    </row>
    <row r="888" ht="15.75" customHeight="1">
      <c r="A888" s="453"/>
      <c r="B888" s="463"/>
      <c r="D888" s="453"/>
    </row>
    <row r="889" ht="15.75" customHeight="1">
      <c r="A889" s="453"/>
      <c r="B889" s="463"/>
      <c r="D889" s="453"/>
    </row>
    <row r="890" ht="15.75" customHeight="1">
      <c r="A890" s="453"/>
      <c r="B890" s="463"/>
      <c r="D890" s="453"/>
    </row>
    <row r="891" ht="15.75" customHeight="1">
      <c r="A891" s="453"/>
      <c r="B891" s="463"/>
      <c r="D891" s="453"/>
    </row>
    <row r="892" ht="15.75" customHeight="1">
      <c r="A892" s="453"/>
      <c r="B892" s="463"/>
      <c r="D892" s="453"/>
    </row>
    <row r="893" ht="15.75" customHeight="1">
      <c r="A893" s="453"/>
      <c r="B893" s="463"/>
      <c r="D893" s="453"/>
    </row>
    <row r="894" ht="15.75" customHeight="1">
      <c r="A894" s="453"/>
      <c r="B894" s="463"/>
      <c r="D894" s="453"/>
    </row>
    <row r="895" ht="15.75" customHeight="1">
      <c r="A895" s="453"/>
      <c r="B895" s="463"/>
      <c r="D895" s="453"/>
    </row>
    <row r="896" ht="15.75" customHeight="1">
      <c r="A896" s="453"/>
      <c r="B896" s="463"/>
      <c r="D896" s="453"/>
    </row>
    <row r="897" ht="15.75" customHeight="1">
      <c r="A897" s="453"/>
      <c r="B897" s="463"/>
      <c r="D897" s="453"/>
    </row>
    <row r="898" ht="15.75" customHeight="1">
      <c r="A898" s="453"/>
      <c r="B898" s="463"/>
      <c r="D898" s="453"/>
    </row>
    <row r="899" ht="15.75" customHeight="1">
      <c r="A899" s="453"/>
      <c r="B899" s="463"/>
      <c r="D899" s="453"/>
    </row>
    <row r="900" ht="15.75" customHeight="1">
      <c r="A900" s="453"/>
      <c r="B900" s="463"/>
      <c r="D900" s="453"/>
    </row>
    <row r="901" ht="15.75" customHeight="1">
      <c r="A901" s="453"/>
      <c r="B901" s="463"/>
      <c r="D901" s="453"/>
    </row>
    <row r="902" ht="15.75" customHeight="1">
      <c r="A902" s="453"/>
      <c r="B902" s="463"/>
      <c r="D902" s="453"/>
    </row>
    <row r="903" ht="15.75" customHeight="1">
      <c r="A903" s="453"/>
      <c r="B903" s="463"/>
      <c r="D903" s="453"/>
    </row>
    <row r="904" ht="15.75" customHeight="1">
      <c r="A904" s="453"/>
      <c r="B904" s="463"/>
      <c r="D904" s="453"/>
    </row>
    <row r="905" ht="15.75" customHeight="1">
      <c r="A905" s="453"/>
      <c r="B905" s="463"/>
      <c r="D905" s="453"/>
    </row>
    <row r="906" ht="15.75" customHeight="1">
      <c r="A906" s="453"/>
      <c r="B906" s="463"/>
      <c r="D906" s="453"/>
    </row>
    <row r="907" ht="15.75" customHeight="1">
      <c r="A907" s="453"/>
      <c r="B907" s="463"/>
      <c r="D907" s="453"/>
    </row>
    <row r="908" ht="15.75" customHeight="1">
      <c r="A908" s="453"/>
      <c r="B908" s="463"/>
      <c r="D908" s="453"/>
    </row>
    <row r="909" ht="15.75" customHeight="1">
      <c r="A909" s="453"/>
      <c r="B909" s="463"/>
      <c r="D909" s="453"/>
    </row>
    <row r="910" ht="15.75" customHeight="1">
      <c r="A910" s="453"/>
      <c r="B910" s="463"/>
      <c r="D910" s="453"/>
    </row>
    <row r="911" ht="15.75" customHeight="1">
      <c r="A911" s="453"/>
      <c r="B911" s="463"/>
      <c r="D911" s="453"/>
    </row>
    <row r="912" ht="15.75" customHeight="1">
      <c r="A912" s="453"/>
      <c r="B912" s="463"/>
      <c r="D912" s="453"/>
    </row>
    <row r="913" ht="15.75" customHeight="1">
      <c r="A913" s="453"/>
      <c r="B913" s="463"/>
      <c r="D913" s="453"/>
    </row>
    <row r="914" ht="15.75" customHeight="1">
      <c r="A914" s="453"/>
      <c r="B914" s="463"/>
      <c r="D914" s="453"/>
    </row>
    <row r="915" ht="15.75" customHeight="1">
      <c r="A915" s="453"/>
      <c r="B915" s="463"/>
      <c r="D915" s="453"/>
    </row>
    <row r="916" ht="15.75" customHeight="1">
      <c r="A916" s="453"/>
      <c r="B916" s="463"/>
      <c r="D916" s="453"/>
    </row>
    <row r="917" ht="15.75" customHeight="1">
      <c r="A917" s="453"/>
      <c r="B917" s="463"/>
      <c r="D917" s="453"/>
    </row>
    <row r="918" ht="15.75" customHeight="1">
      <c r="A918" s="453"/>
      <c r="B918" s="463"/>
      <c r="D918" s="453"/>
    </row>
    <row r="919" ht="15.75" customHeight="1">
      <c r="A919" s="453"/>
      <c r="B919" s="463"/>
      <c r="D919" s="453"/>
    </row>
    <row r="920" ht="15.75" customHeight="1">
      <c r="A920" s="453"/>
      <c r="B920" s="463"/>
      <c r="D920" s="453"/>
    </row>
    <row r="921" ht="15.75" customHeight="1">
      <c r="A921" s="453"/>
      <c r="B921" s="463"/>
      <c r="D921" s="453"/>
    </row>
    <row r="922" ht="15.75" customHeight="1">
      <c r="A922" s="453"/>
      <c r="B922" s="463"/>
      <c r="D922" s="453"/>
    </row>
    <row r="923" ht="15.75" customHeight="1">
      <c r="A923" s="453"/>
      <c r="B923" s="463"/>
      <c r="D923" s="453"/>
    </row>
    <row r="924" ht="15.75" customHeight="1">
      <c r="A924" s="453"/>
      <c r="B924" s="463"/>
      <c r="D924" s="453"/>
    </row>
    <row r="925" ht="15.75" customHeight="1">
      <c r="A925" s="453"/>
      <c r="B925" s="463"/>
      <c r="D925" s="453"/>
    </row>
    <row r="926" ht="15.75" customHeight="1">
      <c r="A926" s="453"/>
      <c r="B926" s="463"/>
      <c r="D926" s="453"/>
    </row>
    <row r="927" ht="15.75" customHeight="1">
      <c r="A927" s="453"/>
      <c r="B927" s="463"/>
      <c r="D927" s="453"/>
    </row>
    <row r="928" ht="15.75" customHeight="1">
      <c r="A928" s="453"/>
      <c r="B928" s="463"/>
      <c r="D928" s="453"/>
    </row>
    <row r="929" ht="15.75" customHeight="1">
      <c r="A929" s="453"/>
      <c r="B929" s="463"/>
      <c r="D929" s="453"/>
    </row>
    <row r="930" ht="15.75" customHeight="1">
      <c r="A930" s="453"/>
      <c r="B930" s="463"/>
      <c r="D930" s="453"/>
    </row>
    <row r="931" ht="15.75" customHeight="1">
      <c r="A931" s="453"/>
      <c r="B931" s="463"/>
      <c r="D931" s="453"/>
    </row>
    <row r="932" ht="15.75" customHeight="1">
      <c r="A932" s="453"/>
      <c r="B932" s="463"/>
      <c r="D932" s="453"/>
    </row>
    <row r="933" ht="15.75" customHeight="1">
      <c r="A933" s="453"/>
      <c r="B933" s="463"/>
      <c r="D933" s="453"/>
    </row>
    <row r="934" ht="15.75" customHeight="1">
      <c r="A934" s="453"/>
      <c r="B934" s="463"/>
      <c r="D934" s="453"/>
    </row>
    <row r="935" ht="15.75" customHeight="1">
      <c r="A935" s="453"/>
      <c r="B935" s="463"/>
      <c r="D935" s="453"/>
    </row>
    <row r="936" ht="15.75" customHeight="1">
      <c r="A936" s="453"/>
      <c r="B936" s="463"/>
      <c r="D936" s="453"/>
    </row>
    <row r="937" ht="15.75" customHeight="1">
      <c r="A937" s="453"/>
      <c r="B937" s="463"/>
      <c r="D937" s="453"/>
    </row>
    <row r="938" ht="15.75" customHeight="1">
      <c r="A938" s="453"/>
      <c r="B938" s="463"/>
      <c r="D938" s="453"/>
    </row>
    <row r="939" ht="15.75" customHeight="1">
      <c r="A939" s="453"/>
      <c r="B939" s="463"/>
      <c r="D939" s="453"/>
    </row>
    <row r="940" ht="15.75" customHeight="1">
      <c r="A940" s="453"/>
      <c r="B940" s="463"/>
      <c r="D940" s="453"/>
    </row>
    <row r="941" ht="15.75" customHeight="1">
      <c r="A941" s="453"/>
      <c r="B941" s="463"/>
      <c r="D941" s="453"/>
    </row>
    <row r="942" ht="15.75" customHeight="1">
      <c r="A942" s="453"/>
      <c r="B942" s="463"/>
      <c r="D942" s="453"/>
    </row>
    <row r="943" ht="15.75" customHeight="1">
      <c r="A943" s="453"/>
      <c r="B943" s="463"/>
      <c r="D943" s="453"/>
    </row>
    <row r="944" ht="15.75" customHeight="1">
      <c r="A944" s="453"/>
      <c r="B944" s="463"/>
      <c r="D944" s="453"/>
    </row>
    <row r="945" ht="15.75" customHeight="1">
      <c r="A945" s="453"/>
      <c r="B945" s="463"/>
      <c r="D945" s="453"/>
    </row>
    <row r="946" ht="15.75" customHeight="1">
      <c r="A946" s="453"/>
      <c r="B946" s="463"/>
      <c r="D946" s="453"/>
    </row>
    <row r="947" ht="15.75" customHeight="1">
      <c r="A947" s="453"/>
      <c r="B947" s="463"/>
      <c r="D947" s="453"/>
    </row>
    <row r="948" ht="15.75" customHeight="1">
      <c r="A948" s="453"/>
      <c r="B948" s="463"/>
      <c r="D948" s="453"/>
    </row>
    <row r="949" ht="15.75" customHeight="1">
      <c r="A949" s="453"/>
      <c r="B949" s="463"/>
      <c r="D949" s="453"/>
    </row>
    <row r="950" ht="15.75" customHeight="1">
      <c r="A950" s="453"/>
      <c r="B950" s="463"/>
      <c r="D950" s="453"/>
    </row>
    <row r="951" ht="15.75" customHeight="1">
      <c r="A951" s="453"/>
      <c r="B951" s="463"/>
      <c r="D951" s="453"/>
    </row>
    <row r="952" ht="15.75" customHeight="1">
      <c r="A952" s="453"/>
      <c r="B952" s="463"/>
      <c r="D952" s="453"/>
    </row>
    <row r="953" ht="15.75" customHeight="1">
      <c r="A953" s="453"/>
      <c r="B953" s="463"/>
      <c r="D953" s="453"/>
    </row>
    <row r="954" ht="15.75" customHeight="1">
      <c r="A954" s="453"/>
      <c r="B954" s="463"/>
      <c r="D954" s="453"/>
    </row>
    <row r="955" ht="15.75" customHeight="1">
      <c r="A955" s="453"/>
      <c r="B955" s="463"/>
      <c r="D955" s="453"/>
    </row>
    <row r="956" ht="15.75" customHeight="1">
      <c r="A956" s="453"/>
      <c r="B956" s="463"/>
      <c r="D956" s="453"/>
    </row>
    <row r="957" ht="15.75" customHeight="1">
      <c r="A957" s="453"/>
      <c r="B957" s="463"/>
      <c r="D957" s="453"/>
    </row>
    <row r="958" ht="15.75" customHeight="1">
      <c r="A958" s="453"/>
      <c r="B958" s="463"/>
      <c r="D958" s="453"/>
    </row>
    <row r="959" ht="15.75" customHeight="1">
      <c r="A959" s="453"/>
      <c r="B959" s="463"/>
      <c r="D959" s="453"/>
    </row>
    <row r="960" ht="15.75" customHeight="1">
      <c r="A960" s="453"/>
      <c r="B960" s="463"/>
      <c r="D960" s="453"/>
    </row>
    <row r="961" ht="15.75" customHeight="1">
      <c r="A961" s="453"/>
      <c r="B961" s="463"/>
      <c r="D961" s="453"/>
    </row>
    <row r="962" ht="15.75" customHeight="1">
      <c r="A962" s="453"/>
      <c r="B962" s="463"/>
      <c r="D962" s="453"/>
    </row>
    <row r="963" ht="15.75" customHeight="1">
      <c r="A963" s="453"/>
      <c r="B963" s="463"/>
      <c r="D963" s="453"/>
    </row>
    <row r="964" ht="15.75" customHeight="1">
      <c r="A964" s="453"/>
      <c r="B964" s="463"/>
      <c r="D964" s="453"/>
    </row>
    <row r="965" ht="15.75" customHeight="1">
      <c r="A965" s="453"/>
      <c r="B965" s="463"/>
      <c r="D965" s="453"/>
    </row>
    <row r="966" ht="15.75" customHeight="1">
      <c r="A966" s="453"/>
      <c r="B966" s="463"/>
      <c r="D966" s="453"/>
    </row>
    <row r="967" ht="15.75" customHeight="1">
      <c r="A967" s="453"/>
      <c r="B967" s="463"/>
      <c r="D967" s="453"/>
    </row>
    <row r="968" ht="15.75" customHeight="1">
      <c r="A968" s="453"/>
      <c r="B968" s="463"/>
      <c r="D968" s="453"/>
    </row>
    <row r="969" ht="15.75" customHeight="1">
      <c r="A969" s="453"/>
      <c r="B969" s="463"/>
      <c r="D969" s="453"/>
    </row>
    <row r="970" ht="15.75" customHeight="1">
      <c r="A970" s="453"/>
      <c r="B970" s="463"/>
      <c r="D970" s="453"/>
    </row>
    <row r="971" ht="15.75" customHeight="1">
      <c r="A971" s="453"/>
      <c r="B971" s="463"/>
      <c r="D971" s="453"/>
    </row>
    <row r="972" ht="15.75" customHeight="1">
      <c r="A972" s="453"/>
      <c r="B972" s="463"/>
      <c r="D972" s="453"/>
    </row>
    <row r="973" ht="15.75" customHeight="1">
      <c r="A973" s="453"/>
      <c r="B973" s="463"/>
      <c r="D973" s="453"/>
    </row>
    <row r="974" ht="15.75" customHeight="1">
      <c r="A974" s="453"/>
      <c r="B974" s="463"/>
      <c r="D974" s="453"/>
    </row>
    <row r="975" ht="15.75" customHeight="1">
      <c r="A975" s="453"/>
      <c r="B975" s="463"/>
      <c r="D975" s="453"/>
    </row>
    <row r="976" ht="15.75" customHeight="1">
      <c r="A976" s="453"/>
      <c r="B976" s="463"/>
      <c r="D976" s="453"/>
    </row>
    <row r="977" ht="15.75" customHeight="1">
      <c r="A977" s="453"/>
      <c r="B977" s="463"/>
      <c r="D977" s="453"/>
    </row>
    <row r="978" ht="15.75" customHeight="1">
      <c r="A978" s="453"/>
      <c r="B978" s="463"/>
      <c r="D978" s="453"/>
    </row>
    <row r="979" ht="15.75" customHeight="1">
      <c r="A979" s="453"/>
      <c r="B979" s="463"/>
      <c r="D979" s="453"/>
    </row>
    <row r="980" ht="15.75" customHeight="1">
      <c r="A980" s="453"/>
      <c r="B980" s="463"/>
      <c r="D980" s="453"/>
    </row>
    <row r="981" ht="15.75" customHeight="1">
      <c r="A981" s="453"/>
      <c r="B981" s="463"/>
      <c r="D981" s="453"/>
    </row>
    <row r="982" ht="15.75" customHeight="1">
      <c r="A982" s="453"/>
      <c r="B982" s="463"/>
      <c r="D982" s="453"/>
    </row>
    <row r="983" ht="15.75" customHeight="1">
      <c r="A983" s="453"/>
      <c r="B983" s="463"/>
      <c r="D983" s="453"/>
    </row>
    <row r="984" ht="15.75" customHeight="1">
      <c r="A984" s="453"/>
      <c r="B984" s="463"/>
      <c r="D984" s="453"/>
    </row>
    <row r="985" ht="15.75" customHeight="1">
      <c r="A985" s="453"/>
      <c r="B985" s="463"/>
      <c r="D985" s="453"/>
    </row>
    <row r="986" ht="15.75" customHeight="1">
      <c r="A986" s="453"/>
      <c r="B986" s="463"/>
      <c r="D986" s="453"/>
    </row>
    <row r="987" ht="15.75" customHeight="1">
      <c r="A987" s="453"/>
      <c r="B987" s="463"/>
      <c r="D987" s="453"/>
    </row>
    <row r="988" ht="15.75" customHeight="1">
      <c r="A988" s="453"/>
      <c r="B988" s="463"/>
      <c r="D988" s="453"/>
    </row>
    <row r="989" ht="15.75" customHeight="1">
      <c r="A989" s="453"/>
      <c r="B989" s="463"/>
      <c r="D989" s="453"/>
    </row>
    <row r="990" ht="15.75" customHeight="1">
      <c r="A990" s="453"/>
      <c r="B990" s="463"/>
      <c r="D990" s="453"/>
    </row>
    <row r="991" ht="15.75" customHeight="1">
      <c r="A991" s="453"/>
      <c r="B991" s="463"/>
      <c r="D991" s="453"/>
    </row>
    <row r="992" ht="15.75" customHeight="1">
      <c r="A992" s="453"/>
      <c r="B992" s="463"/>
      <c r="D992" s="453"/>
    </row>
    <row r="993" ht="15.75" customHeight="1">
      <c r="A993" s="453"/>
      <c r="B993" s="463"/>
      <c r="D993" s="453"/>
    </row>
    <row r="994" ht="15.75" customHeight="1">
      <c r="A994" s="453"/>
      <c r="B994" s="463"/>
      <c r="D994" s="453"/>
    </row>
    <row r="995" ht="15.75" customHeight="1">
      <c r="A995" s="453"/>
      <c r="B995" s="463"/>
      <c r="D995" s="453"/>
    </row>
    <row r="996" ht="15.75" customHeight="1">
      <c r="A996" s="453"/>
      <c r="B996" s="463"/>
      <c r="D996" s="453"/>
    </row>
    <row r="997" ht="15.75" customHeight="1">
      <c r="A997" s="453"/>
      <c r="B997" s="463"/>
      <c r="D997" s="453"/>
    </row>
    <row r="998" ht="15.75" customHeight="1">
      <c r="A998" s="453"/>
      <c r="B998" s="463"/>
      <c r="D998" s="453"/>
    </row>
    <row r="999" ht="15.75" customHeight="1">
      <c r="A999" s="453"/>
      <c r="B999" s="463"/>
      <c r="D999" s="453"/>
    </row>
    <row r="1000" ht="15.75" customHeight="1">
      <c r="A1000" s="453"/>
      <c r="B1000" s="463"/>
      <c r="D1000" s="453"/>
    </row>
    <row r="1001" ht="15.75" customHeight="1">
      <c r="A1001" s="453"/>
      <c r="B1001" s="463"/>
      <c r="D1001" s="453"/>
    </row>
    <row r="1002" ht="15.75" customHeight="1">
      <c r="A1002" s="453"/>
      <c r="B1002" s="463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8"/>
      <c r="F1" s="8"/>
    </row>
    <row r="2">
      <c r="A2" s="461">
        <v>2702.0</v>
      </c>
      <c r="B2" s="462" t="s">
        <v>71</v>
      </c>
      <c r="C2" s="462" t="s">
        <v>75</v>
      </c>
      <c r="D2" s="462" t="s">
        <v>235</v>
      </c>
      <c r="E2" s="37"/>
      <c r="F2" s="37"/>
    </row>
    <row r="3">
      <c r="A3" s="461">
        <v>2703.0</v>
      </c>
      <c r="B3" s="462" t="s">
        <v>71</v>
      </c>
      <c r="C3" s="462" t="s">
        <v>68</v>
      </c>
      <c r="D3" s="462" t="s">
        <v>233</v>
      </c>
      <c r="E3" s="37"/>
      <c r="F3" s="37"/>
    </row>
    <row r="4">
      <c r="A4" s="461">
        <v>2704.0</v>
      </c>
      <c r="B4" s="462">
        <v>3044000.0</v>
      </c>
      <c r="C4" s="462" t="s">
        <v>79</v>
      </c>
      <c r="D4" s="462" t="s">
        <v>78</v>
      </c>
      <c r="E4" s="37"/>
      <c r="F4" s="37"/>
    </row>
    <row r="5">
      <c r="A5" s="461">
        <v>2708.0</v>
      </c>
      <c r="B5" s="462">
        <v>3044000.0</v>
      </c>
      <c r="C5" s="462" t="s">
        <v>51</v>
      </c>
      <c r="D5" s="462" t="s">
        <v>80</v>
      </c>
      <c r="E5" s="37"/>
      <c r="F5" s="37"/>
    </row>
    <row r="6">
      <c r="A6" s="461">
        <v>2709.0</v>
      </c>
      <c r="B6" s="462">
        <v>3044000.0</v>
      </c>
      <c r="C6" s="462" t="s">
        <v>109</v>
      </c>
      <c r="D6" s="462" t="s">
        <v>108</v>
      </c>
      <c r="E6" s="37"/>
      <c r="F6" s="37"/>
    </row>
    <row r="7">
      <c r="A7" s="461">
        <v>2719.0</v>
      </c>
      <c r="B7" s="462">
        <v>3044000.0</v>
      </c>
      <c r="C7" s="462" t="s">
        <v>87</v>
      </c>
      <c r="D7" s="462" t="s">
        <v>85</v>
      </c>
      <c r="E7" s="37"/>
      <c r="F7" s="37"/>
    </row>
    <row r="8">
      <c r="A8" s="461">
        <v>2720.0</v>
      </c>
      <c r="B8" s="462">
        <v>3044000.0</v>
      </c>
      <c r="C8" s="462" t="s">
        <v>112</v>
      </c>
      <c r="D8" s="462" t="s">
        <v>108</v>
      </c>
      <c r="E8" s="37"/>
      <c r="F8" s="37"/>
    </row>
    <row r="9">
      <c r="A9" s="461">
        <v>2721.0</v>
      </c>
      <c r="B9" s="462">
        <v>3044000.0</v>
      </c>
      <c r="C9" s="462" t="s">
        <v>135</v>
      </c>
      <c r="D9" s="462" t="s">
        <v>80</v>
      </c>
      <c r="E9" s="37"/>
      <c r="F9" s="37"/>
    </row>
    <row r="10">
      <c r="A10" s="461">
        <v>2722.0</v>
      </c>
      <c r="B10" s="462">
        <v>3044000.0</v>
      </c>
      <c r="C10" s="462" t="s">
        <v>104</v>
      </c>
      <c r="D10" s="462" t="s">
        <v>85</v>
      </c>
      <c r="E10" s="37"/>
      <c r="F10" s="37"/>
    </row>
    <row r="11">
      <c r="A11" s="461">
        <v>2723.0</v>
      </c>
      <c r="B11" s="462">
        <v>3044000.0</v>
      </c>
      <c r="C11" s="462" t="s">
        <v>62</v>
      </c>
      <c r="D11" s="462" t="s">
        <v>58</v>
      </c>
      <c r="E11" s="37"/>
      <c r="F11" s="37"/>
    </row>
    <row r="12">
      <c r="A12" s="461">
        <v>2728.0</v>
      </c>
      <c r="B12" s="462">
        <v>3044000.0</v>
      </c>
      <c r="C12" s="462" t="s">
        <v>128</v>
      </c>
      <c r="D12" s="462" t="s">
        <v>80</v>
      </c>
      <c r="E12" s="37"/>
      <c r="F12" s="37"/>
    </row>
    <row r="13">
      <c r="A13" s="461">
        <v>2729.0</v>
      </c>
      <c r="B13" s="462">
        <v>3044000.0</v>
      </c>
      <c r="C13" s="462" t="s">
        <v>96</v>
      </c>
      <c r="D13" s="462" t="s">
        <v>80</v>
      </c>
      <c r="E13" s="37"/>
      <c r="F13" s="37"/>
    </row>
    <row r="14">
      <c r="A14" s="461">
        <v>2731.0</v>
      </c>
      <c r="B14" s="462">
        <v>3044000.0</v>
      </c>
      <c r="C14" s="462" t="s">
        <v>82</v>
      </c>
      <c r="D14" s="462" t="s">
        <v>81</v>
      </c>
      <c r="E14" s="37"/>
      <c r="F14" s="37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84</v>
      </c>
      <c r="D15" s="462" t="s">
        <v>81</v>
      </c>
      <c r="E15" s="37"/>
      <c r="F15" s="37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114</v>
      </c>
      <c r="D16" s="462" t="s">
        <v>12</v>
      </c>
      <c r="E16" s="37"/>
      <c r="F16" s="37"/>
      <c r="G16" s="119"/>
      <c r="H16" s="119"/>
      <c r="I16" s="119"/>
      <c r="J16" s="119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119</v>
      </c>
      <c r="D17" s="462" t="s">
        <v>12</v>
      </c>
      <c r="E17" s="37"/>
      <c r="F17" s="37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67</v>
      </c>
      <c r="D18" s="462" t="s">
        <v>12</v>
      </c>
      <c r="E18" s="37"/>
      <c r="F18" s="37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88</v>
      </c>
      <c r="D19" s="462" t="s">
        <v>81</v>
      </c>
      <c r="E19" s="37"/>
      <c r="F19" s="37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105</v>
      </c>
      <c r="D20" s="462" t="s">
        <v>12</v>
      </c>
      <c r="E20" s="37"/>
      <c r="F20" s="37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74</v>
      </c>
      <c r="D21" s="462" t="s">
        <v>388</v>
      </c>
      <c r="E21" s="37"/>
      <c r="F21" s="37"/>
    </row>
    <row r="22">
      <c r="A22" s="461">
        <v>2743.0</v>
      </c>
      <c r="B22" s="462">
        <v>3044000.0</v>
      </c>
      <c r="C22" s="462" t="s">
        <v>107</v>
      </c>
      <c r="D22" s="462" t="s">
        <v>106</v>
      </c>
      <c r="E22" s="37"/>
      <c r="F22" s="37"/>
    </row>
    <row r="23">
      <c r="A23" s="461">
        <v>0.0</v>
      </c>
      <c r="B23" s="462">
        <v>3044000.0</v>
      </c>
      <c r="C23" s="462" t="s">
        <v>92</v>
      </c>
      <c r="D23" s="462" t="s">
        <v>389</v>
      </c>
      <c r="G23" s="114" t="s">
        <v>390</v>
      </c>
      <c r="K23" s="464"/>
    </row>
    <row r="24">
      <c r="A24" s="461">
        <v>0.0</v>
      </c>
      <c r="B24" s="462">
        <v>3044000.0</v>
      </c>
      <c r="C24" s="462" t="s">
        <v>115</v>
      </c>
      <c r="D24" s="462" t="s">
        <v>279</v>
      </c>
      <c r="G24" s="114" t="s">
        <v>391</v>
      </c>
      <c r="K24" s="464"/>
    </row>
    <row r="25">
      <c r="A25" s="461">
        <v>0.0</v>
      </c>
      <c r="B25" s="462">
        <v>3044000.0</v>
      </c>
      <c r="C25" s="462" t="s">
        <v>90</v>
      </c>
      <c r="D25" s="462" t="s">
        <v>138</v>
      </c>
      <c r="G25" s="114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14" t="s">
        <v>393</v>
      </c>
      <c r="K26" s="464"/>
    </row>
    <row r="27">
      <c r="A27" s="467"/>
      <c r="B27" s="468"/>
      <c r="C27" s="468"/>
      <c r="D27" s="469"/>
      <c r="E27" s="220" t="s">
        <v>21</v>
      </c>
      <c r="F27" s="220" t="s">
        <v>394</v>
      </c>
    </row>
    <row r="28">
      <c r="A28" s="470">
        <v>0.0</v>
      </c>
      <c r="B28" s="471">
        <v>3044000.0</v>
      </c>
      <c r="C28" s="471" t="s">
        <v>241</v>
      </c>
      <c r="D28" s="471" t="s">
        <v>69</v>
      </c>
      <c r="E28" s="472">
        <v>203.0625</v>
      </c>
      <c r="F28" s="120" t="s">
        <v>52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140</v>
      </c>
      <c r="D29" s="476" t="s">
        <v>89</v>
      </c>
      <c r="E29" s="472">
        <v>216.66666666666666</v>
      </c>
      <c r="F29" s="120" t="s">
        <v>52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152</v>
      </c>
      <c r="D30" s="476" t="s">
        <v>69</v>
      </c>
      <c r="E30" s="472">
        <v>222.85763888888889</v>
      </c>
      <c r="F30" s="120" t="s">
        <v>52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148</v>
      </c>
      <c r="D31" s="476" t="s">
        <v>69</v>
      </c>
      <c r="E31" s="472">
        <v>212.27777777777777</v>
      </c>
      <c r="F31" s="120" t="s">
        <v>52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145</v>
      </c>
      <c r="D32" s="476" t="s">
        <v>69</v>
      </c>
      <c r="E32" s="472">
        <v>192.90972222222223</v>
      </c>
      <c r="F32" s="120" t="s">
        <v>52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69</v>
      </c>
      <c r="E33" s="472">
        <v>201.35069444444446</v>
      </c>
      <c r="F33" s="120" t="s">
        <v>52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131</v>
      </c>
      <c r="D34" s="476" t="s">
        <v>69</v>
      </c>
      <c r="E34" s="472">
        <v>186.64930555555554</v>
      </c>
      <c r="F34" s="120" t="s">
        <v>52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30</v>
      </c>
      <c r="D35" s="476" t="s">
        <v>69</v>
      </c>
      <c r="E35" s="472">
        <v>184.43055555555554</v>
      </c>
      <c r="F35" s="120" t="s">
        <v>52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99</v>
      </c>
      <c r="D36" s="476" t="s">
        <v>69</v>
      </c>
      <c r="E36" s="472">
        <v>208.20833333333334</v>
      </c>
      <c r="F36" s="120" t="s">
        <v>52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158</v>
      </c>
      <c r="D37" s="476" t="s">
        <v>69</v>
      </c>
      <c r="E37" s="472">
        <v>139.45486111111111</v>
      </c>
      <c r="F37" s="120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64</v>
      </c>
      <c r="D38" s="478" t="s">
        <v>69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110</v>
      </c>
      <c r="D39" s="478" t="s">
        <v>69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165</v>
      </c>
      <c r="D40" s="478" t="s">
        <v>69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161</v>
      </c>
      <c r="D41" s="478" t="s">
        <v>69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8" t="s">
        <v>414</v>
      </c>
      <c r="P1" s="37"/>
      <c r="Q1" s="8" t="s">
        <v>415</v>
      </c>
      <c r="R1" s="8" t="s">
        <v>416</v>
      </c>
      <c r="S1" s="37"/>
      <c r="T1" s="37"/>
      <c r="U1" s="37"/>
      <c r="V1" s="37"/>
    </row>
    <row r="2">
      <c r="A2" s="8" t="s">
        <v>33</v>
      </c>
      <c r="B2" s="8" t="s">
        <v>35</v>
      </c>
      <c r="C2" s="8" t="s">
        <v>36</v>
      </c>
      <c r="D2" s="8" t="s">
        <v>37</v>
      </c>
      <c r="E2" s="8" t="s">
        <v>38</v>
      </c>
      <c r="F2" s="8" t="s">
        <v>39</v>
      </c>
      <c r="G2" s="8" t="s">
        <v>41</v>
      </c>
      <c r="H2" s="8" t="s">
        <v>42</v>
      </c>
      <c r="I2" s="8" t="s">
        <v>5</v>
      </c>
      <c r="J2" s="8" t="s">
        <v>44</v>
      </c>
      <c r="K2" s="8" t="s">
        <v>45</v>
      </c>
      <c r="L2" s="8" t="s">
        <v>46</v>
      </c>
      <c r="M2" s="8" t="s">
        <v>48</v>
      </c>
      <c r="N2" s="8" t="s">
        <v>52</v>
      </c>
      <c r="O2" s="8" t="s">
        <v>49</v>
      </c>
      <c r="P2" s="8" t="s">
        <v>53</v>
      </c>
      <c r="Q2" s="8" t="s">
        <v>53</v>
      </c>
      <c r="R2" s="8" t="s">
        <v>56</v>
      </c>
      <c r="S2" s="8" t="s">
        <v>59</v>
      </c>
      <c r="T2" s="8" t="s">
        <v>60</v>
      </c>
      <c r="U2" s="8" t="s">
        <v>53</v>
      </c>
      <c r="V2" s="8" t="s">
        <v>61</v>
      </c>
    </row>
    <row r="3">
      <c r="A3" s="8" t="s">
        <v>141</v>
      </c>
      <c r="B3" s="8" t="s">
        <v>70</v>
      </c>
      <c r="C3" s="8" t="s">
        <v>417</v>
      </c>
      <c r="D3" s="37"/>
      <c r="E3" s="8" t="s">
        <v>418</v>
      </c>
      <c r="F3" s="37"/>
      <c r="G3" s="37"/>
      <c r="H3" s="37"/>
      <c r="I3" s="8">
        <v>556.0</v>
      </c>
      <c r="J3" s="8" t="s">
        <v>419</v>
      </c>
      <c r="K3" s="59">
        <v>33.22222222222222</v>
      </c>
      <c r="L3" s="59">
        <v>256.53819444444446</v>
      </c>
      <c r="M3" s="8">
        <v>19.93</v>
      </c>
      <c r="N3" s="59">
        <v>166.66666666666666</v>
      </c>
      <c r="O3" s="8">
        <v>2709.0</v>
      </c>
      <c r="P3" s="60">
        <v>45490.0</v>
      </c>
      <c r="Q3" s="60">
        <v>45015.0</v>
      </c>
      <c r="R3" s="8">
        <v>3.130006005E9</v>
      </c>
      <c r="S3" s="8" t="s">
        <v>83</v>
      </c>
      <c r="T3" s="37"/>
      <c r="U3" s="37"/>
      <c r="V3" s="37"/>
    </row>
    <row r="4">
      <c r="A4" s="8" t="s">
        <v>233</v>
      </c>
      <c r="B4" s="8" t="s">
        <v>70</v>
      </c>
      <c r="C4" s="8" t="s">
        <v>417</v>
      </c>
      <c r="D4" s="37"/>
      <c r="E4" s="8" t="s">
        <v>418</v>
      </c>
      <c r="F4" s="37"/>
      <c r="G4" s="37"/>
      <c r="H4" s="37"/>
      <c r="I4" s="8">
        <v>562.0</v>
      </c>
      <c r="J4" s="8" t="s">
        <v>419</v>
      </c>
      <c r="K4" s="59">
        <v>41.74305555555556</v>
      </c>
      <c r="L4" s="59">
        <v>342.75694444444446</v>
      </c>
      <c r="M4" s="8">
        <v>25.05</v>
      </c>
      <c r="N4" s="59">
        <v>166.66666666666666</v>
      </c>
      <c r="O4" s="8">
        <v>2703.0</v>
      </c>
      <c r="P4" s="66">
        <v>45618.0</v>
      </c>
      <c r="Q4" s="66">
        <v>45614.0</v>
      </c>
      <c r="R4" s="8">
        <v>6.890000562E9</v>
      </c>
      <c r="S4" s="8" t="s">
        <v>83</v>
      </c>
      <c r="T4" s="37"/>
      <c r="U4" s="37"/>
      <c r="V4" s="37"/>
    </row>
    <row r="5">
      <c r="A5" s="8" t="s">
        <v>132</v>
      </c>
      <c r="B5" s="8" t="s">
        <v>70</v>
      </c>
      <c r="C5" s="8" t="s">
        <v>417</v>
      </c>
      <c r="D5" s="37"/>
      <c r="E5" s="8" t="s">
        <v>418</v>
      </c>
      <c r="F5" s="37"/>
      <c r="G5" s="37"/>
      <c r="H5" s="37"/>
      <c r="I5" s="8">
        <v>846.0</v>
      </c>
      <c r="J5" s="8" t="s">
        <v>419</v>
      </c>
      <c r="K5" s="59">
        <v>117.24652777777777</v>
      </c>
      <c r="L5" s="59">
        <v>262.15625</v>
      </c>
      <c r="M5" s="8">
        <v>70.35</v>
      </c>
      <c r="N5" s="59">
        <v>166.66666666666666</v>
      </c>
      <c r="O5" s="8">
        <v>2739.0</v>
      </c>
      <c r="P5" s="60">
        <v>45539.0</v>
      </c>
      <c r="Q5" s="60">
        <v>45539.0</v>
      </c>
      <c r="R5" s="8">
        <v>3.040075245E9</v>
      </c>
      <c r="S5" s="8" t="s">
        <v>83</v>
      </c>
      <c r="T5" s="37"/>
      <c r="U5" s="37"/>
      <c r="V5" s="37"/>
    </row>
    <row r="6">
      <c r="A6" s="8" t="s">
        <v>134</v>
      </c>
      <c r="B6" s="8" t="s">
        <v>70</v>
      </c>
      <c r="C6" s="8" t="s">
        <v>417</v>
      </c>
      <c r="D6" s="37"/>
      <c r="E6" s="8" t="s">
        <v>418</v>
      </c>
      <c r="F6" s="37"/>
      <c r="G6" s="37"/>
      <c r="H6" s="37"/>
      <c r="I6" s="8">
        <v>929.0</v>
      </c>
      <c r="J6" s="8" t="s">
        <v>419</v>
      </c>
      <c r="K6" s="59">
        <v>52.4375</v>
      </c>
      <c r="L6" s="59">
        <v>226.19444444444446</v>
      </c>
      <c r="M6" s="8">
        <v>31.46</v>
      </c>
      <c r="N6" s="59">
        <v>166.66666666666666</v>
      </c>
      <c r="O6" s="8">
        <v>2722.0</v>
      </c>
      <c r="P6" s="60">
        <v>45567.0</v>
      </c>
      <c r="Q6" s="60">
        <v>45490.0</v>
      </c>
      <c r="R6" s="8">
        <v>3.290007931E9</v>
      </c>
      <c r="S6" s="8" t="s">
        <v>83</v>
      </c>
      <c r="T6" s="37"/>
      <c r="U6" s="37"/>
      <c r="V6" s="37"/>
    </row>
    <row r="7">
      <c r="A7" s="8" t="s">
        <v>143</v>
      </c>
      <c r="B7" s="8" t="s">
        <v>70</v>
      </c>
      <c r="C7" s="8" t="s">
        <v>417</v>
      </c>
      <c r="D7" s="37"/>
      <c r="E7" s="8" t="s">
        <v>418</v>
      </c>
      <c r="F7" s="37"/>
      <c r="G7" s="37"/>
      <c r="H7" s="37"/>
      <c r="I7" s="8">
        <v>1287.0</v>
      </c>
      <c r="J7" s="8" t="s">
        <v>419</v>
      </c>
      <c r="K7" s="59">
        <v>29.51388888888889</v>
      </c>
      <c r="L7" s="59">
        <v>266.72569444444446</v>
      </c>
      <c r="M7" s="8">
        <v>17.71</v>
      </c>
      <c r="N7" s="59">
        <v>166.66666666666666</v>
      </c>
      <c r="O7" s="8">
        <v>2741.0</v>
      </c>
      <c r="P7" s="60">
        <v>45568.0</v>
      </c>
      <c r="Q7" s="60">
        <v>45526.0</v>
      </c>
      <c r="R7" s="8">
        <v>7.090002248E9</v>
      </c>
      <c r="S7" s="8" t="s">
        <v>83</v>
      </c>
      <c r="T7" s="37"/>
      <c r="U7" s="37"/>
      <c r="V7" s="37"/>
    </row>
    <row r="8">
      <c r="A8" s="8" t="s">
        <v>327</v>
      </c>
      <c r="B8" s="8" t="s">
        <v>70</v>
      </c>
      <c r="C8" s="8" t="s">
        <v>417</v>
      </c>
      <c r="D8" s="37"/>
      <c r="E8" s="8" t="s">
        <v>418</v>
      </c>
      <c r="F8" s="37"/>
      <c r="G8" s="37"/>
      <c r="H8" s="37"/>
      <c r="I8" s="8">
        <v>70339.0</v>
      </c>
      <c r="J8" s="8" t="s">
        <v>419</v>
      </c>
      <c r="K8" s="59">
        <v>5.559027777777778</v>
      </c>
      <c r="L8" s="59">
        <v>388.375</v>
      </c>
      <c r="M8" s="8">
        <v>3.34</v>
      </c>
      <c r="N8" s="59">
        <v>166.66666666666666</v>
      </c>
      <c r="O8" s="8">
        <v>2728.0</v>
      </c>
      <c r="P8" s="60">
        <v>45831.0</v>
      </c>
      <c r="Q8" s="60">
        <v>45352.0</v>
      </c>
      <c r="R8" s="8">
        <v>3.130006789E9</v>
      </c>
      <c r="S8" s="8" t="s">
        <v>83</v>
      </c>
      <c r="T8" s="37"/>
      <c r="U8" s="37"/>
      <c r="V8" s="37"/>
    </row>
    <row r="9">
      <c r="A9" s="8" t="s">
        <v>141</v>
      </c>
      <c r="B9" s="8" t="s">
        <v>70</v>
      </c>
      <c r="C9" s="8" t="s">
        <v>417</v>
      </c>
      <c r="D9" s="37"/>
      <c r="E9" s="8" t="s">
        <v>418</v>
      </c>
      <c r="F9" s="37"/>
      <c r="G9" s="37"/>
      <c r="H9" s="37"/>
      <c r="I9" s="8">
        <v>81044.0</v>
      </c>
      <c r="J9" s="8" t="s">
        <v>419</v>
      </c>
      <c r="K9" s="59">
        <v>9.336805555555555</v>
      </c>
      <c r="L9" s="59">
        <v>168.44791666666666</v>
      </c>
      <c r="M9" s="8">
        <v>5.6</v>
      </c>
      <c r="N9" s="59">
        <v>166.66666666666666</v>
      </c>
      <c r="O9" s="8">
        <v>2720.0</v>
      </c>
      <c r="P9" s="60">
        <v>45601.0</v>
      </c>
      <c r="Q9" s="60">
        <v>44704.0</v>
      </c>
      <c r="R9" s="8">
        <v>7.090002894E9</v>
      </c>
      <c r="S9" s="8" t="s">
        <v>83</v>
      </c>
      <c r="T9" s="37"/>
      <c r="U9" s="37"/>
      <c r="V9" s="37"/>
    </row>
    <row r="10">
      <c r="A10" s="8" t="s">
        <v>143</v>
      </c>
      <c r="B10" s="8" t="s">
        <v>70</v>
      </c>
      <c r="C10" s="8" t="s">
        <v>420</v>
      </c>
      <c r="D10" s="37"/>
      <c r="E10" s="8" t="s">
        <v>418</v>
      </c>
      <c r="F10" s="37"/>
      <c r="G10" s="37"/>
      <c r="H10" s="37"/>
      <c r="I10" s="8">
        <v>100557.0</v>
      </c>
      <c r="J10" s="8" t="s">
        <v>419</v>
      </c>
      <c r="K10" s="59">
        <v>32.642361111111114</v>
      </c>
      <c r="L10" s="59">
        <v>218.43055555555554</v>
      </c>
      <c r="M10" s="8">
        <v>19.59</v>
      </c>
      <c r="N10" s="59">
        <v>166.66666666666666</v>
      </c>
      <c r="O10" s="8">
        <v>2736.0</v>
      </c>
      <c r="P10" s="60">
        <v>45631.0</v>
      </c>
      <c r="Q10" s="60">
        <v>45628.0</v>
      </c>
      <c r="R10" s="8">
        <v>3.130005796E9</v>
      </c>
      <c r="S10" s="8" t="s">
        <v>83</v>
      </c>
      <c r="T10" s="37"/>
      <c r="U10" s="37"/>
      <c r="V10" s="37"/>
    </row>
    <row r="11">
      <c r="A11" s="8" t="s">
        <v>329</v>
      </c>
      <c r="B11" s="8" t="s">
        <v>70</v>
      </c>
      <c r="C11" s="8" t="s">
        <v>417</v>
      </c>
      <c r="D11" s="37"/>
      <c r="E11" s="8" t="s">
        <v>418</v>
      </c>
      <c r="F11" s="37"/>
      <c r="G11" s="37"/>
      <c r="H11" s="37"/>
      <c r="I11" s="8">
        <v>100832.0</v>
      </c>
      <c r="J11" s="8" t="s">
        <v>419</v>
      </c>
      <c r="K11" s="59">
        <v>113.27430555555556</v>
      </c>
      <c r="L11" s="59">
        <v>403.43402777777777</v>
      </c>
      <c r="M11" s="8">
        <v>67.96</v>
      </c>
      <c r="N11" s="59">
        <v>166.66666666666666</v>
      </c>
      <c r="O11" s="8">
        <v>2727.0</v>
      </c>
      <c r="P11" s="60">
        <v>43902.0</v>
      </c>
      <c r="Q11" s="60">
        <v>43549.0</v>
      </c>
      <c r="R11" s="8">
        <v>7.100002436E9</v>
      </c>
      <c r="S11" s="8" t="s">
        <v>83</v>
      </c>
      <c r="T11" s="37"/>
      <c r="U11" s="37"/>
      <c r="V11" s="37"/>
    </row>
    <row r="12">
      <c r="A12" s="8" t="s">
        <v>303</v>
      </c>
      <c r="B12" s="8" t="s">
        <v>70</v>
      </c>
      <c r="C12" s="8" t="s">
        <v>420</v>
      </c>
      <c r="D12" s="37"/>
      <c r="E12" s="8" t="s">
        <v>418</v>
      </c>
      <c r="F12" s="37"/>
      <c r="G12" s="37"/>
      <c r="H12" s="37"/>
      <c r="I12" s="8">
        <v>110076.0</v>
      </c>
      <c r="J12" s="8" t="s">
        <v>419</v>
      </c>
      <c r="K12" s="59">
        <v>150.13194444444446</v>
      </c>
      <c r="L12" s="59">
        <v>263.75347222222223</v>
      </c>
      <c r="M12" s="8">
        <v>90.08</v>
      </c>
      <c r="N12" s="59">
        <v>166.66666666666666</v>
      </c>
      <c r="O12" s="8">
        <v>2724.0</v>
      </c>
      <c r="P12" s="60">
        <v>44736.0</v>
      </c>
      <c r="Q12" s="60">
        <v>44735.0</v>
      </c>
      <c r="R12" s="8">
        <v>3.040057779E9</v>
      </c>
      <c r="S12" s="8" t="s">
        <v>83</v>
      </c>
      <c r="T12" s="37"/>
      <c r="U12" s="37"/>
      <c r="V12" s="37"/>
    </row>
    <row r="13">
      <c r="A13" s="8" t="s">
        <v>134</v>
      </c>
      <c r="B13" s="8" t="s">
        <v>70</v>
      </c>
      <c r="C13" s="8" t="s">
        <v>420</v>
      </c>
      <c r="D13" s="37"/>
      <c r="E13" s="8" t="s">
        <v>418</v>
      </c>
      <c r="F13" s="37"/>
      <c r="G13" s="37"/>
      <c r="H13" s="37"/>
      <c r="I13" s="8">
        <v>120348.0</v>
      </c>
      <c r="J13" s="8" t="s">
        <v>419</v>
      </c>
      <c r="K13" s="59">
        <v>95.77777777777777</v>
      </c>
      <c r="L13" s="59">
        <v>202.39930555555554</v>
      </c>
      <c r="M13" s="8">
        <v>57.47</v>
      </c>
      <c r="N13" s="59">
        <v>166.66666666666666</v>
      </c>
      <c r="O13" s="8">
        <v>2719.0</v>
      </c>
      <c r="P13" s="60">
        <v>45776.0</v>
      </c>
      <c r="Q13" s="60">
        <v>45776.0</v>
      </c>
      <c r="R13" s="8">
        <v>3.040073019E9</v>
      </c>
      <c r="S13" s="8" t="s">
        <v>83</v>
      </c>
      <c r="T13" s="37"/>
      <c r="U13" s="37"/>
      <c r="V13" s="37"/>
    </row>
    <row r="14">
      <c r="A14" s="8" t="s">
        <v>235</v>
      </c>
      <c r="B14" s="8" t="s">
        <v>70</v>
      </c>
      <c r="C14" s="8" t="s">
        <v>420</v>
      </c>
      <c r="D14" s="37"/>
      <c r="E14" s="8" t="s">
        <v>418</v>
      </c>
      <c r="F14" s="37"/>
      <c r="G14" s="37"/>
      <c r="H14" s="37"/>
      <c r="I14" s="8">
        <v>120677.0</v>
      </c>
      <c r="J14" s="8" t="s">
        <v>419</v>
      </c>
      <c r="K14" s="59">
        <v>88.83680555555556</v>
      </c>
      <c r="L14" s="59">
        <v>210.98263888888889</v>
      </c>
      <c r="M14" s="8">
        <v>53.3</v>
      </c>
      <c r="N14" s="59">
        <v>166.66666666666666</v>
      </c>
      <c r="O14" s="8">
        <v>2702.0</v>
      </c>
      <c r="P14" s="60">
        <v>45772.0</v>
      </c>
      <c r="Q14" s="60">
        <v>45600.0</v>
      </c>
      <c r="R14" s="8">
        <v>3.040090256E9</v>
      </c>
      <c r="S14" s="8" t="s">
        <v>83</v>
      </c>
      <c r="T14" s="37"/>
      <c r="U14" s="37"/>
      <c r="V14" s="37"/>
    </row>
    <row r="15">
      <c r="A15" s="8" t="s">
        <v>58</v>
      </c>
      <c r="B15" s="8" t="s">
        <v>70</v>
      </c>
      <c r="C15" s="8" t="s">
        <v>420</v>
      </c>
      <c r="D15" s="37"/>
      <c r="E15" s="8" t="s">
        <v>418</v>
      </c>
      <c r="F15" s="37"/>
      <c r="G15" s="37"/>
      <c r="H15" s="37"/>
      <c r="I15" s="8">
        <v>181096.0</v>
      </c>
      <c r="J15" s="8" t="s">
        <v>419</v>
      </c>
      <c r="K15" s="59">
        <v>42.24652777777778</v>
      </c>
      <c r="L15" s="59">
        <v>217.13888888888889</v>
      </c>
      <c r="M15" s="8">
        <v>25.35</v>
      </c>
      <c r="N15" s="59">
        <v>166.66666666666666</v>
      </c>
      <c r="O15" s="8">
        <v>2723.0</v>
      </c>
      <c r="P15" s="60">
        <v>45000.0</v>
      </c>
      <c r="Q15" s="60">
        <v>44630.0</v>
      </c>
      <c r="R15" s="8">
        <v>7.090002718E9</v>
      </c>
      <c r="S15" s="8" t="s">
        <v>83</v>
      </c>
      <c r="T15" s="37"/>
      <c r="U15" s="37"/>
      <c r="V15" s="37"/>
    </row>
    <row r="16">
      <c r="A16" s="8" t="s">
        <v>327</v>
      </c>
      <c r="B16" s="8" t="s">
        <v>70</v>
      </c>
      <c r="C16" s="8" t="s">
        <v>417</v>
      </c>
      <c r="D16" s="37"/>
      <c r="E16" s="8" t="s">
        <v>418</v>
      </c>
      <c r="F16" s="37"/>
      <c r="G16" s="37"/>
      <c r="H16" s="37"/>
      <c r="I16" s="8">
        <v>250353.0</v>
      </c>
      <c r="J16" s="8" t="s">
        <v>419</v>
      </c>
      <c r="K16" s="59">
        <v>8.746527777777779</v>
      </c>
      <c r="L16" s="59">
        <v>8.746527777777779</v>
      </c>
      <c r="M16" s="8">
        <v>5.25</v>
      </c>
      <c r="N16" s="59">
        <v>166.66666666666666</v>
      </c>
      <c r="O16" s="8">
        <v>2721.0</v>
      </c>
      <c r="P16" s="60">
        <v>45930.0</v>
      </c>
      <c r="Q16" s="8" t="s">
        <v>421</v>
      </c>
      <c r="R16" s="37"/>
      <c r="S16" s="8" t="s">
        <v>83</v>
      </c>
      <c r="T16" s="37"/>
      <c r="U16" s="37"/>
      <c r="V16" s="37"/>
    </row>
    <row r="17">
      <c r="A17" s="8" t="s">
        <v>143</v>
      </c>
      <c r="B17" s="8" t="s">
        <v>70</v>
      </c>
      <c r="C17" s="8" t="s">
        <v>417</v>
      </c>
      <c r="D17" s="37"/>
      <c r="E17" s="8" t="s">
        <v>418</v>
      </c>
      <c r="F17" s="37"/>
      <c r="G17" s="37"/>
      <c r="H17" s="37"/>
      <c r="I17" s="8">
        <v>250417.0</v>
      </c>
      <c r="J17" s="8" t="s">
        <v>419</v>
      </c>
      <c r="K17" s="59">
        <v>2.0555555555555554</v>
      </c>
      <c r="L17" s="59">
        <v>2.0555555555555554</v>
      </c>
      <c r="M17" s="8">
        <v>1.23</v>
      </c>
      <c r="N17" s="59">
        <v>166.66666666666666</v>
      </c>
      <c r="O17" s="8">
        <v>2738.0</v>
      </c>
      <c r="P17" s="60">
        <v>46035.0</v>
      </c>
      <c r="Q17" s="8" t="s">
        <v>421</v>
      </c>
      <c r="R17" s="37"/>
      <c r="S17" s="8" t="s">
        <v>83</v>
      </c>
      <c r="T17" s="37"/>
      <c r="U17" s="37"/>
      <c r="V17" s="37"/>
    </row>
    <row r="18">
      <c r="A18" s="8" t="s">
        <v>132</v>
      </c>
      <c r="B18" s="8" t="s">
        <v>70</v>
      </c>
      <c r="C18" s="8" t="s">
        <v>417</v>
      </c>
      <c r="D18" s="37"/>
      <c r="E18" s="8" t="s">
        <v>418</v>
      </c>
      <c r="F18" s="37"/>
      <c r="G18" s="37"/>
      <c r="H18" s="37"/>
      <c r="I18" s="8">
        <v>912962.0</v>
      </c>
      <c r="J18" s="8" t="s">
        <v>419</v>
      </c>
      <c r="K18" s="59">
        <v>38.49305555555556</v>
      </c>
      <c r="L18" s="59">
        <v>811.8055555555555</v>
      </c>
      <c r="M18" s="8">
        <v>23.1</v>
      </c>
      <c r="N18" s="59">
        <v>166.66666666666666</v>
      </c>
      <c r="O18" s="8">
        <v>2731.0</v>
      </c>
      <c r="P18" s="60">
        <v>45371.0</v>
      </c>
      <c r="Q18" s="60">
        <v>45026.0</v>
      </c>
      <c r="R18" s="8">
        <v>3.040077697E9</v>
      </c>
      <c r="S18" s="8" t="s">
        <v>83</v>
      </c>
      <c r="T18" s="37"/>
      <c r="U18" s="37"/>
      <c r="V18" s="37"/>
    </row>
    <row r="19">
      <c r="A19" s="8" t="s">
        <v>143</v>
      </c>
      <c r="B19" s="8" t="s">
        <v>70</v>
      </c>
      <c r="C19" s="8" t="s">
        <v>417</v>
      </c>
      <c r="D19" s="37"/>
      <c r="E19" s="8" t="s">
        <v>418</v>
      </c>
      <c r="F19" s="37"/>
      <c r="G19" s="37"/>
      <c r="H19" s="37"/>
      <c r="I19" s="8">
        <v>922956.0</v>
      </c>
      <c r="J19" s="8" t="s">
        <v>419</v>
      </c>
      <c r="K19" s="59">
        <v>4.680555555555555</v>
      </c>
      <c r="L19" s="59">
        <v>197.75347222222223</v>
      </c>
      <c r="M19" s="8">
        <v>2.81</v>
      </c>
      <c r="N19" s="59">
        <v>166.66666666666666</v>
      </c>
      <c r="O19" s="8">
        <v>2737.0</v>
      </c>
      <c r="P19" s="66">
        <v>46001.0</v>
      </c>
      <c r="Q19" s="60">
        <v>45371.0</v>
      </c>
      <c r="R19" s="8">
        <v>3.960004903E9</v>
      </c>
      <c r="S19" s="8" t="s">
        <v>83</v>
      </c>
      <c r="T19" s="37"/>
      <c r="U19" s="37"/>
      <c r="V19" s="37"/>
    </row>
    <row r="20">
      <c r="A20" s="8" t="s">
        <v>327</v>
      </c>
      <c r="B20" s="8" t="s">
        <v>70</v>
      </c>
      <c r="C20" s="8" t="s">
        <v>417</v>
      </c>
      <c r="D20" s="37"/>
      <c r="E20" s="8" t="s">
        <v>418</v>
      </c>
      <c r="F20" s="37"/>
      <c r="G20" s="37"/>
      <c r="H20" s="37"/>
      <c r="I20" s="8">
        <v>930171.0</v>
      </c>
      <c r="J20" s="8" t="s">
        <v>419</v>
      </c>
      <c r="K20" s="59">
        <v>24.916666666666668</v>
      </c>
      <c r="L20" s="59">
        <v>718.2743055555555</v>
      </c>
      <c r="M20" s="8">
        <v>14.95</v>
      </c>
      <c r="N20" s="59">
        <v>166.66666666666666</v>
      </c>
      <c r="O20" s="8">
        <v>2729.0</v>
      </c>
      <c r="P20" s="60">
        <v>45436.0</v>
      </c>
      <c r="Q20" s="60">
        <v>45294.0</v>
      </c>
      <c r="R20" s="8">
        <v>3.130006599E9</v>
      </c>
      <c r="S20" s="8" t="s">
        <v>83</v>
      </c>
      <c r="T20" s="37"/>
      <c r="U20" s="37"/>
      <c r="V20" s="37"/>
    </row>
    <row r="21">
      <c r="A21" s="8" t="s">
        <v>78</v>
      </c>
      <c r="B21" s="8" t="s">
        <v>70</v>
      </c>
      <c r="C21" s="8" t="s">
        <v>417</v>
      </c>
      <c r="D21" s="37"/>
      <c r="E21" s="8" t="s">
        <v>418</v>
      </c>
      <c r="F21" s="37"/>
      <c r="G21" s="37"/>
      <c r="H21" s="37"/>
      <c r="I21" s="8">
        <v>960005.0</v>
      </c>
      <c r="J21" s="8" t="s">
        <v>419</v>
      </c>
      <c r="K21" s="59">
        <v>32.486111111111114</v>
      </c>
      <c r="L21" s="59">
        <v>386.84375</v>
      </c>
      <c r="M21" s="8">
        <v>19.49</v>
      </c>
      <c r="N21" s="59">
        <v>166.66666666666666</v>
      </c>
      <c r="O21" s="8">
        <v>2704.0</v>
      </c>
      <c r="P21" s="60">
        <v>44372.0</v>
      </c>
      <c r="Q21" s="60">
        <v>44369.0</v>
      </c>
      <c r="R21" s="8">
        <v>7.090000956E9</v>
      </c>
      <c r="S21" s="8" t="s">
        <v>83</v>
      </c>
      <c r="T21" s="37"/>
      <c r="U21" s="37"/>
      <c r="V21" s="37"/>
    </row>
    <row r="22">
      <c r="A22" s="8" t="s">
        <v>327</v>
      </c>
      <c r="B22" s="8" t="s">
        <v>70</v>
      </c>
      <c r="C22" s="8" t="s">
        <v>417</v>
      </c>
      <c r="D22" s="37"/>
      <c r="E22" s="8" t="s">
        <v>418</v>
      </c>
      <c r="F22" s="37"/>
      <c r="G22" s="37"/>
      <c r="H22" s="37"/>
      <c r="I22" s="8">
        <v>960707.0</v>
      </c>
      <c r="J22" s="8" t="s">
        <v>419</v>
      </c>
      <c r="K22" s="59">
        <v>70.21875</v>
      </c>
      <c r="L22" s="59">
        <v>243.89930555555554</v>
      </c>
      <c r="M22" s="8">
        <v>42.13</v>
      </c>
      <c r="N22" s="59">
        <v>166.66666666666666</v>
      </c>
      <c r="O22" s="8">
        <v>2708.0</v>
      </c>
      <c r="P22" s="60">
        <v>44362.0</v>
      </c>
      <c r="Q22" s="60">
        <v>43894.0</v>
      </c>
      <c r="R22" s="8">
        <v>7.080003306E9</v>
      </c>
      <c r="S22" s="8" t="s">
        <v>83</v>
      </c>
      <c r="T22" s="37"/>
      <c r="U22" s="37"/>
      <c r="V22" s="37"/>
    </row>
    <row r="23">
      <c r="A23" s="8" t="s">
        <v>143</v>
      </c>
      <c r="B23" s="8" t="s">
        <v>70</v>
      </c>
      <c r="C23" s="8" t="s">
        <v>417</v>
      </c>
      <c r="D23" s="37"/>
      <c r="E23" s="8" t="s">
        <v>418</v>
      </c>
      <c r="F23" s="37"/>
      <c r="G23" s="37"/>
      <c r="H23" s="37"/>
      <c r="I23" s="8">
        <v>993360.0</v>
      </c>
      <c r="J23" s="8" t="s">
        <v>419</v>
      </c>
      <c r="K23" s="59">
        <v>80.27430555555556</v>
      </c>
      <c r="L23" s="59">
        <v>459.80555555555554</v>
      </c>
      <c r="M23" s="8">
        <v>48.16</v>
      </c>
      <c r="N23" s="59">
        <v>166.66666666666666</v>
      </c>
      <c r="O23" s="8">
        <v>2740.0</v>
      </c>
      <c r="P23" s="60">
        <v>45511.0</v>
      </c>
      <c r="Q23" s="60">
        <v>45509.0</v>
      </c>
      <c r="R23" s="8">
        <v>7.080005315E9</v>
      </c>
      <c r="S23" s="8" t="s">
        <v>83</v>
      </c>
      <c r="T23" s="37"/>
      <c r="U23" s="37"/>
      <c r="V23" s="37"/>
    </row>
    <row r="24">
      <c r="A24" s="8" t="s">
        <v>78</v>
      </c>
      <c r="B24" s="8" t="s">
        <v>70</v>
      </c>
      <c r="C24" s="8" t="s">
        <v>417</v>
      </c>
      <c r="D24" s="37"/>
      <c r="E24" s="8" t="s">
        <v>418</v>
      </c>
      <c r="F24" s="37"/>
      <c r="G24" s="37"/>
      <c r="H24" s="37"/>
      <c r="I24" s="8">
        <v>1277.0</v>
      </c>
      <c r="J24" s="8" t="s">
        <v>419</v>
      </c>
      <c r="K24" s="75">
        <v>0.0</v>
      </c>
      <c r="L24" s="59">
        <v>106.78472222222223</v>
      </c>
      <c r="M24" s="37"/>
      <c r="N24" s="59">
        <v>166.66666666666666</v>
      </c>
      <c r="O24" s="8">
        <v>2725.0</v>
      </c>
      <c r="P24" s="60">
        <v>40044.0</v>
      </c>
      <c r="Q24" s="60">
        <v>40126.0</v>
      </c>
      <c r="R24" s="8">
        <v>3.130007478E9</v>
      </c>
      <c r="S24" s="8" t="s">
        <v>77</v>
      </c>
      <c r="T24" s="8">
        <v>3.040252386E9</v>
      </c>
      <c r="U24" s="60">
        <v>45775.0</v>
      </c>
      <c r="V24" s="37"/>
    </row>
    <row r="25">
      <c r="A25" s="8" t="s">
        <v>78</v>
      </c>
      <c r="B25" s="8" t="s">
        <v>70</v>
      </c>
      <c r="C25" s="8" t="s">
        <v>417</v>
      </c>
      <c r="D25" s="37"/>
      <c r="E25" s="8" t="s">
        <v>418</v>
      </c>
      <c r="F25" s="37"/>
      <c r="G25" s="37"/>
      <c r="H25" s="37"/>
      <c r="I25" s="8">
        <v>30555.0</v>
      </c>
      <c r="J25" s="8" t="s">
        <v>419</v>
      </c>
      <c r="K25" s="59">
        <v>79.29861111111111</v>
      </c>
      <c r="L25" s="59">
        <v>182.20833333333334</v>
      </c>
      <c r="M25" s="8">
        <v>47.58</v>
      </c>
      <c r="N25" s="59">
        <v>166.66666666666666</v>
      </c>
      <c r="O25" s="8">
        <v>2702.0</v>
      </c>
      <c r="P25" s="60">
        <v>43549.0</v>
      </c>
      <c r="Q25" s="60">
        <v>45772.0</v>
      </c>
      <c r="R25" s="8">
        <v>3.040091287E9</v>
      </c>
      <c r="S25" s="8" t="s">
        <v>77</v>
      </c>
      <c r="T25" s="8">
        <v>3.040253442E9</v>
      </c>
      <c r="U25" s="60">
        <v>45810.0</v>
      </c>
      <c r="V25" s="37"/>
    </row>
    <row r="26">
      <c r="A26" s="8" t="s">
        <v>78</v>
      </c>
      <c r="B26" s="8" t="s">
        <v>70</v>
      </c>
      <c r="C26" s="8" t="s">
        <v>417</v>
      </c>
      <c r="D26" s="37"/>
      <c r="E26" s="8" t="s">
        <v>418</v>
      </c>
      <c r="F26" s="37"/>
      <c r="G26" s="37"/>
      <c r="H26" s="37"/>
      <c r="I26" s="8">
        <v>41120.0</v>
      </c>
      <c r="J26" s="8" t="s">
        <v>419</v>
      </c>
      <c r="K26" s="59">
        <v>34.80902777777778</v>
      </c>
      <c r="L26" s="59">
        <v>231.66319444444446</v>
      </c>
      <c r="M26" s="8">
        <v>20.89</v>
      </c>
      <c r="N26" s="59">
        <v>166.66666666666666</v>
      </c>
      <c r="O26" s="8">
        <v>2740.0</v>
      </c>
      <c r="P26" s="60">
        <v>45447.0</v>
      </c>
      <c r="Q26" s="60">
        <v>45510.0</v>
      </c>
      <c r="R26" s="8">
        <v>3.130007827E9</v>
      </c>
      <c r="S26" s="8" t="s">
        <v>77</v>
      </c>
      <c r="T26" s="8">
        <v>3.040258338E9</v>
      </c>
      <c r="U26" s="60">
        <v>45937.0</v>
      </c>
      <c r="V26" s="37"/>
    </row>
    <row r="27">
      <c r="A27" s="8" t="s">
        <v>78</v>
      </c>
      <c r="B27" s="8" t="s">
        <v>70</v>
      </c>
      <c r="C27" s="8" t="s">
        <v>420</v>
      </c>
      <c r="D27" s="37"/>
      <c r="E27" s="8" t="s">
        <v>418</v>
      </c>
      <c r="F27" s="37"/>
      <c r="G27" s="37"/>
      <c r="H27" s="37"/>
      <c r="I27" s="8">
        <v>81343.0</v>
      </c>
      <c r="J27" s="8" t="s">
        <v>419</v>
      </c>
      <c r="K27" s="59">
        <v>69.05902777777777</v>
      </c>
      <c r="L27" s="59">
        <v>198.74305555555554</v>
      </c>
      <c r="M27" s="8">
        <v>41.44</v>
      </c>
      <c r="N27" s="59">
        <v>166.66666666666666</v>
      </c>
      <c r="O27" s="8">
        <v>2723.0</v>
      </c>
      <c r="P27" s="66">
        <v>44485.0</v>
      </c>
      <c r="Q27" s="60">
        <v>44959.0</v>
      </c>
      <c r="R27" s="8">
        <v>4.19000075E9</v>
      </c>
      <c r="S27" s="8" t="s">
        <v>77</v>
      </c>
      <c r="T27" s="8">
        <v>3.040247635E9</v>
      </c>
      <c r="U27" s="66">
        <v>45580.0</v>
      </c>
      <c r="V27" s="37"/>
    </row>
    <row r="28">
      <c r="A28" s="8" t="s">
        <v>78</v>
      </c>
      <c r="B28" s="8" t="s">
        <v>70</v>
      </c>
      <c r="C28" s="8" t="s">
        <v>417</v>
      </c>
      <c r="D28" s="37"/>
      <c r="E28" s="8" t="s">
        <v>418</v>
      </c>
      <c r="F28" s="37"/>
      <c r="G28" s="37"/>
      <c r="H28" s="37"/>
      <c r="I28" s="8">
        <v>90688.0</v>
      </c>
      <c r="J28" s="8" t="s">
        <v>419</v>
      </c>
      <c r="K28" s="59">
        <v>1.6631944444444444</v>
      </c>
      <c r="L28" s="59">
        <v>160.15972222222223</v>
      </c>
      <c r="M28" s="8">
        <v>1.0</v>
      </c>
      <c r="N28" s="59">
        <v>166.66666666666666</v>
      </c>
      <c r="O28" s="8">
        <v>2740.0</v>
      </c>
      <c r="P28" s="60">
        <v>45420.0</v>
      </c>
      <c r="Q28" s="60">
        <v>45446.0</v>
      </c>
      <c r="R28" s="8">
        <v>3.130007058E9</v>
      </c>
      <c r="S28" s="8" t="s">
        <v>77</v>
      </c>
      <c r="T28" s="8">
        <v>3.040247803E9</v>
      </c>
      <c r="U28" s="66">
        <v>45588.0</v>
      </c>
      <c r="V28" s="37"/>
    </row>
    <row r="29">
      <c r="A29" s="8" t="s">
        <v>78</v>
      </c>
      <c r="B29" s="8" t="s">
        <v>70</v>
      </c>
      <c r="C29" s="8" t="s">
        <v>417</v>
      </c>
      <c r="D29" s="37"/>
      <c r="E29" s="8" t="s">
        <v>418</v>
      </c>
      <c r="F29" s="37"/>
      <c r="G29" s="37"/>
      <c r="H29" s="37"/>
      <c r="I29" s="8">
        <v>100825.0</v>
      </c>
      <c r="J29" s="8" t="s">
        <v>419</v>
      </c>
      <c r="K29" s="59">
        <v>175.17708333333334</v>
      </c>
      <c r="L29" s="59">
        <v>651.5243055555555</v>
      </c>
      <c r="M29" s="8">
        <v>105.11</v>
      </c>
      <c r="N29" s="59">
        <v>166.66666666666666</v>
      </c>
      <c r="O29" s="8">
        <v>2743.0</v>
      </c>
      <c r="P29" s="60">
        <v>44369.0</v>
      </c>
      <c r="Q29" s="60">
        <v>45824.0</v>
      </c>
      <c r="R29" s="8">
        <v>3.040091753E9</v>
      </c>
      <c r="S29" s="8" t="s">
        <v>77</v>
      </c>
      <c r="T29" s="8">
        <v>3.040254478E9</v>
      </c>
      <c r="U29" s="60">
        <v>45831.0</v>
      </c>
      <c r="V29" s="37"/>
    </row>
    <row r="30">
      <c r="A30" s="8" t="s">
        <v>78</v>
      </c>
      <c r="B30" s="8" t="s">
        <v>70</v>
      </c>
      <c r="C30" s="8" t="s">
        <v>420</v>
      </c>
      <c r="D30" s="37"/>
      <c r="E30" s="8" t="s">
        <v>418</v>
      </c>
      <c r="F30" s="37"/>
      <c r="G30" s="37"/>
      <c r="H30" s="37"/>
      <c r="I30" s="8">
        <v>110111.0</v>
      </c>
      <c r="J30" s="8" t="s">
        <v>419</v>
      </c>
      <c r="K30" s="59">
        <v>78.80555555555556</v>
      </c>
      <c r="L30" s="59">
        <v>219.84375</v>
      </c>
      <c r="M30" s="8">
        <v>47.28</v>
      </c>
      <c r="N30" s="59">
        <v>166.66666666666666</v>
      </c>
      <c r="O30" s="8">
        <v>2722.0</v>
      </c>
      <c r="P30" s="60">
        <v>44652.0</v>
      </c>
      <c r="Q30" s="60">
        <v>45567.0</v>
      </c>
      <c r="R30" s="8">
        <v>6.850004453E9</v>
      </c>
      <c r="S30" s="8" t="s">
        <v>77</v>
      </c>
      <c r="T30" s="8">
        <v>3.040250893E9</v>
      </c>
      <c r="U30" s="60">
        <v>45734.0</v>
      </c>
      <c r="V30" s="37"/>
    </row>
    <row r="31">
      <c r="A31" s="8" t="s">
        <v>78</v>
      </c>
      <c r="B31" s="8" t="s">
        <v>70</v>
      </c>
      <c r="C31" s="8" t="s">
        <v>417</v>
      </c>
      <c r="D31" s="37"/>
      <c r="E31" s="8" t="s">
        <v>418</v>
      </c>
      <c r="F31" s="37"/>
      <c r="G31" s="37"/>
      <c r="H31" s="37"/>
      <c r="I31" s="8">
        <v>250405.0</v>
      </c>
      <c r="J31" s="8" t="s">
        <v>419</v>
      </c>
      <c r="K31" s="75">
        <v>0.0</v>
      </c>
      <c r="L31" s="75">
        <v>0.0</v>
      </c>
      <c r="M31" s="37"/>
      <c r="N31" s="59">
        <v>166.66666666666666</v>
      </c>
      <c r="O31" s="37"/>
      <c r="P31" s="37"/>
      <c r="Q31" s="8" t="s">
        <v>421</v>
      </c>
      <c r="R31" s="37"/>
      <c r="S31" s="8" t="s">
        <v>77</v>
      </c>
      <c r="T31" s="8">
        <v>3.040260408E9</v>
      </c>
      <c r="U31" s="66">
        <v>46001.0</v>
      </c>
      <c r="V31" s="37"/>
    </row>
    <row r="32">
      <c r="A32" s="8" t="s">
        <v>78</v>
      </c>
      <c r="B32" s="8" t="s">
        <v>70</v>
      </c>
      <c r="C32" s="8" t="s">
        <v>417</v>
      </c>
      <c r="D32" s="37"/>
      <c r="E32" s="8" t="s">
        <v>418</v>
      </c>
      <c r="F32" s="37"/>
      <c r="G32" s="37"/>
      <c r="H32" s="37"/>
      <c r="I32" s="8">
        <v>250408.0</v>
      </c>
      <c r="J32" s="8" t="s">
        <v>419</v>
      </c>
      <c r="K32" s="75">
        <v>0.0</v>
      </c>
      <c r="L32" s="75">
        <v>0.0</v>
      </c>
      <c r="M32" s="37"/>
      <c r="N32" s="59">
        <v>166.66666666666666</v>
      </c>
      <c r="O32" s="37"/>
      <c r="P32" s="37"/>
      <c r="Q32" s="8" t="s">
        <v>421</v>
      </c>
      <c r="R32" s="37"/>
      <c r="S32" s="8" t="s">
        <v>77</v>
      </c>
      <c r="T32" s="8">
        <v>3.040260405E9</v>
      </c>
      <c r="U32" s="66">
        <v>46001.0</v>
      </c>
      <c r="V32" s="37"/>
    </row>
    <row r="33">
      <c r="A33" s="8" t="s">
        <v>78</v>
      </c>
      <c r="B33" s="8" t="s">
        <v>70</v>
      </c>
      <c r="C33" s="8" t="s">
        <v>417</v>
      </c>
      <c r="D33" s="37"/>
      <c r="E33" s="8" t="s">
        <v>418</v>
      </c>
      <c r="F33" s="37"/>
      <c r="G33" s="37"/>
      <c r="H33" s="37"/>
      <c r="I33" s="8">
        <v>250419.0</v>
      </c>
      <c r="J33" s="8" t="s">
        <v>419</v>
      </c>
      <c r="K33" s="75">
        <v>0.0</v>
      </c>
      <c r="L33" s="75">
        <v>0.0</v>
      </c>
      <c r="M33" s="37"/>
      <c r="N33" s="59">
        <v>166.66666666666666</v>
      </c>
      <c r="O33" s="37"/>
      <c r="P33" s="37"/>
      <c r="Q33" s="8" t="s">
        <v>421</v>
      </c>
      <c r="R33" s="37"/>
      <c r="S33" s="8" t="s">
        <v>77</v>
      </c>
      <c r="T33" s="8">
        <v>3.040260407E9</v>
      </c>
      <c r="U33" s="66">
        <v>46001.0</v>
      </c>
      <c r="V33" s="37"/>
    </row>
    <row r="34">
      <c r="A34" s="8" t="s">
        <v>279</v>
      </c>
      <c r="B34" s="8" t="s">
        <v>70</v>
      </c>
      <c r="C34" s="8" t="s">
        <v>420</v>
      </c>
      <c r="D34" s="37"/>
      <c r="E34" s="8" t="s">
        <v>418</v>
      </c>
      <c r="F34" s="37"/>
      <c r="G34" s="37"/>
      <c r="H34" s="37"/>
      <c r="I34" s="8">
        <v>70909.0</v>
      </c>
      <c r="J34" s="8" t="s">
        <v>419</v>
      </c>
      <c r="K34" s="59">
        <v>134.95138888888889</v>
      </c>
      <c r="L34" s="59">
        <v>283.1111111111111</v>
      </c>
      <c r="M34" s="8">
        <v>80.97</v>
      </c>
      <c r="N34" s="59">
        <v>166.66666666666666</v>
      </c>
      <c r="O34" s="8">
        <v>2738.0</v>
      </c>
      <c r="P34" s="66">
        <v>43762.0</v>
      </c>
      <c r="Q34" s="60">
        <v>46031.0</v>
      </c>
      <c r="R34" s="8">
        <v>3.130008485E9</v>
      </c>
      <c r="S34" s="8" t="s">
        <v>142</v>
      </c>
      <c r="T34" s="8">
        <v>3.130008485E9</v>
      </c>
      <c r="U34" s="60">
        <v>46037.0</v>
      </c>
      <c r="V34" s="37"/>
    </row>
    <row r="35">
      <c r="A35" s="8" t="s">
        <v>78</v>
      </c>
      <c r="B35" s="8" t="s">
        <v>70</v>
      </c>
      <c r="C35" s="8" t="s">
        <v>420</v>
      </c>
      <c r="D35" s="37"/>
      <c r="E35" s="8" t="s">
        <v>418</v>
      </c>
      <c r="F35" s="37"/>
      <c r="G35" s="37"/>
      <c r="H35" s="37"/>
      <c r="I35" s="8">
        <v>90743.0</v>
      </c>
      <c r="J35" s="8" t="s">
        <v>419</v>
      </c>
      <c r="K35" s="59">
        <v>34.732638888888886</v>
      </c>
      <c r="L35" s="59">
        <v>34.732638888888886</v>
      </c>
      <c r="M35" s="8">
        <v>20.84</v>
      </c>
      <c r="N35" s="59">
        <v>166.66666666666666</v>
      </c>
      <c r="O35" s="8">
        <v>2735.0</v>
      </c>
      <c r="P35" s="60">
        <v>40071.0</v>
      </c>
      <c r="Q35" s="60">
        <v>41023.0</v>
      </c>
      <c r="R35" s="37"/>
      <c r="S35" s="8" t="s">
        <v>149</v>
      </c>
      <c r="T35" s="37"/>
      <c r="U35" s="60">
        <v>41023.0</v>
      </c>
      <c r="V35" s="37"/>
    </row>
    <row r="36">
      <c r="A36" s="8" t="s">
        <v>284</v>
      </c>
      <c r="B36" s="8" t="s">
        <v>70</v>
      </c>
      <c r="C36" s="8" t="s">
        <v>417</v>
      </c>
      <c r="D36" s="37"/>
      <c r="E36" s="8" t="s">
        <v>418</v>
      </c>
      <c r="F36" s="37"/>
      <c r="G36" s="37"/>
      <c r="H36" s="37"/>
      <c r="I36" s="8">
        <v>140114.0</v>
      </c>
      <c r="J36" s="8" t="s">
        <v>419</v>
      </c>
      <c r="K36" s="75">
        <v>0.0</v>
      </c>
      <c r="L36" s="59">
        <v>257.03125</v>
      </c>
      <c r="M36" s="37"/>
      <c r="N36" s="59">
        <v>166.66666666666666</v>
      </c>
      <c r="O36" s="8">
        <v>2732.0</v>
      </c>
      <c r="P36" s="60">
        <v>44784.0</v>
      </c>
      <c r="Q36" s="66">
        <v>45259.0</v>
      </c>
      <c r="R36" s="8">
        <v>3.130006532E9</v>
      </c>
      <c r="S36" s="8" t="s">
        <v>149</v>
      </c>
      <c r="T36" s="37"/>
      <c r="U36" s="66">
        <v>45259.0</v>
      </c>
      <c r="V36" s="37"/>
    </row>
    <row r="37">
      <c r="A37" s="8" t="s">
        <v>143</v>
      </c>
      <c r="B37" s="8" t="s">
        <v>70</v>
      </c>
      <c r="C37" s="8" t="s">
        <v>417</v>
      </c>
      <c r="D37" s="37"/>
      <c r="E37" s="8" t="s">
        <v>418</v>
      </c>
      <c r="F37" s="37"/>
      <c r="G37" s="37"/>
      <c r="H37" s="37"/>
      <c r="I37" s="8">
        <v>181171.0</v>
      </c>
      <c r="J37" s="8" t="s">
        <v>419</v>
      </c>
      <c r="K37" s="59">
        <v>91.00694444444444</v>
      </c>
      <c r="L37" s="59">
        <v>568.6319444444445</v>
      </c>
      <c r="M37" s="8">
        <v>54.6</v>
      </c>
      <c r="N37" s="59">
        <v>166.66666666666666</v>
      </c>
      <c r="O37" s="8">
        <v>2737.0</v>
      </c>
      <c r="P37" s="60">
        <v>45103.0</v>
      </c>
      <c r="Q37" s="60">
        <v>46000.0</v>
      </c>
      <c r="R37" s="8">
        <v>6.89000056E9</v>
      </c>
      <c r="S37" s="8" t="s">
        <v>149</v>
      </c>
      <c r="T37" s="37"/>
      <c r="U37" s="60">
        <v>46000.0</v>
      </c>
      <c r="V37" s="37"/>
    </row>
    <row r="38">
      <c r="A38" s="8" t="s">
        <v>143</v>
      </c>
      <c r="B38" s="8" t="s">
        <v>70</v>
      </c>
      <c r="C38" s="8" t="s">
        <v>422</v>
      </c>
      <c r="D38" s="37"/>
      <c r="E38" s="8" t="s">
        <v>418</v>
      </c>
      <c r="F38" s="37"/>
      <c r="G38" s="37"/>
      <c r="H38" s="37"/>
      <c r="I38" s="8">
        <v>930171.0</v>
      </c>
      <c r="J38" s="8" t="s">
        <v>419</v>
      </c>
      <c r="K38" s="75">
        <v>0.0</v>
      </c>
      <c r="L38" s="75">
        <v>0.0</v>
      </c>
      <c r="M38" s="37"/>
      <c r="N38" s="59">
        <v>166.66666666666666</v>
      </c>
      <c r="O38" s="37"/>
      <c r="P38" s="37"/>
      <c r="Q38" s="8" t="s">
        <v>421</v>
      </c>
      <c r="R38" s="37"/>
      <c r="S38" s="8" t="s">
        <v>149</v>
      </c>
      <c r="T38" s="37"/>
      <c r="U38" s="37"/>
      <c r="V38" s="37"/>
    </row>
    <row r="39">
      <c r="A39" s="8" t="s">
        <v>132</v>
      </c>
      <c r="B39" s="8" t="s">
        <v>70</v>
      </c>
      <c r="C39" s="8" t="s">
        <v>417</v>
      </c>
      <c r="D39" s="37"/>
      <c r="E39" s="8" t="s">
        <v>418</v>
      </c>
      <c r="F39" s="37"/>
      <c r="G39" s="37"/>
      <c r="H39" s="37"/>
      <c r="I39" s="8">
        <v>952434.0</v>
      </c>
      <c r="J39" s="8" t="s">
        <v>419</v>
      </c>
      <c r="K39" s="59">
        <v>23.04861111111111</v>
      </c>
      <c r="L39" s="59">
        <v>23.04861111111111</v>
      </c>
      <c r="M39" s="8">
        <v>13.83</v>
      </c>
      <c r="N39" s="59">
        <v>166.66666666666666</v>
      </c>
      <c r="O39" s="8">
        <v>2704.0</v>
      </c>
      <c r="P39" s="60">
        <v>38511.0</v>
      </c>
      <c r="Q39" s="66">
        <v>39068.0</v>
      </c>
      <c r="R39" s="8">
        <v>3.070018395E9</v>
      </c>
      <c r="S39" s="8" t="s">
        <v>149</v>
      </c>
      <c r="T39" s="37"/>
      <c r="U39" s="66">
        <v>39068.0</v>
      </c>
      <c r="V39" s="37"/>
    </row>
    <row r="40">
      <c r="A40" s="8" t="s">
        <v>78</v>
      </c>
      <c r="B40" s="8" t="s">
        <v>70</v>
      </c>
      <c r="C40" s="8" t="s">
        <v>417</v>
      </c>
      <c r="D40" s="37"/>
      <c r="E40" s="8" t="s">
        <v>418</v>
      </c>
      <c r="F40" s="37"/>
      <c r="G40" s="37"/>
      <c r="H40" s="37"/>
      <c r="I40" s="8">
        <v>993029.0</v>
      </c>
      <c r="J40" s="8" t="s">
        <v>419</v>
      </c>
      <c r="K40" s="59">
        <v>3.5659722222222223</v>
      </c>
      <c r="L40" s="59">
        <v>83.63194444444444</v>
      </c>
      <c r="M40" s="8">
        <v>2.14</v>
      </c>
      <c r="N40" s="59">
        <v>166.66666666666666</v>
      </c>
      <c r="O40" s="8">
        <v>2720.0</v>
      </c>
      <c r="P40" s="66">
        <v>39006.0</v>
      </c>
      <c r="Q40" s="60">
        <v>40568.0</v>
      </c>
      <c r="R40" s="8">
        <v>3.130002407E9</v>
      </c>
      <c r="S40" s="8" t="s">
        <v>149</v>
      </c>
      <c r="T40" s="8">
        <v>3.040040322E9</v>
      </c>
      <c r="U40" s="60">
        <v>40568.0</v>
      </c>
      <c r="V40" s="37"/>
    </row>
    <row r="41">
      <c r="A41" s="8" t="s">
        <v>78</v>
      </c>
      <c r="B41" s="8" t="s">
        <v>70</v>
      </c>
      <c r="C41" s="8" t="s">
        <v>423</v>
      </c>
      <c r="D41" s="37"/>
      <c r="E41" s="8" t="s">
        <v>424</v>
      </c>
      <c r="F41" s="37"/>
      <c r="G41" s="37"/>
      <c r="H41" s="37"/>
      <c r="I41" s="8" t="s">
        <v>425</v>
      </c>
      <c r="J41" s="8" t="s">
        <v>419</v>
      </c>
      <c r="K41" s="59">
        <v>33.19444444444444</v>
      </c>
      <c r="L41" s="59">
        <v>155.8125</v>
      </c>
      <c r="M41" s="37"/>
      <c r="N41" s="37"/>
      <c r="O41" s="8">
        <v>2723.0</v>
      </c>
      <c r="P41" s="66">
        <v>40836.0</v>
      </c>
      <c r="Q41" s="60">
        <v>42270.0</v>
      </c>
      <c r="R41" s="8">
        <v>3.040050893E9</v>
      </c>
      <c r="S41" s="8" t="s">
        <v>149</v>
      </c>
      <c r="T41" s="8">
        <v>3.040144355E9</v>
      </c>
      <c r="U41" s="60">
        <v>42270.0</v>
      </c>
      <c r="V41" s="37"/>
    </row>
    <row r="42">
      <c r="A42" s="8" t="s">
        <v>78</v>
      </c>
      <c r="B42" s="8" t="s">
        <v>70</v>
      </c>
      <c r="C42" s="8" t="s">
        <v>417</v>
      </c>
      <c r="D42" s="37"/>
      <c r="E42" s="8" t="s">
        <v>418</v>
      </c>
      <c r="F42" s="37"/>
      <c r="G42" s="37"/>
      <c r="H42" s="37"/>
      <c r="I42" s="8">
        <v>928.0</v>
      </c>
      <c r="J42" s="8" t="s">
        <v>419</v>
      </c>
      <c r="K42" s="59">
        <v>40.89930555555556</v>
      </c>
      <c r="L42" s="59">
        <v>314.94444444444446</v>
      </c>
      <c r="M42" s="8">
        <v>24.54</v>
      </c>
      <c r="N42" s="59">
        <v>166.66666666666666</v>
      </c>
      <c r="O42" s="8">
        <v>2741.0</v>
      </c>
      <c r="P42" s="60">
        <v>42940.0</v>
      </c>
      <c r="Q42" s="60">
        <v>43494.0</v>
      </c>
      <c r="R42" s="8">
        <v>3.040080066E9</v>
      </c>
      <c r="S42" s="8" t="s">
        <v>100</v>
      </c>
      <c r="T42" s="8" t="s">
        <v>426</v>
      </c>
      <c r="U42" s="66">
        <v>44148.0</v>
      </c>
      <c r="V42" s="37"/>
    </row>
    <row r="43">
      <c r="A43" s="8" t="s">
        <v>78</v>
      </c>
      <c r="B43" s="8" t="s">
        <v>70</v>
      </c>
      <c r="C43" s="8" t="s">
        <v>420</v>
      </c>
      <c r="D43" s="37"/>
      <c r="E43" s="8" t="s">
        <v>418</v>
      </c>
      <c r="F43" s="37"/>
      <c r="G43" s="37"/>
      <c r="H43" s="37"/>
      <c r="I43" s="8">
        <v>20689.0</v>
      </c>
      <c r="J43" s="8" t="s">
        <v>419</v>
      </c>
      <c r="K43" s="59">
        <v>131.33333333333334</v>
      </c>
      <c r="L43" s="59">
        <v>250.06944444444446</v>
      </c>
      <c r="M43" s="8">
        <v>78.8</v>
      </c>
      <c r="N43" s="59">
        <v>166.66666666666666</v>
      </c>
      <c r="O43" s="8">
        <v>2719.0</v>
      </c>
      <c r="P43" s="60">
        <v>43696.0</v>
      </c>
      <c r="Q43" s="60">
        <v>45776.0</v>
      </c>
      <c r="R43" s="8">
        <v>6.850005706E9</v>
      </c>
      <c r="S43" s="8" t="s">
        <v>100</v>
      </c>
      <c r="T43" s="8" t="s">
        <v>427</v>
      </c>
      <c r="U43" s="60">
        <v>43185.0</v>
      </c>
      <c r="V43" s="37"/>
    </row>
    <row r="44">
      <c r="A44" s="8" t="s">
        <v>78</v>
      </c>
      <c r="B44" s="8" t="s">
        <v>70</v>
      </c>
      <c r="C44" s="8" t="s">
        <v>420</v>
      </c>
      <c r="D44" s="37"/>
      <c r="E44" s="8" t="s">
        <v>418</v>
      </c>
      <c r="F44" s="37"/>
      <c r="G44" s="37"/>
      <c r="H44" s="37"/>
      <c r="I44" s="8">
        <v>100747.0</v>
      </c>
      <c r="J44" s="8" t="s">
        <v>419</v>
      </c>
      <c r="K44" s="59">
        <v>116.13541666666667</v>
      </c>
      <c r="L44" s="59">
        <v>198.38541666666666</v>
      </c>
      <c r="M44" s="8">
        <v>69.68</v>
      </c>
      <c r="N44" s="59">
        <v>166.66666666666666</v>
      </c>
      <c r="O44" s="8">
        <v>2742.0</v>
      </c>
      <c r="P44" s="60">
        <v>43544.0</v>
      </c>
      <c r="Q44" s="60">
        <v>45916.0</v>
      </c>
      <c r="R44" s="8">
        <v>3.860010942E9</v>
      </c>
      <c r="S44" s="8" t="s">
        <v>100</v>
      </c>
      <c r="T44" s="8" t="s">
        <v>428</v>
      </c>
      <c r="U44" s="60">
        <v>42850.0</v>
      </c>
      <c r="V44" s="37"/>
    </row>
    <row r="45">
      <c r="A45" s="8" t="s">
        <v>78</v>
      </c>
      <c r="B45" s="8" t="s">
        <v>70</v>
      </c>
      <c r="C45" s="8" t="s">
        <v>420</v>
      </c>
      <c r="D45" s="37"/>
      <c r="E45" s="8" t="s">
        <v>418</v>
      </c>
      <c r="F45" s="37"/>
      <c r="G45" s="37"/>
      <c r="H45" s="37"/>
      <c r="I45" s="8">
        <v>110392.0</v>
      </c>
      <c r="J45" s="8" t="s">
        <v>419</v>
      </c>
      <c r="K45" s="59">
        <v>100.55902777777777</v>
      </c>
      <c r="L45" s="59">
        <v>179.49652777777777</v>
      </c>
      <c r="M45" s="8">
        <v>60.34</v>
      </c>
      <c r="N45" s="59">
        <v>166.66666666666666</v>
      </c>
      <c r="O45" s="8">
        <v>2739.0</v>
      </c>
      <c r="P45" s="60">
        <v>45076.0</v>
      </c>
      <c r="Q45" s="60">
        <v>45539.0</v>
      </c>
      <c r="R45" s="8">
        <v>3.960005216E9</v>
      </c>
      <c r="S45" s="8" t="s">
        <v>100</v>
      </c>
      <c r="T45" s="8" t="s">
        <v>429</v>
      </c>
      <c r="U45" s="60">
        <v>44404.0</v>
      </c>
      <c r="V45" s="37"/>
    </row>
    <row r="46">
      <c r="A46" s="8" t="s">
        <v>78</v>
      </c>
      <c r="B46" s="8" t="s">
        <v>70</v>
      </c>
      <c r="C46" s="8" t="s">
        <v>420</v>
      </c>
      <c r="D46" s="37"/>
      <c r="E46" s="8" t="s">
        <v>418</v>
      </c>
      <c r="F46" s="37"/>
      <c r="G46" s="37"/>
      <c r="H46" s="37"/>
      <c r="I46" s="8">
        <v>140126.0</v>
      </c>
      <c r="J46" s="8" t="s">
        <v>419</v>
      </c>
      <c r="K46" s="59">
        <v>94.4375</v>
      </c>
      <c r="L46" s="59">
        <v>202.16666666666666</v>
      </c>
      <c r="M46" s="8">
        <v>56.66</v>
      </c>
      <c r="N46" s="59">
        <v>166.66666666666666</v>
      </c>
      <c r="O46" s="8">
        <v>2703.0</v>
      </c>
      <c r="P46" s="60">
        <v>42963.0</v>
      </c>
      <c r="Q46" s="60">
        <v>45239.0</v>
      </c>
      <c r="R46" s="8">
        <v>3.040088304E9</v>
      </c>
      <c r="S46" s="8" t="s">
        <v>100</v>
      </c>
      <c r="T46" s="8" t="s">
        <v>430</v>
      </c>
      <c r="U46" s="66">
        <v>42698.0</v>
      </c>
      <c r="V46" s="37"/>
    </row>
    <row r="47">
      <c r="A47" s="8" t="s">
        <v>78</v>
      </c>
      <c r="B47" s="8" t="s">
        <v>70</v>
      </c>
      <c r="C47" s="8" t="s">
        <v>417</v>
      </c>
      <c r="D47" s="37"/>
      <c r="E47" s="8" t="s">
        <v>418</v>
      </c>
      <c r="F47" s="37"/>
      <c r="G47" s="37"/>
      <c r="H47" s="37"/>
      <c r="I47" s="8">
        <v>960004.0</v>
      </c>
      <c r="J47" s="8" t="s">
        <v>419</v>
      </c>
      <c r="K47" s="59">
        <v>22.739583333333332</v>
      </c>
      <c r="L47" s="59">
        <v>240.59375</v>
      </c>
      <c r="M47" s="8">
        <v>13.64</v>
      </c>
      <c r="N47" s="59">
        <v>166.66666666666666</v>
      </c>
      <c r="O47" s="8">
        <v>2733.0</v>
      </c>
      <c r="P47" s="60">
        <v>45054.0</v>
      </c>
      <c r="Q47" s="66">
        <v>45586.0</v>
      </c>
      <c r="R47" s="8">
        <v>3.130007348E9</v>
      </c>
      <c r="S47" s="8" t="s">
        <v>100</v>
      </c>
      <c r="T47" s="8" t="s">
        <v>431</v>
      </c>
      <c r="U47" s="60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47"/>
      <c r="C1" s="482" t="s">
        <v>54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31</v>
      </c>
      <c r="I1" s="482" t="s">
        <v>32</v>
      </c>
      <c r="J1" s="482" t="s">
        <v>34</v>
      </c>
      <c r="K1" s="482" t="s">
        <v>40</v>
      </c>
      <c r="L1" s="482" t="s">
        <v>433</v>
      </c>
      <c r="M1" s="482" t="s">
        <v>47</v>
      </c>
      <c r="N1" s="482" t="s">
        <v>434</v>
      </c>
      <c r="O1" s="482" t="s">
        <v>54</v>
      </c>
      <c r="P1" s="482" t="s">
        <v>151</v>
      </c>
      <c r="Q1" s="398"/>
      <c r="R1" s="483" t="s">
        <v>435</v>
      </c>
      <c r="S1" s="145"/>
      <c r="T1" s="145"/>
      <c r="U1" s="145"/>
      <c r="V1" s="145"/>
      <c r="W1" s="145"/>
      <c r="X1" s="145"/>
      <c r="Y1" s="147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8">
        <v>2026.0</v>
      </c>
    </row>
    <row r="3">
      <c r="A3" s="490"/>
      <c r="B3" s="485" t="s">
        <v>154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8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3" t="s">
        <v>151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3"/>
      <c r="S6" s="502"/>
      <c r="T6" s="25"/>
      <c r="U6" s="30"/>
      <c r="V6" s="398"/>
      <c r="W6" s="398"/>
      <c r="X6" s="398"/>
      <c r="Y6" s="398"/>
    </row>
    <row r="7">
      <c r="A7" s="490"/>
      <c r="B7" s="498" t="s">
        <v>443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447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449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458</v>
      </c>
      <c r="C10" s="486"/>
      <c r="D10" s="499" t="s">
        <v>437</v>
      </c>
      <c r="E10" s="499"/>
      <c r="F10" s="505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8" t="s">
        <v>461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4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466</v>
      </c>
      <c r="B15" s="14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26</v>
      </c>
      <c r="E21" s="522" t="s">
        <v>27</v>
      </c>
      <c r="F21" s="522" t="s">
        <v>28</v>
      </c>
      <c r="G21" s="522" t="s">
        <v>29</v>
      </c>
      <c r="H21" s="522" t="s">
        <v>471</v>
      </c>
      <c r="I21" s="522" t="s">
        <v>32</v>
      </c>
      <c r="J21" s="522" t="s">
        <v>34</v>
      </c>
      <c r="K21" s="522" t="s">
        <v>40</v>
      </c>
      <c r="L21" s="522" t="s">
        <v>433</v>
      </c>
      <c r="M21" s="522" t="s">
        <v>47</v>
      </c>
      <c r="N21" s="522" t="s">
        <v>434</v>
      </c>
      <c r="O21" s="522" t="s">
        <v>54</v>
      </c>
      <c r="P21" s="523" t="s">
        <v>151</v>
      </c>
    </row>
    <row r="22">
      <c r="A22" s="526" t="s">
        <v>436</v>
      </c>
      <c r="B22" s="528" t="s">
        <v>52</v>
      </c>
      <c r="C22" s="529"/>
      <c r="D22" s="530">
        <v>1.0</v>
      </c>
      <c r="E22" s="530">
        <v>1.0</v>
      </c>
      <c r="F22" s="530"/>
      <c r="G22" s="531"/>
      <c r="H22" s="530"/>
      <c r="I22" s="530">
        <v>1.0</v>
      </c>
      <c r="J22" s="530">
        <v>1.0</v>
      </c>
      <c r="K22" s="531"/>
      <c r="L22" s="531"/>
      <c r="M22" s="531"/>
      <c r="N22" s="530">
        <v>1.0</v>
      </c>
      <c r="O22" s="531"/>
      <c r="P22" s="535">
        <v>5.0</v>
      </c>
    </row>
    <row r="23">
      <c r="A23" s="537"/>
      <c r="B23" s="528" t="s">
        <v>154</v>
      </c>
      <c r="C23" s="529"/>
      <c r="D23" s="530">
        <v>2.0</v>
      </c>
      <c r="E23" s="531"/>
      <c r="F23" s="530">
        <v>1.0</v>
      </c>
      <c r="G23" s="531"/>
      <c r="H23" s="530">
        <v>1.0</v>
      </c>
      <c r="I23" s="531"/>
      <c r="J23" s="531"/>
      <c r="K23" s="531"/>
      <c r="L23" s="530">
        <v>1.0</v>
      </c>
      <c r="M23" s="531"/>
      <c r="N23" s="531"/>
      <c r="O23" s="531"/>
      <c r="P23" s="535">
        <v>5.0</v>
      </c>
    </row>
    <row r="24">
      <c r="A24" s="537"/>
      <c r="B24" s="528" t="s">
        <v>438</v>
      </c>
      <c r="C24" s="529"/>
      <c r="D24" s="531"/>
      <c r="E24" s="531"/>
      <c r="F24" s="531"/>
      <c r="G24" s="531"/>
      <c r="H24" s="531"/>
      <c r="I24" s="531"/>
      <c r="J24" s="531"/>
      <c r="K24" s="531"/>
      <c r="L24" s="531"/>
      <c r="M24" s="531"/>
      <c r="N24" s="531"/>
      <c r="O24" s="531"/>
      <c r="P24" s="535">
        <v>7.0</v>
      </c>
    </row>
    <row r="25">
      <c r="A25" s="538"/>
      <c r="B25" s="539" t="s">
        <v>151</v>
      </c>
      <c r="C25" s="540"/>
      <c r="D25" s="539">
        <f t="shared" ref="D25:P25" si="7">SUM(D22:D24)</f>
        <v>3</v>
      </c>
      <c r="E25" s="539">
        <f t="shared" si="7"/>
        <v>1</v>
      </c>
      <c r="F25" s="539">
        <f t="shared" si="7"/>
        <v>1</v>
      </c>
      <c r="G25" s="539">
        <f t="shared" si="7"/>
        <v>0</v>
      </c>
      <c r="H25" s="539">
        <f t="shared" si="7"/>
        <v>1</v>
      </c>
      <c r="I25" s="539">
        <f t="shared" si="7"/>
        <v>1</v>
      </c>
      <c r="J25" s="539">
        <f t="shared" si="7"/>
        <v>1</v>
      </c>
      <c r="K25" s="539">
        <f t="shared" si="7"/>
        <v>0</v>
      </c>
      <c r="L25" s="539">
        <f t="shared" si="7"/>
        <v>1</v>
      </c>
      <c r="M25" s="539">
        <f t="shared" si="7"/>
        <v>0</v>
      </c>
      <c r="N25" s="539">
        <f t="shared" si="7"/>
        <v>1</v>
      </c>
      <c r="O25" s="539">
        <f t="shared" si="7"/>
        <v>0</v>
      </c>
      <c r="P25" s="54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1" t="s">
        <v>442</v>
      </c>
      <c r="I30" s="501">
        <v>438.0</v>
      </c>
      <c r="K30" s="120" t="s">
        <v>444</v>
      </c>
      <c r="L30" s="120" t="s">
        <v>445</v>
      </c>
    </row>
    <row r="31">
      <c r="H31" s="501" t="s">
        <v>446</v>
      </c>
      <c r="I31" s="501">
        <v>562.0</v>
      </c>
      <c r="K31" s="151">
        <f>AVERAGE(I30:I45)</f>
        <v>673.75</v>
      </c>
      <c r="L31" s="151">
        <f>K31/22</f>
        <v>30.625</v>
      </c>
    </row>
    <row r="32">
      <c r="H32" s="501" t="s">
        <v>448</v>
      </c>
      <c r="I32" s="501">
        <v>684.0</v>
      </c>
      <c r="K32" s="37"/>
      <c r="L32" s="37"/>
    </row>
    <row r="33">
      <c r="H33" s="501" t="s">
        <v>450</v>
      </c>
      <c r="I33" s="501">
        <v>645.0</v>
      </c>
      <c r="K33" s="503" t="s">
        <v>451</v>
      </c>
      <c r="L33" s="120" t="s">
        <v>452</v>
      </c>
    </row>
    <row r="34">
      <c r="H34" s="501" t="s">
        <v>453</v>
      </c>
      <c r="I34" s="501">
        <v>925.0</v>
      </c>
      <c r="K34" s="151">
        <f>AVERAGE(I35:I37)</f>
        <v>712</v>
      </c>
      <c r="L34" s="151">
        <f>K34/22</f>
        <v>32.36363636</v>
      </c>
    </row>
    <row r="35">
      <c r="H35" s="501" t="s">
        <v>454</v>
      </c>
      <c r="I35" s="501">
        <v>887.0</v>
      </c>
      <c r="K35" s="37"/>
      <c r="L35" s="37"/>
    </row>
    <row r="36">
      <c r="H36" s="501" t="s">
        <v>455</v>
      </c>
      <c r="I36" s="501">
        <v>779.0</v>
      </c>
      <c r="K36" s="120" t="s">
        <v>456</v>
      </c>
      <c r="L36" s="120" t="s">
        <v>445</v>
      </c>
    </row>
    <row r="37">
      <c r="H37" s="501" t="s">
        <v>457</v>
      </c>
      <c r="I37" s="501">
        <v>470.0</v>
      </c>
      <c r="K37" s="120">
        <v>470.0</v>
      </c>
      <c r="L37" s="151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51" t="s">
        <v>17</v>
      </c>
      <c r="B51" s="151" t="s">
        <v>9</v>
      </c>
      <c r="C51" s="120" t="s">
        <v>33</v>
      </c>
      <c r="D51" s="120" t="s">
        <v>21</v>
      </c>
      <c r="E51" s="506" t="s">
        <v>22</v>
      </c>
      <c r="F51" s="120" t="s">
        <v>37</v>
      </c>
      <c r="G51" s="507" t="s">
        <v>459</v>
      </c>
      <c r="H51" s="120" t="s">
        <v>460</v>
      </c>
    </row>
    <row r="52">
      <c r="A52" s="120" t="s">
        <v>88</v>
      </c>
      <c r="B52" s="120">
        <v>2739.0</v>
      </c>
      <c r="C52" s="151" t="str">
        <f t="array" ref="C52">XLOOKUP(B52,SILOMS!T7:T40,SILOMS!G7:G40,FALSE)</f>
        <v>1 ETA</v>
      </c>
      <c r="D52" s="472">
        <v>25.211805555555557</v>
      </c>
      <c r="E52" s="506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0" t="s">
        <v>437</v>
      </c>
    </row>
    <row r="53">
      <c r="A53" s="120" t="s">
        <v>51</v>
      </c>
      <c r="B53" s="120">
        <v>2708.0</v>
      </c>
      <c r="C53" s="151" t="b">
        <f t="array" ref="C53">XLOOKUP(B53,SILOMS!T8:T41,SILOMS!G8:G41,FALSE)</f>
        <v>0</v>
      </c>
      <c r="D53" s="472">
        <v>78.75694444444444</v>
      </c>
      <c r="E53" s="506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0" t="s">
        <v>437</v>
      </c>
    </row>
    <row r="54">
      <c r="A54" s="120" t="s">
        <v>109</v>
      </c>
      <c r="B54" s="120">
        <v>2709.0</v>
      </c>
      <c r="C54" s="151" t="str">
        <f t="array" ref="C54">XLOOKUP(B54,SILOMS!T9:T42,SILOMS!G9:G42,FALSE)</f>
        <v>6 ETA</v>
      </c>
      <c r="D54" s="472">
        <v>103.09375</v>
      </c>
      <c r="E54" s="506">
        <f t="shared" si="1"/>
        <v>525.75</v>
      </c>
      <c r="F54" s="370" t="str">
        <f t="shared" si="2"/>
        <v>HSI</v>
      </c>
      <c r="G54" s="370">
        <f t="shared" si="3"/>
        <v>24.60957447</v>
      </c>
      <c r="H54" s="120" t="s">
        <v>437</v>
      </c>
    </row>
    <row r="55">
      <c r="A55" s="120" t="s">
        <v>62</v>
      </c>
      <c r="B55" s="120">
        <v>2723.0</v>
      </c>
      <c r="C55" s="151" t="str">
        <f t="array" ref="C55">XLOOKUP(B55,SILOMS!T10:T43,SILOMS!G10:G43,FALSE)</f>
        <v>CLA</v>
      </c>
      <c r="D55" s="472">
        <v>103.59722222222223</v>
      </c>
      <c r="E55" s="506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0" t="s">
        <v>437</v>
      </c>
    </row>
    <row r="56">
      <c r="A56" s="120" t="s">
        <v>96</v>
      </c>
      <c r="B56" s="120">
        <v>2729.0</v>
      </c>
      <c r="C56" s="151" t="str">
        <f t="array" ref="C56">XLOOKUP(B56,SILOMS!T11:T44,SILOMS!G11:G44,FALSE)</f>
        <v>1/5 GAV</v>
      </c>
      <c r="D56" s="472">
        <v>104.21180555555556</v>
      </c>
      <c r="E56" s="506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0" t="s">
        <v>437</v>
      </c>
    </row>
    <row r="57">
      <c r="A57" s="120" t="s">
        <v>105</v>
      </c>
      <c r="B57" s="120">
        <v>2740.0</v>
      </c>
      <c r="C57" s="151" t="str">
        <f t="array" ref="C57">XLOOKUP(B57,SILOMS!T12:T45,SILOMS!G12:G45,FALSE)</f>
        <v>PAMASP</v>
      </c>
      <c r="D57" s="472">
        <v>109.55208333333333</v>
      </c>
      <c r="E57" s="506">
        <f t="shared" si="1"/>
        <v>370.75</v>
      </c>
      <c r="F57" s="370" t="str">
        <f t="shared" si="2"/>
        <v>HSI</v>
      </c>
      <c r="G57" s="370">
        <f t="shared" si="3"/>
        <v>17.35425532</v>
      </c>
      <c r="H57" s="120" t="s">
        <v>437</v>
      </c>
    </row>
    <row r="58">
      <c r="A58" s="120" t="s">
        <v>112</v>
      </c>
      <c r="B58" s="120">
        <v>2720.0</v>
      </c>
      <c r="C58" s="151" t="str">
        <f t="array" ref="C58">XLOOKUP(B58,SILOMS!T13:T46,SILOMS!G13:G46,FALSE)</f>
        <v>6 ETA</v>
      </c>
      <c r="D58" s="472">
        <v>116.12847222222223</v>
      </c>
      <c r="E58" s="506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0" t="s">
        <v>437</v>
      </c>
    </row>
    <row r="59">
      <c r="A59" s="120" t="s">
        <v>14</v>
      </c>
      <c r="B59" s="120">
        <v>2741.0</v>
      </c>
      <c r="C59" s="151" t="str">
        <f t="array" ref="C59">XLOOKUP(B59,SILOMS!T14:T47,SILOMS!G14:G47,FALSE)</f>
        <v>7 ETA</v>
      </c>
      <c r="D59" s="472">
        <v>127.19097222222223</v>
      </c>
      <c r="E59" s="506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0" t="s">
        <v>437</v>
      </c>
    </row>
    <row r="60">
      <c r="A60" s="120" t="s">
        <v>114</v>
      </c>
      <c r="B60" s="120">
        <v>2736.0</v>
      </c>
      <c r="C60" s="151" t="str">
        <f t="array" ref="C60">XLOOKUP(B60,SILOMS!T15:T48,SILOMS!G15:G48,FALSE)</f>
        <v>PAMASP</v>
      </c>
      <c r="D60" s="472">
        <v>141.17708333333334</v>
      </c>
      <c r="E60" s="506">
        <f t="shared" si="1"/>
        <v>611.75</v>
      </c>
      <c r="F60" s="370" t="str">
        <f t="shared" si="2"/>
        <v>TBO</v>
      </c>
      <c r="G60" s="370">
        <f t="shared" si="3"/>
        <v>28.63510638</v>
      </c>
      <c r="H60" s="120" t="s">
        <v>437</v>
      </c>
    </row>
    <row r="61">
      <c r="A61" s="120" t="s">
        <v>104</v>
      </c>
      <c r="B61" s="120">
        <v>2722.0</v>
      </c>
      <c r="C61" s="151" t="str">
        <f t="array" ref="C61">XLOOKUP(B61,SILOMS!T16:T49,SILOMS!G16:G49,FALSE)</f>
        <v>2 ETA</v>
      </c>
      <c r="D61" s="472">
        <v>149.60763888888889</v>
      </c>
      <c r="E61" s="506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0" t="s">
        <v>437</v>
      </c>
    </row>
    <row r="62">
      <c r="A62" s="120" t="s">
        <v>119</v>
      </c>
      <c r="B62" s="120">
        <v>2737.0</v>
      </c>
      <c r="C62" s="151" t="str">
        <f t="array" ref="C62">XLOOKUP(B62,SILOMS!T17:T50,SILOMS!G17:G50,FALSE)</f>
        <v>7 ETA</v>
      </c>
      <c r="D62" s="472">
        <v>151.28472222222223</v>
      </c>
      <c r="E62" s="506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0" t="s">
        <v>437</v>
      </c>
      <c r="J62" s="361" t="s">
        <v>465</v>
      </c>
    </row>
    <row r="63">
      <c r="A63" s="121" t="s">
        <v>68</v>
      </c>
      <c r="B63" s="120">
        <v>2703.0</v>
      </c>
      <c r="C63" s="151" t="b">
        <f t="array" ref="C63">XLOOKUP(B63,SILOMS!T18:T51,SILOMS!G18:G51,FALSE)</f>
        <v>0</v>
      </c>
      <c r="D63" s="472">
        <v>158.89583333333334</v>
      </c>
      <c r="E63" s="506">
        <f t="shared" si="1"/>
        <v>186.5</v>
      </c>
      <c r="F63" s="370" t="str">
        <f t="shared" si="2"/>
        <v>TBO</v>
      </c>
      <c r="G63" s="370">
        <f t="shared" si="3"/>
        <v>8.729787234</v>
      </c>
      <c r="H63" s="120" t="s">
        <v>437</v>
      </c>
      <c r="I63" s="361">
        <v>-100.0</v>
      </c>
      <c r="J63" s="514">
        <f t="shared" ref="J63:J67" si="4">D63*24+I63</f>
        <v>3713.5</v>
      </c>
      <c r="K63" s="361">
        <v>4000.0</v>
      </c>
    </row>
    <row r="64">
      <c r="A64" s="121" t="s">
        <v>107</v>
      </c>
      <c r="B64" s="120">
        <v>2743.0</v>
      </c>
      <c r="C64" s="151" t="str">
        <f t="array" ref="C64">XLOOKUP(B64,SILOMS!T19:T52,SILOMS!G19:G52,FALSE)</f>
        <v>5 ETA</v>
      </c>
      <c r="D64" s="472">
        <v>159.35416666666666</v>
      </c>
      <c r="E64" s="506">
        <f t="shared" si="1"/>
        <v>175.5</v>
      </c>
      <c r="F64" s="370" t="str">
        <f t="shared" si="2"/>
        <v>TBO</v>
      </c>
      <c r="G64" s="370">
        <f t="shared" si="3"/>
        <v>8.214893617</v>
      </c>
      <c r="H64" s="120" t="s">
        <v>437</v>
      </c>
      <c r="I64" s="361">
        <v>-157.0</v>
      </c>
      <c r="J64" s="514">
        <f t="shared" si="4"/>
        <v>3667.5</v>
      </c>
      <c r="K64" s="361">
        <v>4000.0</v>
      </c>
    </row>
    <row r="65">
      <c r="A65" s="121" t="s">
        <v>67</v>
      </c>
      <c r="B65" s="120">
        <v>2738.0</v>
      </c>
      <c r="C65" s="151" t="str">
        <f t="array" ref="C65">XLOOKUP(B65,SILOMS!T20:T62,SILOMS!G20:G53,FALSE)</f>
        <v>#N/A</v>
      </c>
      <c r="D65" s="472">
        <v>161.89583333333334</v>
      </c>
      <c r="E65" s="506">
        <f t="shared" si="1"/>
        <v>114.5</v>
      </c>
      <c r="F65" s="370" t="str">
        <f t="shared" si="2"/>
        <v>TBO</v>
      </c>
      <c r="G65" s="370">
        <f t="shared" si="3"/>
        <v>5.359574468</v>
      </c>
      <c r="H65" s="120" t="s">
        <v>437</v>
      </c>
      <c r="I65" s="361">
        <v>-146.0</v>
      </c>
      <c r="J65" s="514">
        <f t="shared" si="4"/>
        <v>3739.5</v>
      </c>
      <c r="K65" s="361">
        <v>4000.0</v>
      </c>
    </row>
    <row r="66">
      <c r="A66" s="121" t="s">
        <v>84</v>
      </c>
      <c r="B66" s="120">
        <v>2733.0</v>
      </c>
      <c r="C66" s="151" t="b">
        <f t="array" ref="C66">XLOOKUP(B66,SILOMS!T21:T54,SILOMS!G21:G54,FALSE)</f>
        <v>0</v>
      </c>
      <c r="D66" s="472">
        <v>163.96527777777777</v>
      </c>
      <c r="E66" s="506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0" t="s">
        <v>467</v>
      </c>
      <c r="I66" s="361">
        <v>-474.0</v>
      </c>
      <c r="J66" s="514">
        <f t="shared" si="4"/>
        <v>3461.166667</v>
      </c>
      <c r="K66" s="515">
        <v>4200.0</v>
      </c>
    </row>
    <row r="67">
      <c r="A67" s="121" t="s">
        <v>87</v>
      </c>
      <c r="B67" s="120">
        <v>2719.0</v>
      </c>
      <c r="C67" s="151" t="b">
        <f t="array" ref="C67">XLOOKUP(B67,SILOMS!T22:T55,SILOMS!G22:G55,FALSE)</f>
        <v>0</v>
      </c>
      <c r="D67" s="472">
        <v>172.875</v>
      </c>
      <c r="E67" s="506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0" t="s">
        <v>467</v>
      </c>
      <c r="I67" s="361">
        <v>-359.0</v>
      </c>
      <c r="J67" s="514">
        <f t="shared" si="4"/>
        <v>3790</v>
      </c>
      <c r="K67" s="515">
        <v>4200.0</v>
      </c>
      <c r="L67" s="361" t="s">
        <v>468</v>
      </c>
    </row>
    <row r="68">
      <c r="A68" s="120" t="s">
        <v>145</v>
      </c>
      <c r="B68" s="120">
        <v>2731.0</v>
      </c>
      <c r="C68" s="151" t="str">
        <f t="array" ref="C68">XLOOKUP(B68,SILOMS!T23:T56,SILOMS!G23:G56,FALSE)</f>
        <v>PAMASP</v>
      </c>
      <c r="D68" s="472">
        <v>191.38888888888889</v>
      </c>
      <c r="E68" s="506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0" t="s">
        <v>467</v>
      </c>
    </row>
    <row r="69">
      <c r="A69" s="120" t="s">
        <v>79</v>
      </c>
      <c r="B69" s="120">
        <v>2704.0</v>
      </c>
      <c r="C69" s="151" t="str">
        <f t="array" ref="C69">XLOOKUP(B69,SILOMS!T24:T57,SILOMS!G24:G57,FALSE)</f>
        <v>PAMALS</v>
      </c>
      <c r="D69" s="472">
        <v>196.43055555555554</v>
      </c>
      <c r="E69" s="506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0" t="s">
        <v>467</v>
      </c>
    </row>
    <row r="70">
      <c r="A70" s="120" t="s">
        <v>75</v>
      </c>
      <c r="B70" s="120">
        <v>2702.0</v>
      </c>
      <c r="C70" s="151" t="str">
        <f t="array" ref="C70">XLOOKUP(B70,SILOMS!T25:T58,SILOMS!G25:G58,FALSE)</f>
        <v>1/5 GAV</v>
      </c>
      <c r="D70" s="472">
        <v>211.54166666666666</v>
      </c>
      <c r="E70" s="506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0" t="s">
        <v>467</v>
      </c>
    </row>
    <row r="71">
      <c r="A71" s="120" t="s">
        <v>140</v>
      </c>
      <c r="B71" s="120">
        <v>2727.0</v>
      </c>
      <c r="C71" s="151" t="b">
        <f t="array" ref="C71">XLOOKUP(B71,SILOMS!T26:T59,SILOMS!G26:G59,FALSE)</f>
        <v>0</v>
      </c>
      <c r="D71" s="472">
        <v>212.85763888888889</v>
      </c>
      <c r="E71" s="506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0" t="s">
        <v>467</v>
      </c>
    </row>
    <row r="72">
      <c r="A72" s="120" t="s">
        <v>152</v>
      </c>
      <c r="B72" s="120">
        <v>2742.0</v>
      </c>
      <c r="C72" s="151" t="str">
        <f t="array" ref="C72">XLOOKUP(B72,SILOMS!T27:T60,SILOMS!G27:G60,FALSE)</f>
        <v>PAMASP</v>
      </c>
      <c r="D72" s="472">
        <v>221.63888888888889</v>
      </c>
      <c r="E72" s="506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0" t="s">
        <v>467</v>
      </c>
    </row>
    <row r="81">
      <c r="A81" s="120"/>
      <c r="B81" s="120"/>
      <c r="C81" s="120"/>
      <c r="D81" s="503" t="s">
        <v>472</v>
      </c>
      <c r="E81" s="120" t="s">
        <v>52</v>
      </c>
      <c r="F81" s="120" t="s">
        <v>473</v>
      </c>
      <c r="G81" s="503" t="s">
        <v>474</v>
      </c>
      <c r="H81" s="503" t="s">
        <v>24</v>
      </c>
    </row>
    <row r="82">
      <c r="A82" s="120" t="s">
        <v>233</v>
      </c>
      <c r="B82" s="120" t="s">
        <v>68</v>
      </c>
      <c r="C82" s="120">
        <v>2703.0</v>
      </c>
      <c r="D82" s="120">
        <v>3750.0</v>
      </c>
      <c r="E82" s="120">
        <v>4000.0</v>
      </c>
      <c r="F82" s="472">
        <v>158.89583333333334</v>
      </c>
      <c r="G82" s="524">
        <f t="shared" ref="G82:G86" si="5">E82-F82*24</f>
        <v>186.5</v>
      </c>
      <c r="H82" s="525" t="s">
        <v>475</v>
      </c>
    </row>
    <row r="83">
      <c r="A83" s="120" t="s">
        <v>136</v>
      </c>
      <c r="B83" s="120" t="s">
        <v>107</v>
      </c>
      <c r="C83" s="120">
        <v>2743.0</v>
      </c>
      <c r="D83" s="120">
        <v>3790.0</v>
      </c>
      <c r="E83" s="120">
        <v>4000.0</v>
      </c>
      <c r="F83" s="472">
        <v>159.35416666666666</v>
      </c>
      <c r="G83" s="527">
        <f t="shared" si="5"/>
        <v>175.5</v>
      </c>
      <c r="H83" s="503" t="s">
        <v>476</v>
      </c>
    </row>
    <row r="84">
      <c r="A84" s="120" t="s">
        <v>330</v>
      </c>
      <c r="B84" s="120" t="s">
        <v>67</v>
      </c>
      <c r="C84" s="120">
        <v>2738.0</v>
      </c>
      <c r="D84" s="120">
        <v>3650.0</v>
      </c>
      <c r="E84" s="120">
        <v>4000.0</v>
      </c>
      <c r="F84" s="472">
        <v>161.89583333333334</v>
      </c>
      <c r="G84" s="527">
        <f t="shared" si="5"/>
        <v>114.5</v>
      </c>
      <c r="H84" s="503" t="s">
        <v>477</v>
      </c>
    </row>
    <row r="85">
      <c r="A85" s="120" t="s">
        <v>132</v>
      </c>
      <c r="B85" s="120" t="s">
        <v>84</v>
      </c>
      <c r="C85" s="120">
        <v>2733.0</v>
      </c>
      <c r="D85" s="120">
        <v>3890.0</v>
      </c>
      <c r="E85" s="120">
        <v>4200.0</v>
      </c>
      <c r="F85" s="472">
        <v>163.96527777777777</v>
      </c>
      <c r="G85" s="527">
        <f t="shared" si="5"/>
        <v>264.8333333</v>
      </c>
      <c r="H85" s="503" t="s">
        <v>478</v>
      </c>
    </row>
    <row r="86">
      <c r="A86" s="120" t="s">
        <v>134</v>
      </c>
      <c r="B86" s="120" t="s">
        <v>87</v>
      </c>
      <c r="C86" s="120">
        <v>2719.0</v>
      </c>
      <c r="D86" s="120">
        <v>3850.0</v>
      </c>
      <c r="E86" s="120">
        <v>4200.0</v>
      </c>
      <c r="F86" s="472">
        <v>172.875</v>
      </c>
      <c r="G86" s="532">
        <f t="shared" si="5"/>
        <v>51</v>
      </c>
      <c r="H86" s="503" t="s">
        <v>479</v>
      </c>
    </row>
    <row r="91">
      <c r="H91" s="533" t="s">
        <v>480</v>
      </c>
    </row>
    <row r="93">
      <c r="I93" s="534" t="s">
        <v>481</v>
      </c>
      <c r="J93" s="147"/>
    </row>
    <row r="94">
      <c r="I94" s="536" t="s">
        <v>482</v>
      </c>
      <c r="J94" s="227"/>
    </row>
    <row r="95">
      <c r="I95" s="536" t="s">
        <v>483</v>
      </c>
      <c r="J95" s="227"/>
    </row>
    <row r="96">
      <c r="I96" s="536" t="s">
        <v>484</v>
      </c>
      <c r="J96" s="227"/>
    </row>
    <row r="97">
      <c r="I97" s="536" t="s">
        <v>485</v>
      </c>
      <c r="J97" s="227"/>
    </row>
    <row r="98">
      <c r="I98" s="536" t="s">
        <v>486</v>
      </c>
      <c r="J98" s="22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